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0" windowWidth="17520" windowHeight="9840"/>
  </bookViews>
  <sheets>
    <sheet name="Index" sheetId="9" r:id="rId1"/>
    <sheet name="Table 1" sheetId="26" r:id="rId2"/>
    <sheet name="Table 2" sheetId="29" r:id="rId3"/>
    <sheet name="Y1P_Table2_2012" sheetId="16" state="hidden" r:id="rId4"/>
    <sheet name="Y1P_Table2_2013" sheetId="31" state="hidden" r:id="rId5"/>
    <sheet name="Table 3a" sheetId="6" r:id="rId6"/>
    <sheet name="Y1P_Table3a_2012" sheetId="17" state="hidden" r:id="rId7"/>
    <sheet name="Y1P_Table3a_2013" sheetId="32" state="hidden" r:id="rId8"/>
    <sheet name="Table 3b" sheetId="7" r:id="rId9"/>
    <sheet name="Y1P_Table3b_2012" sheetId="18" state="hidden" r:id="rId10"/>
    <sheet name="Y1P_Table3b_2013" sheetId="33" state="hidden" r:id="rId11"/>
    <sheet name="Table 3c" sheetId="8" r:id="rId12"/>
    <sheet name="Y1P_Table3c_2012" sheetId="19" state="hidden" r:id="rId13"/>
    <sheet name="Y1P_Table3c_2013" sheetId="34" state="hidden" r:id="rId14"/>
    <sheet name="Table 4" sheetId="24" r:id="rId15"/>
    <sheet name="Y1P table 4 2012" sheetId="27" state="hidden" r:id="rId16"/>
    <sheet name="Y1P table 4 2013" sheetId="35" state="hidden" r:id="rId17"/>
    <sheet name="Table 5a" sheetId="10" r:id="rId18"/>
    <sheet name="Y1P_Table5a_2012" sheetId="20" state="hidden" r:id="rId19"/>
    <sheet name="Y1P_Table5a_2013" sheetId="36" state="hidden" r:id="rId20"/>
    <sheet name="Table 5b" sheetId="11" r:id="rId21"/>
    <sheet name="Y1P_Table5b_2012" sheetId="21" state="hidden" r:id="rId22"/>
    <sheet name="Y1P_Table5b_2013" sheetId="37" state="hidden" r:id="rId23"/>
    <sheet name="Table 5c" sheetId="12" r:id="rId24"/>
    <sheet name="Y1P_Table5c_2012" sheetId="22" state="hidden" r:id="rId25"/>
    <sheet name="Y1P_Table5c_2013" sheetId="38" state="hidden" r:id="rId26"/>
    <sheet name="Table 5d" sheetId="13" r:id="rId27"/>
    <sheet name="Y1P_Table5d_2012" sheetId="23" state="hidden" r:id="rId28"/>
    <sheet name="Y1P_Table5d_2013" sheetId="39" state="hidden" r:id="rId29"/>
    <sheet name="Table 6" sheetId="40" r:id="rId30"/>
    <sheet name="Table 7" sheetId="41" r:id="rId31"/>
    <sheet name="Table 7_2013" sheetId="43" state="hidden" r:id="rId32"/>
    <sheet name="Table 8" sheetId="42" r:id="rId33"/>
    <sheet name="Table8_2013" sheetId="44" state="hidden" r:id="rId34"/>
  </sheets>
  <externalReferences>
    <externalReference r:id="rId35"/>
  </externalReferences>
  <definedNames>
    <definedName name="LAD" localSheetId="16">#REF!</definedName>
    <definedName name="LAD" localSheetId="4">#REF!</definedName>
    <definedName name="LAD" localSheetId="7">#REF!</definedName>
    <definedName name="LAD" localSheetId="10">#REF!</definedName>
    <definedName name="LAD" localSheetId="13">#REF!</definedName>
    <definedName name="LAD" localSheetId="19">#REF!</definedName>
    <definedName name="LAD" localSheetId="22">#REF!</definedName>
    <definedName name="LAD" localSheetId="25">#REF!</definedName>
    <definedName name="LAD" localSheetId="28">#REF!</definedName>
    <definedName name="_xlnm.Print_Area" localSheetId="1">'Table 1'!$A$1:$N$48</definedName>
    <definedName name="_xlnm.Print_Area" localSheetId="2">'Table 2'!$A$1:$M$95</definedName>
    <definedName name="_xlnm.Print_Area" localSheetId="5">'Table 3a'!$A$1:$V$48</definedName>
    <definedName name="_xlnm.Print_Area" localSheetId="8">'Table 3b'!$A$1:$T$30</definedName>
    <definedName name="_xlnm.Print_Area" localSheetId="11">'Table 3c'!$A$1:$Q$31</definedName>
    <definedName name="_xlnm.Print_Area" localSheetId="14">'Table 4'!$A$1:$M$63</definedName>
    <definedName name="_xlnm.Print_Area" localSheetId="17">'Table 5a'!$A$1:$P$204</definedName>
    <definedName name="_xlnm.Print_Area" localSheetId="20">'Table 5b'!$A$1:$P$205</definedName>
    <definedName name="_xlnm.Print_Area" localSheetId="23">'Table 5c'!$A$1:$P$205</definedName>
    <definedName name="_xlnm.Print_Area" localSheetId="26">'Table 5d'!$A$1:$T$205</definedName>
    <definedName name="_xlnm.Print_Area" localSheetId="29">'Table 6'!$A$1:$N$51</definedName>
    <definedName name="_xlnm.Print_Area" localSheetId="30">'Table 7'!$A$1:$L$97</definedName>
    <definedName name="_xlnm.Print_Area" localSheetId="32">'Table 8'!$A$1:$N$207</definedName>
    <definedName name="_xlnm.Print_Titles" localSheetId="1">'Table 1'!$1:$7</definedName>
    <definedName name="_xlnm.Print_Titles" localSheetId="2">'Table 2'!$1:$9</definedName>
    <definedName name="_xlnm.Print_Titles" localSheetId="14">'Table 4'!$1:$8</definedName>
    <definedName name="_xlnm.Print_Titles" localSheetId="17">'Table 5a'!$1:$9</definedName>
    <definedName name="_xlnm.Print_Titles" localSheetId="20">'Table 5b'!$1:$9</definedName>
    <definedName name="_xlnm.Print_Titles" localSheetId="23">'Table 5c'!$1:$9</definedName>
    <definedName name="_xlnm.Print_Titles" localSheetId="26">'Table 5d'!$1:$9</definedName>
    <definedName name="Table1_MONTH_2006" localSheetId="16">'[1]Table 1_2006_data'!#REF!</definedName>
    <definedName name="Table1_MONTH_2006" localSheetId="4">'[1]Table 1_2006_data'!#REF!</definedName>
    <definedName name="Table1_MONTH_2006" localSheetId="7">'[1]Table 1_2006_data'!#REF!</definedName>
    <definedName name="Table1_MONTH_2006" localSheetId="10">'[1]Table 1_2006_data'!#REF!</definedName>
    <definedName name="Table1_MONTH_2006" localSheetId="13">'[1]Table 1_2006_data'!#REF!</definedName>
    <definedName name="Table1_MONTH_2006" localSheetId="19">'[1]Table 1_2006_data'!#REF!</definedName>
    <definedName name="Table1_MONTH_2006" localSheetId="22">'[1]Table 1_2006_data'!#REF!</definedName>
    <definedName name="Table1_MONTH_2006" localSheetId="25">'[1]Table 1_2006_data'!#REF!</definedName>
    <definedName name="Table1_MONTH_2006" localSheetId="28">'[1]Table 1_2006_data'!#REF!</definedName>
    <definedName name="Table3_2009" localSheetId="3">#REF!</definedName>
    <definedName name="Table3_2009" localSheetId="4">#REF!</definedName>
    <definedName name="Table3_2009" localSheetId="6">#REF!</definedName>
    <definedName name="Table3_2009" localSheetId="7">#REF!</definedName>
    <definedName name="Table3_2009" localSheetId="9">#REF!</definedName>
    <definedName name="Table3_2009" localSheetId="10">#REF!</definedName>
    <definedName name="Table3_2009" localSheetId="12">#REF!</definedName>
    <definedName name="Table3_2009" localSheetId="13">#REF!</definedName>
    <definedName name="Table3_2009" localSheetId="18">#REF!</definedName>
    <definedName name="Table3_2009" localSheetId="19">#REF!</definedName>
    <definedName name="Table3_2009" localSheetId="21">#REF!</definedName>
    <definedName name="Table3_2009" localSheetId="22">#REF!</definedName>
    <definedName name="Table3_2009" localSheetId="24">#REF!</definedName>
    <definedName name="Table3_2009" localSheetId="25">#REF!</definedName>
    <definedName name="Table3_2009" localSheetId="27">#REF!</definedName>
    <definedName name="Table3_2009" localSheetId="28">#REF!</definedName>
    <definedName name="Table7_Disadvantaged_2013">'Table 7_2013'!$B$72:$N$74</definedName>
    <definedName name="Table7_EAL_2013">'Table 7_2013'!$B$38:$N$41</definedName>
    <definedName name="Table7_ETH_2013">'Table 7_2013'!$B$9:$N$34</definedName>
    <definedName name="Table7_FSM_2013">'Table 7_2013'!$B$42:$N$44</definedName>
    <definedName name="Table7_PRIMARY_2013">'Table 7_2013'!$B$54:$N$67</definedName>
    <definedName name="Table7_SEN_2013">'Table 7_2013'!$B$45:$N$52</definedName>
    <definedName name="Table8_2013">Table8_2013!$A$9:$N$175</definedName>
    <definedName name="Y1P_Table2_DISADVANTAGED_2012">Y1P_Table2_2012!$B$69:$Q$71</definedName>
    <definedName name="Y1P_Table2_DISADVANTAGED_2013">Y1P_Table2_2013!$B$69:$Q$71</definedName>
    <definedName name="Y1P_Table2_EAL_2012" localSheetId="4">Y1P_Table2_2013!$B$35:$Q$38</definedName>
    <definedName name="Y1P_Table2_EAL_2012">Y1P_Table2_2012!$B$35:$Q$38</definedName>
    <definedName name="Y1P_Table2_EAL_2013">Y1P_Table2_2013!$B$35:$Q$38</definedName>
    <definedName name="Y1P_Table2_ETH_2012" localSheetId="4">Y1P_Table2_2013!$B$8:$Q$31</definedName>
    <definedName name="Y1P_Table2_ETH_2012">Y1P_Table2_2012!$B$8:$Q$31</definedName>
    <definedName name="Y1P_Table2_ETH_2013">Y1P_Table2_2013!$B$8:$Q$31</definedName>
    <definedName name="Y1P_Table2_FSM_2012" localSheetId="4">Y1P_Table2_2013!$B$39:$Q$41</definedName>
    <definedName name="Y1P_Table2_FSM_2012">Y1P_Table2_2012!$B$39:$Q$41</definedName>
    <definedName name="Y1P_Table2_FSM_2013">Y1P_Table2_2013!$B$39:$Q$41</definedName>
    <definedName name="Y1P_Table2_PRIMARY_2012" localSheetId="4">Y1P_Table2_2013!$B$53:$Q$67</definedName>
    <definedName name="Y1P_Table2_PRIMARY_2012">Y1P_Table2_2012!$B$53:$Q$67</definedName>
    <definedName name="Y1P_Table2_Primary_2013">Y1P_Table2_2013!$B$53:$Q$67</definedName>
    <definedName name="Y1P_Table2_SEN_2012" localSheetId="4">Y1P_Table2_2013!$B$42:$Q$52</definedName>
    <definedName name="Y1P_Table2_SEN_2012">Y1P_Table2_2012!$B$42:$Q$52</definedName>
    <definedName name="Y1P_Table2_SEN_2013">Y1P_Table2_2013!$B$42:$Q$52</definedName>
    <definedName name="Y1P_Table3a_2012" localSheetId="7">Y1P_Table3a_2013!$B$10:$T$32</definedName>
    <definedName name="Y1P_Table3a_2012">Y1P_Table3a_2012!$B$10:$T$32</definedName>
    <definedName name="Y1P_Table3a_2013">Y1P_Table3a_2013!$B$10:$T$32</definedName>
    <definedName name="Y1P_Table3b_2012" localSheetId="10">Y1P_Table3b_2013!$B$11:$T$18</definedName>
    <definedName name="Y1P_Table3b_2012">Y1P_Table3b_2012!$B$11:$T$18</definedName>
    <definedName name="Y1P_Table3b_2013">Y1P_Table3b_2013!$B$11:$T$18</definedName>
    <definedName name="Y1P_Table3c_2012" localSheetId="13">Y1P_Table3c_2013!$B$11:$AL$18</definedName>
    <definedName name="Y1P_Table3c_2012">Y1P_Table3c_2012!$B$11:$AL$18</definedName>
    <definedName name="Y1P_Table3c_2013">Y1P_Table3c_2013!$B$11:$AL$18</definedName>
    <definedName name="Y1P_Table5_2012" localSheetId="19">Y1P_Table5a_2013!$A$10:$AL$176</definedName>
    <definedName name="Y1P_Table5a_2012">Y1P_Table5a_2012!$A$10:$AL$176</definedName>
    <definedName name="Y1P_Table5a_2013">Y1P_Table5a_2013!$A$10:$AL$176</definedName>
    <definedName name="Y1P_Table5b_2012">Y1P_Table5b_2012!$A$10:$T$176</definedName>
    <definedName name="Y1P_Table5b_2013">Y1P_Table5b_2013!$A$10:$T$176</definedName>
    <definedName name="Y1P_Table5c_2012">Y1P_Table5c_2012!$A$10:$T$174</definedName>
    <definedName name="Y1P_Table5c_2013">Y1P_Table5c_2013!$A$10:$T$174</definedName>
    <definedName name="Y1P_Table5d_2012">Y1P_Table5d_2012!$A$2:$AM$174</definedName>
    <definedName name="Y1P_Table5d_2013">Y1P_Table5d_2013!$A$10:$AL$174</definedName>
    <definedName name="Y1P_Table6_2012" localSheetId="22">Y1P_Table5b_2013!$A$10:$T$176</definedName>
    <definedName name="Y1P_Table7_2012" localSheetId="25">Y1P_Table5c_2013!$A$10:$T$174</definedName>
    <definedName name="Y1P_Table8_2012" localSheetId="28">Y1P_Table5d_2013!$A$2:$AM$174</definedName>
  </definedNames>
  <calcPr calcId="145621" concurrentCalc="0"/>
</workbook>
</file>

<file path=xl/calcChain.xml><?xml version="1.0" encoding="utf-8"?>
<calcChain xmlns="http://schemas.openxmlformats.org/spreadsheetml/2006/main">
  <c r="U12" i="42" l="1"/>
  <c r="U11" i="42"/>
  <c r="O22" i="41"/>
  <c r="O15" i="41"/>
  <c r="O14" i="41"/>
  <c r="O13" i="41"/>
  <c r="O12" i="41"/>
  <c r="O11" i="41"/>
  <c r="O10" i="41"/>
  <c r="G50" i="24"/>
  <c r="D50" i="24"/>
  <c r="I50" i="24"/>
  <c r="F50" i="24"/>
  <c r="C50" i="24"/>
  <c r="D49" i="24"/>
  <c r="I49" i="24"/>
  <c r="J48" i="24"/>
  <c r="I48" i="24"/>
  <c r="F48" i="24"/>
  <c r="C48" i="24"/>
  <c r="D47" i="24"/>
  <c r="I47" i="24"/>
  <c r="I46" i="24"/>
  <c r="F46" i="24"/>
  <c r="C46" i="24"/>
  <c r="J45" i="24"/>
  <c r="F45" i="24"/>
  <c r="C45" i="24"/>
  <c r="J44" i="24"/>
  <c r="G44" i="24"/>
  <c r="F44" i="24"/>
  <c r="C44" i="24"/>
  <c r="G43" i="24"/>
  <c r="D43" i="24"/>
  <c r="I43" i="24"/>
  <c r="F43" i="24"/>
  <c r="G42" i="24"/>
  <c r="I42" i="24"/>
  <c r="F42" i="24"/>
  <c r="C42" i="24"/>
  <c r="J40" i="24"/>
  <c r="C40" i="24"/>
  <c r="G39" i="24"/>
  <c r="D39" i="24"/>
  <c r="I39" i="24"/>
  <c r="F39" i="24"/>
  <c r="I38" i="24"/>
  <c r="F38" i="24"/>
  <c r="C38" i="24"/>
  <c r="J36" i="24"/>
  <c r="G36" i="24"/>
  <c r="C36" i="24"/>
  <c r="J35" i="24"/>
  <c r="G35" i="24"/>
  <c r="D35" i="24"/>
  <c r="I35" i="24"/>
  <c r="F35" i="24"/>
  <c r="C35" i="24"/>
  <c r="J34" i="24"/>
  <c r="G34" i="24"/>
  <c r="I34" i="24"/>
  <c r="F34" i="24"/>
  <c r="C34" i="24"/>
  <c r="J33" i="24"/>
  <c r="G33" i="24"/>
  <c r="F33" i="24"/>
  <c r="C33" i="24"/>
  <c r="J32" i="24"/>
  <c r="G32" i="24"/>
  <c r="C32" i="24"/>
  <c r="D31" i="24"/>
  <c r="I31" i="24"/>
  <c r="C31" i="24"/>
  <c r="I30" i="24"/>
  <c r="C30" i="24"/>
  <c r="D29" i="24"/>
  <c r="C29" i="24"/>
  <c r="J28" i="24"/>
  <c r="G28" i="24"/>
  <c r="J27" i="24"/>
  <c r="G27" i="24"/>
  <c r="D27" i="24"/>
  <c r="I27" i="24"/>
  <c r="J26" i="24"/>
  <c r="G26" i="24"/>
  <c r="I26" i="24"/>
  <c r="F26" i="24"/>
  <c r="C26" i="24"/>
  <c r="G25" i="24"/>
  <c r="D25" i="24"/>
  <c r="F25" i="24"/>
  <c r="J24" i="24"/>
  <c r="C24" i="24"/>
  <c r="J23" i="24"/>
  <c r="D23" i="24"/>
  <c r="I23" i="24"/>
  <c r="C23" i="24"/>
  <c r="J22" i="24"/>
  <c r="G22" i="24"/>
  <c r="I22" i="24"/>
  <c r="C22" i="24"/>
  <c r="J21" i="24"/>
  <c r="I21" i="24"/>
  <c r="C21" i="24"/>
  <c r="J20" i="24"/>
  <c r="G20" i="24"/>
  <c r="G19" i="24"/>
  <c r="D19" i="24"/>
  <c r="I19" i="24"/>
  <c r="F19" i="24"/>
  <c r="C19" i="24"/>
  <c r="J18" i="24"/>
  <c r="G18" i="24"/>
  <c r="D18" i="24"/>
  <c r="I18" i="24"/>
  <c r="F18" i="24"/>
  <c r="C18" i="24"/>
  <c r="C17" i="24"/>
  <c r="J16" i="24"/>
  <c r="F16" i="24"/>
  <c r="C16" i="24"/>
  <c r="J15" i="24"/>
  <c r="D15" i="24"/>
  <c r="I15" i="24"/>
  <c r="F15" i="24"/>
  <c r="C15" i="24"/>
  <c r="D14" i="24"/>
  <c r="I14" i="24"/>
  <c r="C14" i="24"/>
  <c r="J13" i="24"/>
  <c r="G13" i="24"/>
  <c r="C13" i="24"/>
  <c r="J12" i="24"/>
  <c r="G12" i="24"/>
  <c r="J11" i="24"/>
  <c r="G11" i="24"/>
  <c r="D11" i="24"/>
  <c r="I11" i="24"/>
  <c r="F11" i="24"/>
  <c r="C11" i="24"/>
  <c r="G10" i="24"/>
  <c r="I10" i="24"/>
  <c r="F10" i="24"/>
  <c r="C10" i="24"/>
  <c r="AB10" i="13"/>
  <c r="V10" i="12"/>
  <c r="S10" i="11"/>
  <c r="U10" i="10"/>
  <c r="J14" i="24"/>
  <c r="J17" i="24"/>
  <c r="J19" i="24"/>
  <c r="J25" i="24"/>
  <c r="J29" i="24"/>
  <c r="J30" i="24"/>
  <c r="J31" i="24"/>
  <c r="J37" i="24"/>
  <c r="J38" i="24"/>
  <c r="J39" i="24"/>
  <c r="J41" i="24"/>
  <c r="J42" i="24"/>
  <c r="J43" i="24"/>
  <c r="J46" i="24"/>
  <c r="J47" i="24"/>
  <c r="J49" i="24"/>
  <c r="J50" i="24"/>
  <c r="J10" i="24"/>
  <c r="I12" i="24"/>
  <c r="I13" i="24"/>
  <c r="I16" i="24"/>
  <c r="I17" i="24"/>
  <c r="I20" i="24"/>
  <c r="I24" i="24"/>
  <c r="I25" i="24"/>
  <c r="I28" i="24"/>
  <c r="I29" i="24"/>
  <c r="I32" i="24"/>
  <c r="I33" i="24"/>
  <c r="I36" i="24"/>
  <c r="I37" i="24"/>
  <c r="I40" i="24"/>
  <c r="I41" i="24"/>
  <c r="I44" i="24"/>
  <c r="I45" i="24"/>
  <c r="G14" i="24"/>
  <c r="G15" i="24"/>
  <c r="G16" i="24"/>
  <c r="G17" i="24"/>
  <c r="G21" i="24"/>
  <c r="G23" i="24"/>
  <c r="G24" i="24"/>
  <c r="G29" i="24"/>
  <c r="G30" i="24"/>
  <c r="G31" i="24"/>
  <c r="G37" i="24"/>
  <c r="G38" i="24"/>
  <c r="G40" i="24"/>
  <c r="G41" i="24"/>
  <c r="G45" i="24"/>
  <c r="G46" i="24"/>
  <c r="G47" i="24"/>
  <c r="G48" i="24"/>
  <c r="G49" i="24"/>
  <c r="F12" i="24"/>
  <c r="F13" i="24"/>
  <c r="F14" i="24"/>
  <c r="F17" i="24"/>
  <c r="F20" i="24"/>
  <c r="F21" i="24"/>
  <c r="F22" i="24"/>
  <c r="F23" i="24"/>
  <c r="F24" i="24"/>
  <c r="F27" i="24"/>
  <c r="F28" i="24"/>
  <c r="F29" i="24"/>
  <c r="F30" i="24"/>
  <c r="F31" i="24"/>
  <c r="F32" i="24"/>
  <c r="F36" i="24"/>
  <c r="F37" i="24"/>
  <c r="F40" i="24"/>
  <c r="F41" i="24"/>
  <c r="F47" i="24"/>
  <c r="F49" i="24"/>
  <c r="D12" i="24"/>
  <c r="D13" i="24"/>
  <c r="D16" i="24"/>
  <c r="D17" i="24"/>
  <c r="D20" i="24"/>
  <c r="D21" i="24"/>
  <c r="D22" i="24"/>
  <c r="D24" i="24"/>
  <c r="D26" i="24"/>
  <c r="D28" i="24"/>
  <c r="D30" i="24"/>
  <c r="D32" i="24"/>
  <c r="D33" i="24"/>
  <c r="D34" i="24"/>
  <c r="D36" i="24"/>
  <c r="D37" i="24"/>
  <c r="D38" i="24"/>
  <c r="D40" i="24"/>
  <c r="D41" i="24"/>
  <c r="D42" i="24"/>
  <c r="D44" i="24"/>
  <c r="D45" i="24"/>
  <c r="D46" i="24"/>
  <c r="D48" i="24"/>
  <c r="D10" i="24"/>
  <c r="C12" i="24"/>
  <c r="C20" i="24"/>
  <c r="C25" i="24"/>
  <c r="C27" i="24"/>
  <c r="C28" i="24"/>
  <c r="C37" i="24"/>
  <c r="C39" i="24"/>
  <c r="C41" i="24"/>
  <c r="C43" i="24"/>
  <c r="C47" i="24"/>
  <c r="C49" i="24"/>
  <c r="R10" i="8"/>
  <c r="W10" i="7"/>
  <c r="X10" i="6"/>
  <c r="O14" i="29"/>
  <c r="O13" i="29"/>
  <c r="O12" i="29"/>
  <c r="O11" i="29"/>
  <c r="O10" i="29"/>
  <c r="O21" i="29"/>
  <c r="O9" i="29"/>
  <c r="AB11" i="13"/>
  <c r="V11" i="12"/>
  <c r="S11" i="11"/>
  <c r="U11" i="10"/>
  <c r="R11" i="8"/>
  <c r="L107" i="13"/>
  <c r="I83" i="13"/>
  <c r="F104" i="42"/>
  <c r="D136" i="42"/>
  <c r="P190" i="13"/>
  <c r="J41" i="12"/>
  <c r="J172" i="42"/>
  <c r="D18" i="6"/>
  <c r="I58" i="12"/>
  <c r="C58" i="13"/>
  <c r="P44" i="13"/>
  <c r="F144" i="42"/>
  <c r="O83" i="13"/>
  <c r="D106" i="13"/>
  <c r="C159" i="12"/>
  <c r="J57" i="41"/>
  <c r="E49" i="10"/>
  <c r="S63" i="13"/>
  <c r="L79" i="13"/>
  <c r="J158" i="42"/>
  <c r="C67" i="13"/>
  <c r="L59" i="13"/>
  <c r="H54" i="42"/>
  <c r="P35" i="13"/>
  <c r="C183" i="12"/>
  <c r="M143" i="13"/>
  <c r="J96" i="13"/>
  <c r="D41" i="13"/>
  <c r="E26" i="6"/>
  <c r="J80" i="11"/>
  <c r="J61" i="41"/>
  <c r="I78" i="11"/>
  <c r="F47" i="42"/>
  <c r="H113" i="42"/>
  <c r="O69" i="13"/>
  <c r="F94" i="11"/>
  <c r="P151" i="13"/>
  <c r="C51" i="12"/>
  <c r="C191" i="11"/>
  <c r="H44" i="42"/>
  <c r="R48" i="13"/>
  <c r="F148" i="11"/>
  <c r="M109" i="13"/>
  <c r="R92" i="13"/>
  <c r="J22" i="41"/>
  <c r="C87" i="11"/>
  <c r="D49" i="42"/>
  <c r="F181" i="42"/>
  <c r="F77" i="42"/>
  <c r="H94" i="42"/>
  <c r="S138" i="13"/>
  <c r="G69" i="10"/>
  <c r="J94" i="13"/>
  <c r="I83" i="11"/>
  <c r="N25" i="6"/>
  <c r="J120" i="42"/>
  <c r="D178" i="10"/>
  <c r="C127" i="13"/>
  <c r="R181" i="13"/>
  <c r="R45" i="13"/>
  <c r="F110" i="12"/>
  <c r="M182" i="13"/>
  <c r="L142" i="13"/>
  <c r="F169" i="11"/>
  <c r="G110" i="13"/>
  <c r="L38" i="13"/>
  <c r="C104" i="11"/>
  <c r="M149" i="13"/>
  <c r="G106" i="12"/>
  <c r="G48" i="11"/>
  <c r="D172" i="11"/>
  <c r="I23" i="6"/>
  <c r="F89" i="11"/>
  <c r="J190" i="42"/>
  <c r="E33" i="6"/>
  <c r="L23" i="13"/>
  <c r="J63" i="41"/>
  <c r="G147" i="11"/>
  <c r="I170" i="13"/>
  <c r="I40" i="12"/>
  <c r="B14" i="6"/>
  <c r="P69" i="13"/>
  <c r="F127" i="11"/>
  <c r="C97" i="10"/>
  <c r="P158" i="13"/>
  <c r="G155" i="12"/>
  <c r="I18" i="12"/>
  <c r="J16" i="41"/>
  <c r="C170" i="11"/>
  <c r="J110" i="12"/>
  <c r="H190" i="42"/>
  <c r="D70" i="42"/>
  <c r="D171" i="42"/>
  <c r="C90" i="11"/>
  <c r="F16" i="12"/>
  <c r="D18" i="42"/>
  <c r="D88" i="12"/>
  <c r="I142" i="11"/>
  <c r="G30" i="12"/>
  <c r="G22" i="11"/>
  <c r="D144" i="13"/>
  <c r="J86" i="42"/>
  <c r="O75" i="13"/>
  <c r="J64" i="12"/>
  <c r="S60" i="13"/>
  <c r="I77" i="13"/>
  <c r="I71" i="11"/>
  <c r="D31" i="41"/>
  <c r="J107" i="42"/>
  <c r="S50" i="13"/>
  <c r="D136" i="13"/>
  <c r="I169" i="12"/>
  <c r="J106" i="13"/>
  <c r="H170" i="42"/>
  <c r="H59" i="41"/>
  <c r="D167" i="12"/>
  <c r="R87" i="13"/>
  <c r="R35" i="13"/>
  <c r="R61" i="13"/>
  <c r="J64" i="11"/>
  <c r="D18" i="41"/>
  <c r="J143" i="13"/>
  <c r="I188" i="13"/>
  <c r="I111" i="11"/>
  <c r="F38" i="42"/>
  <c r="C125" i="11"/>
  <c r="H21" i="41"/>
  <c r="H142" i="42"/>
  <c r="J129" i="11"/>
  <c r="G179" i="11"/>
  <c r="D65" i="13"/>
  <c r="H24" i="42"/>
  <c r="F62" i="42"/>
  <c r="G149" i="12"/>
  <c r="C135" i="11"/>
  <c r="D189" i="42"/>
  <c r="M77" i="13"/>
  <c r="F117" i="12"/>
  <c r="J48" i="42"/>
  <c r="F82" i="42"/>
  <c r="H101" i="42"/>
  <c r="H172" i="42"/>
  <c r="F133" i="12"/>
  <c r="J87" i="12"/>
  <c r="C102" i="12"/>
  <c r="D62" i="12"/>
  <c r="F123" i="12"/>
  <c r="F73" i="13"/>
  <c r="J151" i="11"/>
  <c r="D158" i="12"/>
  <c r="D172" i="13"/>
  <c r="C161" i="12"/>
  <c r="L138" i="13"/>
  <c r="F44" i="13"/>
  <c r="I127" i="12"/>
  <c r="H19" i="42"/>
  <c r="C103" i="12"/>
  <c r="G97" i="12"/>
  <c r="D117" i="42"/>
  <c r="J140" i="11"/>
  <c r="P139" i="13"/>
  <c r="D152" i="42"/>
  <c r="H20" i="41"/>
  <c r="S46" i="13"/>
  <c r="S66" i="13"/>
  <c r="J118" i="42"/>
  <c r="H47" i="42"/>
  <c r="J41" i="41"/>
  <c r="F95" i="12"/>
  <c r="F162" i="13"/>
  <c r="J39" i="13"/>
  <c r="J143" i="12"/>
  <c r="G15" i="6"/>
  <c r="M31" i="13"/>
  <c r="D187" i="13"/>
  <c r="J153" i="12"/>
  <c r="G62" i="11"/>
  <c r="I104" i="11"/>
  <c r="I160" i="12"/>
  <c r="C126" i="11"/>
  <c r="D45" i="12"/>
  <c r="J25" i="41"/>
  <c r="S17" i="13"/>
  <c r="D137" i="11"/>
  <c r="D145" i="13"/>
  <c r="I183" i="11"/>
  <c r="D30" i="41"/>
  <c r="P179" i="13"/>
  <c r="D130" i="11"/>
  <c r="J190" i="13"/>
  <c r="F25" i="41"/>
  <c r="R10" i="13"/>
  <c r="D46" i="42"/>
  <c r="G108" i="11"/>
  <c r="D87" i="12"/>
  <c r="D12" i="41"/>
  <c r="N32" i="6"/>
  <c r="P110" i="13"/>
  <c r="C178" i="12"/>
  <c r="I32" i="6"/>
  <c r="L132" i="10"/>
  <c r="K25" i="6"/>
  <c r="I109" i="10"/>
  <c r="F157" i="42"/>
  <c r="F78" i="12"/>
  <c r="F112" i="42"/>
  <c r="D104" i="11"/>
  <c r="G49" i="13"/>
  <c r="G191" i="12"/>
  <c r="C88" i="12"/>
  <c r="F162" i="42"/>
  <c r="I35" i="11"/>
  <c r="M188" i="13"/>
  <c r="H15" i="7"/>
  <c r="C78" i="13"/>
  <c r="C36" i="12"/>
  <c r="J141" i="11"/>
  <c r="K30" i="6"/>
  <c r="J42" i="13"/>
  <c r="I112" i="11"/>
  <c r="G122" i="12"/>
  <c r="F119" i="11"/>
  <c r="C151" i="12"/>
  <c r="F49" i="13"/>
  <c r="J85" i="13"/>
  <c r="H176" i="42"/>
  <c r="F137" i="42"/>
  <c r="O35" i="13"/>
  <c r="C107" i="13"/>
  <c r="M77" i="10"/>
  <c r="H165" i="42"/>
  <c r="I98" i="13"/>
  <c r="D170" i="42"/>
  <c r="O122" i="13"/>
  <c r="G130" i="12"/>
  <c r="F73" i="10"/>
  <c r="D19" i="13"/>
  <c r="J26" i="42"/>
  <c r="G90" i="12"/>
  <c r="H13" i="41"/>
  <c r="C120" i="10"/>
  <c r="D14" i="41"/>
  <c r="D141" i="12"/>
  <c r="D184" i="42"/>
  <c r="D138" i="12"/>
  <c r="P87" i="13"/>
  <c r="D27" i="11"/>
  <c r="D162" i="13"/>
  <c r="R143" i="13"/>
  <c r="I10" i="6"/>
  <c r="C136" i="10"/>
  <c r="R15" i="6"/>
  <c r="I13" i="6"/>
  <c r="F66" i="12"/>
  <c r="H78" i="42"/>
  <c r="D190" i="42"/>
  <c r="G31" i="12"/>
  <c r="G180" i="13"/>
  <c r="D67" i="12"/>
  <c r="I162" i="13"/>
  <c r="C38" i="11"/>
  <c r="I47" i="11"/>
  <c r="H90" i="42"/>
  <c r="F137" i="12"/>
  <c r="J54" i="42"/>
  <c r="G103" i="13"/>
  <c r="P160" i="13"/>
  <c r="P100" i="13"/>
  <c r="I79" i="13"/>
  <c r="F161" i="42"/>
  <c r="D52" i="42"/>
  <c r="H46" i="41"/>
  <c r="H183" i="42"/>
  <c r="C44" i="11"/>
  <c r="J193" i="42"/>
  <c r="Q18" i="6"/>
  <c r="C116" i="11"/>
  <c r="S67" i="13"/>
  <c r="H167" i="42"/>
  <c r="J22" i="42"/>
  <c r="D161" i="12"/>
  <c r="C64" i="13"/>
  <c r="J132" i="11"/>
  <c r="C78" i="11"/>
  <c r="G18" i="6"/>
  <c r="I67" i="12"/>
  <c r="J116" i="13"/>
  <c r="I64" i="12"/>
  <c r="D58" i="12"/>
  <c r="E16" i="6"/>
  <c r="C171" i="13"/>
  <c r="G184" i="11"/>
  <c r="H23" i="42"/>
  <c r="I14" i="6"/>
  <c r="D89" i="11"/>
  <c r="J15" i="6"/>
  <c r="J144" i="13"/>
  <c r="I30" i="12"/>
  <c r="H15" i="42"/>
  <c r="J86" i="13"/>
  <c r="J47" i="42"/>
  <c r="F192" i="13"/>
  <c r="D143" i="11"/>
  <c r="J124" i="42"/>
  <c r="C181" i="11"/>
  <c r="P108" i="13"/>
  <c r="I14" i="13"/>
  <c r="C96" i="11"/>
  <c r="R145" i="13"/>
  <c r="D164" i="12"/>
  <c r="M168" i="13"/>
  <c r="J163" i="11"/>
  <c r="S122" i="13"/>
  <c r="D13" i="41"/>
  <c r="G76" i="13"/>
  <c r="H120" i="42"/>
  <c r="J134" i="42"/>
  <c r="J117" i="13"/>
  <c r="D29" i="41"/>
  <c r="N29" i="6"/>
  <c r="F64" i="42"/>
  <c r="H84" i="42"/>
  <c r="L75" i="13"/>
  <c r="F30" i="12"/>
  <c r="G76" i="11"/>
  <c r="F142" i="42"/>
  <c r="P166" i="13"/>
  <c r="G128" i="12"/>
  <c r="D92" i="42"/>
  <c r="D147" i="42"/>
  <c r="D110" i="11"/>
  <c r="F124" i="42"/>
  <c r="L31" i="6"/>
  <c r="F99" i="42"/>
  <c r="J17" i="11"/>
  <c r="J106" i="11"/>
  <c r="F150" i="10"/>
  <c r="D170" i="11"/>
  <c r="R121" i="13"/>
  <c r="F107" i="13"/>
  <c r="F74" i="42"/>
  <c r="F49" i="11"/>
  <c r="C96" i="12"/>
  <c r="C141" i="13"/>
  <c r="I153" i="13"/>
  <c r="F164" i="42"/>
  <c r="M177" i="13"/>
  <c r="D117" i="11"/>
  <c r="R190" i="13"/>
  <c r="J22" i="12"/>
  <c r="I16" i="11"/>
  <c r="H143" i="42"/>
  <c r="F93" i="10"/>
  <c r="M94" i="10"/>
  <c r="G18" i="13"/>
  <c r="F22" i="10"/>
  <c r="F182" i="42"/>
  <c r="F97" i="12"/>
  <c r="C142" i="10"/>
  <c r="D49" i="13"/>
  <c r="H167" i="10"/>
  <c r="I17" i="6"/>
  <c r="H56" i="41"/>
  <c r="C191" i="13"/>
  <c r="J69" i="13"/>
  <c r="P95" i="13"/>
  <c r="D156" i="13"/>
  <c r="M10" i="13"/>
  <c r="G149" i="13"/>
  <c r="H28" i="41"/>
  <c r="I161" i="11"/>
  <c r="G150" i="13"/>
  <c r="D90" i="11"/>
  <c r="I41" i="13"/>
  <c r="C175" i="10"/>
  <c r="C158" i="13"/>
  <c r="F157" i="11"/>
  <c r="I18" i="10"/>
  <c r="H186" i="42"/>
  <c r="I87" i="12"/>
  <c r="F165" i="12"/>
  <c r="G156" i="13"/>
  <c r="J40" i="42"/>
  <c r="D185" i="11"/>
  <c r="I66" i="12"/>
  <c r="F112" i="13"/>
  <c r="S15" i="6"/>
  <c r="J181" i="12"/>
  <c r="J89" i="13"/>
  <c r="J26" i="41"/>
  <c r="O73" i="13"/>
  <c r="J109" i="13"/>
  <c r="G12" i="12"/>
  <c r="I191" i="11"/>
  <c r="D151" i="42"/>
  <c r="O27" i="13"/>
  <c r="F29" i="6"/>
  <c r="J148" i="42"/>
  <c r="D74" i="12"/>
  <c r="D59" i="42"/>
  <c r="G141" i="12"/>
  <c r="G96" i="11"/>
  <c r="F170" i="11"/>
  <c r="J146" i="12"/>
  <c r="P111" i="13"/>
  <c r="D186" i="42"/>
  <c r="E13" i="6"/>
  <c r="J157" i="42"/>
  <c r="C167" i="12"/>
  <c r="L112" i="13"/>
  <c r="C65" i="12"/>
  <c r="I133" i="13"/>
  <c r="D56" i="12"/>
  <c r="F79" i="42"/>
  <c r="D20" i="13"/>
  <c r="G51" i="12"/>
  <c r="L29" i="13"/>
  <c r="R74" i="13"/>
  <c r="I79" i="11"/>
  <c r="C153" i="13"/>
  <c r="J151" i="42"/>
  <c r="F115" i="42"/>
  <c r="K108" i="10"/>
  <c r="F124" i="13"/>
  <c r="J165" i="13"/>
  <c r="P80" i="13"/>
  <c r="J29" i="6"/>
  <c r="J90" i="12"/>
  <c r="P13" i="6"/>
  <c r="G133" i="12"/>
  <c r="R50" i="13"/>
  <c r="I133" i="11"/>
  <c r="P32" i="13"/>
  <c r="F169" i="42"/>
  <c r="M15" i="13"/>
  <c r="I17" i="11"/>
  <c r="T32" i="6"/>
  <c r="F175" i="12"/>
  <c r="I185" i="13"/>
  <c r="G55" i="11"/>
  <c r="H104" i="42"/>
  <c r="J85" i="11"/>
  <c r="C106" i="12"/>
  <c r="J10" i="13"/>
  <c r="H77" i="42"/>
  <c r="C13" i="8"/>
  <c r="D145" i="11"/>
  <c r="S29" i="6"/>
  <c r="P21" i="6"/>
  <c r="D61" i="41"/>
  <c r="I74" i="13"/>
  <c r="R149" i="13"/>
  <c r="H138" i="42"/>
  <c r="D129" i="11"/>
  <c r="C60" i="12"/>
  <c r="F64" i="11"/>
  <c r="P178" i="13"/>
  <c r="N31" i="6"/>
  <c r="O45" i="13"/>
  <c r="D190" i="13"/>
  <c r="D148" i="11"/>
  <c r="G32" i="11"/>
  <c r="E22" i="6"/>
  <c r="R53" i="13"/>
  <c r="D34" i="11"/>
  <c r="F182" i="12"/>
  <c r="J49" i="11"/>
  <c r="C167" i="10"/>
  <c r="F10" i="13"/>
  <c r="F190" i="42"/>
  <c r="D182" i="13"/>
  <c r="C61" i="11"/>
  <c r="M159" i="13"/>
  <c r="D175" i="12"/>
  <c r="D115" i="42"/>
  <c r="J114" i="12"/>
  <c r="I29" i="6"/>
  <c r="M29" i="6"/>
  <c r="M21" i="6"/>
  <c r="D34" i="13"/>
  <c r="J31" i="41"/>
  <c r="R160" i="13"/>
  <c r="S134" i="13"/>
  <c r="C144" i="12"/>
  <c r="J25" i="6"/>
  <c r="K13" i="6"/>
  <c r="S162" i="13"/>
  <c r="D43" i="13"/>
  <c r="F128" i="12"/>
  <c r="D137" i="13"/>
  <c r="P39" i="13"/>
  <c r="I137" i="13"/>
  <c r="H99" i="42"/>
  <c r="M16" i="13"/>
  <c r="H174" i="42"/>
  <c r="J18" i="41"/>
  <c r="K32" i="6"/>
  <c r="R65" i="13"/>
  <c r="B21" i="6"/>
  <c r="C74" i="11"/>
  <c r="N16" i="6"/>
  <c r="F21" i="13"/>
  <c r="F188" i="11"/>
  <c r="K146" i="10"/>
  <c r="J11" i="42"/>
  <c r="R62" i="13"/>
  <c r="M91" i="13"/>
  <c r="H98" i="42"/>
  <c r="J22" i="6"/>
  <c r="G125" i="13"/>
  <c r="F172" i="12"/>
  <c r="L16" i="13"/>
  <c r="O111" i="13"/>
  <c r="P188" i="13"/>
  <c r="S118" i="13"/>
  <c r="C162" i="12"/>
  <c r="F111" i="11"/>
  <c r="G61" i="12"/>
  <c r="F110" i="42"/>
  <c r="F168" i="11"/>
  <c r="D38" i="41"/>
  <c r="G189" i="13"/>
  <c r="I100" i="13"/>
  <c r="O49" i="13"/>
  <c r="J129" i="12"/>
  <c r="G58" i="13"/>
  <c r="J105" i="12"/>
  <c r="M117" i="13"/>
  <c r="M173" i="13"/>
  <c r="H128" i="42"/>
  <c r="J127" i="42"/>
  <c r="L118" i="13"/>
  <c r="M16" i="6"/>
  <c r="G140" i="11"/>
  <c r="G161" i="11"/>
  <c r="C83" i="12"/>
  <c r="J71" i="10"/>
  <c r="F164" i="12"/>
  <c r="G24" i="6"/>
  <c r="D144" i="42"/>
  <c r="M157" i="13"/>
  <c r="F54" i="42"/>
  <c r="M138" i="13"/>
  <c r="J183" i="13"/>
  <c r="J61" i="12"/>
  <c r="O121" i="13"/>
  <c r="M120" i="13"/>
  <c r="C51" i="11"/>
  <c r="J186" i="12"/>
  <c r="I90" i="13"/>
  <c r="U31" i="6"/>
  <c r="G139" i="13"/>
  <c r="C143" i="13"/>
  <c r="D165" i="13"/>
  <c r="D17" i="41"/>
  <c r="K119" i="10"/>
  <c r="D135" i="11"/>
  <c r="D125" i="42"/>
  <c r="M160" i="13"/>
  <c r="C79" i="13"/>
  <c r="C137" i="11"/>
  <c r="P133" i="13"/>
  <c r="D44" i="42"/>
  <c r="G120" i="12"/>
  <c r="C24" i="13"/>
  <c r="G175" i="13"/>
  <c r="M175" i="13"/>
  <c r="G85" i="12"/>
  <c r="D106" i="12"/>
  <c r="C127" i="12"/>
  <c r="J23" i="42"/>
  <c r="I45" i="11"/>
  <c r="D33" i="12"/>
  <c r="I81" i="11"/>
  <c r="D149" i="12"/>
  <c r="D107" i="13"/>
  <c r="I139" i="12"/>
  <c r="M21" i="13"/>
  <c r="J75" i="12"/>
  <c r="D20" i="12"/>
  <c r="J177" i="13"/>
  <c r="C172" i="11"/>
  <c r="K183" i="10"/>
  <c r="T15" i="7"/>
  <c r="F132" i="12"/>
  <c r="I95" i="13"/>
  <c r="D64" i="13"/>
  <c r="G17" i="7"/>
  <c r="O14" i="13"/>
  <c r="D15" i="41"/>
  <c r="T25" i="6"/>
  <c r="P125" i="13"/>
  <c r="B31" i="6"/>
  <c r="C55" i="12"/>
  <c r="C190" i="12"/>
  <c r="D170" i="12"/>
  <c r="I19" i="13"/>
  <c r="U29" i="6"/>
  <c r="G186" i="11"/>
  <c r="C49" i="12"/>
  <c r="K16" i="8"/>
  <c r="J10" i="12"/>
  <c r="I186" i="11"/>
  <c r="H129" i="42"/>
  <c r="H181" i="42"/>
  <c r="J29" i="11"/>
  <c r="F135" i="13"/>
  <c r="F122" i="11"/>
  <c r="G40" i="11"/>
  <c r="L60" i="29"/>
  <c r="J65" i="42"/>
  <c r="H62" i="42"/>
  <c r="C111" i="11"/>
  <c r="J186" i="13"/>
  <c r="F80" i="12"/>
  <c r="H87" i="42"/>
  <c r="T19" i="6"/>
  <c r="I38" i="13"/>
  <c r="D42" i="42"/>
  <c r="C185" i="12"/>
  <c r="L18" i="13"/>
  <c r="D105" i="11"/>
  <c r="D16" i="29"/>
  <c r="D141" i="13"/>
  <c r="G172" i="13"/>
  <c r="G64" i="11"/>
  <c r="D41" i="12"/>
  <c r="I62" i="11"/>
  <c r="C68" i="13"/>
  <c r="B29" i="6"/>
  <c r="J161" i="11"/>
  <c r="O57" i="13"/>
  <c r="D135" i="12"/>
  <c r="G17" i="13"/>
  <c r="I150" i="13"/>
  <c r="C51" i="13"/>
  <c r="F168" i="12"/>
  <c r="F16" i="13"/>
  <c r="S153" i="13"/>
  <c r="F11" i="42"/>
  <c r="F17" i="12"/>
  <c r="F98" i="11"/>
  <c r="F44" i="42"/>
  <c r="I14" i="11"/>
  <c r="H95" i="42"/>
  <c r="C182" i="11"/>
  <c r="C73" i="12"/>
  <c r="D50" i="42"/>
  <c r="H43" i="42"/>
  <c r="H92" i="42"/>
  <c r="J171" i="42"/>
  <c r="D106" i="11"/>
  <c r="F46" i="11"/>
  <c r="J173" i="11"/>
  <c r="C148" i="12"/>
  <c r="H135" i="42"/>
  <c r="P120" i="13"/>
  <c r="J153" i="11"/>
  <c r="H122" i="42"/>
  <c r="E18" i="6"/>
  <c r="G50" i="11"/>
  <c r="O41" i="13"/>
  <c r="O141" i="13"/>
  <c r="S149" i="13"/>
  <c r="S144" i="13"/>
  <c r="M192" i="13"/>
  <c r="D60" i="41"/>
  <c r="F69" i="13"/>
  <c r="F68" i="12"/>
  <c r="R126" i="13"/>
  <c r="H126" i="42"/>
  <c r="R94" i="13"/>
  <c r="F20" i="42"/>
  <c r="I123" i="12"/>
  <c r="S12" i="6"/>
  <c r="M95" i="13"/>
  <c r="M58" i="13"/>
  <c r="P76" i="13"/>
  <c r="L162" i="13"/>
  <c r="J43" i="42"/>
  <c r="J52" i="42"/>
  <c r="M148" i="13"/>
  <c r="C53" i="10"/>
  <c r="F171" i="42"/>
  <c r="F16" i="11"/>
  <c r="C139" i="13"/>
  <c r="D31" i="13"/>
  <c r="F59" i="10"/>
  <c r="L15" i="13"/>
  <c r="S40" i="13"/>
  <c r="C81" i="12"/>
  <c r="J108" i="42"/>
  <c r="M153" i="13"/>
  <c r="F153" i="12"/>
  <c r="D23" i="13"/>
  <c r="D127" i="42"/>
  <c r="D27" i="29"/>
  <c r="L19" i="6"/>
  <c r="P123" i="13"/>
  <c r="I64" i="11"/>
  <c r="F81" i="42"/>
  <c r="F111" i="42"/>
  <c r="D139" i="42"/>
  <c r="J183" i="11"/>
  <c r="H107" i="10"/>
  <c r="I65" i="13"/>
  <c r="M108" i="10"/>
  <c r="F37" i="13"/>
  <c r="C50" i="11"/>
  <c r="J55" i="11"/>
  <c r="E123" i="10"/>
  <c r="P155" i="13"/>
  <c r="F41" i="12"/>
  <c r="E32" i="6"/>
  <c r="F43" i="11"/>
  <c r="F48" i="11"/>
  <c r="K14" i="6"/>
  <c r="F64" i="12"/>
  <c r="D39" i="41"/>
  <c r="H60" i="42"/>
  <c r="J153" i="13"/>
  <c r="D167" i="11"/>
  <c r="G24" i="12"/>
  <c r="G79" i="12"/>
  <c r="N186" i="10"/>
  <c r="J112" i="42"/>
  <c r="F71" i="10"/>
  <c r="D16" i="6"/>
  <c r="D60" i="12"/>
  <c r="N14" i="6"/>
  <c r="L105" i="13"/>
  <c r="N76" i="10"/>
  <c r="I146" i="12"/>
  <c r="H11" i="29"/>
  <c r="J142" i="13"/>
  <c r="S96" i="13"/>
  <c r="M76" i="10"/>
  <c r="J122" i="12"/>
  <c r="K46" i="10"/>
  <c r="J102" i="12"/>
  <c r="J137" i="12"/>
  <c r="J191" i="13"/>
  <c r="G89" i="11"/>
  <c r="F163" i="42"/>
  <c r="G94" i="13"/>
  <c r="D150" i="13"/>
  <c r="I46" i="12"/>
  <c r="J139" i="12"/>
  <c r="J191" i="12"/>
  <c r="L17" i="7"/>
  <c r="I121" i="11"/>
  <c r="M62" i="13"/>
  <c r="H62" i="41"/>
  <c r="D166" i="10"/>
  <c r="D27" i="41"/>
  <c r="L38" i="10"/>
  <c r="J158" i="13"/>
  <c r="H130" i="42"/>
  <c r="I187" i="11"/>
  <c r="J95" i="10"/>
  <c r="G111" i="11"/>
  <c r="L27" i="10"/>
  <c r="T30" i="6"/>
  <c r="G137" i="13"/>
  <c r="G136" i="13"/>
  <c r="F102" i="11"/>
  <c r="C66" i="12"/>
  <c r="D41" i="11"/>
  <c r="G137" i="11"/>
  <c r="D151" i="13"/>
  <c r="D32" i="6"/>
  <c r="D21" i="11"/>
  <c r="G10" i="11"/>
  <c r="C135" i="12"/>
  <c r="F139" i="11"/>
  <c r="M45" i="13"/>
  <c r="F86" i="12"/>
  <c r="N21" i="6"/>
  <c r="F24" i="42"/>
  <c r="J125" i="42"/>
  <c r="F159" i="11"/>
  <c r="F24" i="41"/>
  <c r="G53" i="12"/>
  <c r="I124" i="11"/>
  <c r="L163" i="13"/>
  <c r="F188" i="42"/>
  <c r="L175" i="13"/>
  <c r="D128" i="12"/>
  <c r="G183" i="13"/>
  <c r="J46" i="12"/>
  <c r="I33" i="6"/>
  <c r="N34" i="10"/>
  <c r="I94" i="12"/>
  <c r="I134" i="13"/>
  <c r="F29" i="13"/>
  <c r="G57" i="11"/>
  <c r="N17" i="6"/>
  <c r="O12" i="7"/>
  <c r="D44" i="12"/>
  <c r="E28" i="6"/>
  <c r="J45" i="42"/>
  <c r="D67" i="42"/>
  <c r="Q17" i="6"/>
  <c r="T22" i="6"/>
  <c r="C47" i="13"/>
  <c r="O127" i="13"/>
  <c r="H86" i="42"/>
  <c r="J56" i="42"/>
  <c r="D35" i="41"/>
  <c r="C31" i="13"/>
  <c r="F60" i="41"/>
  <c r="C28" i="6"/>
  <c r="C162" i="11"/>
  <c r="R77" i="13"/>
  <c r="O31" i="13"/>
  <c r="P65" i="13"/>
  <c r="J127" i="11"/>
  <c r="S27" i="6"/>
  <c r="F143" i="42"/>
  <c r="D97" i="13"/>
  <c r="J58" i="41"/>
  <c r="C93" i="13"/>
  <c r="L65" i="10"/>
  <c r="G114" i="13"/>
  <c r="G148" i="11"/>
  <c r="R189" i="13"/>
  <c r="F95" i="13"/>
  <c r="C165" i="12"/>
  <c r="I114" i="11"/>
  <c r="J58" i="42"/>
  <c r="D56" i="42"/>
  <c r="G66" i="12"/>
  <c r="J170" i="12"/>
  <c r="J32" i="6"/>
  <c r="C146" i="13"/>
  <c r="D44" i="41"/>
  <c r="C103" i="11"/>
  <c r="H160" i="42"/>
  <c r="F17" i="11"/>
  <c r="S90" i="13"/>
  <c r="D159" i="42"/>
  <c r="J38" i="11"/>
  <c r="D35" i="42"/>
  <c r="D46" i="41"/>
  <c r="C139" i="11"/>
  <c r="I51" i="11"/>
  <c r="G96" i="12"/>
  <c r="F141" i="42"/>
  <c r="O66" i="13"/>
  <c r="F20" i="13"/>
  <c r="J76" i="42"/>
  <c r="D135" i="13"/>
  <c r="G135" i="12"/>
  <c r="K33" i="6"/>
  <c r="C190" i="13"/>
  <c r="C34" i="10"/>
  <c r="R168" i="13"/>
  <c r="D161" i="42"/>
  <c r="F192" i="42"/>
  <c r="I20" i="12"/>
  <c r="E41" i="10"/>
  <c r="D35" i="12"/>
  <c r="J61" i="29"/>
  <c r="H92" i="10"/>
  <c r="H34" i="41"/>
  <c r="F129" i="13"/>
  <c r="H119" i="42"/>
  <c r="L27" i="13"/>
  <c r="J64" i="42"/>
  <c r="J114" i="11"/>
  <c r="J15" i="42"/>
  <c r="J144" i="42"/>
  <c r="O36" i="13"/>
  <c r="C183" i="13"/>
  <c r="I97" i="13"/>
  <c r="H161" i="42"/>
  <c r="H185" i="42"/>
  <c r="F160" i="12"/>
  <c r="F108" i="12"/>
  <c r="F107" i="12"/>
  <c r="J182" i="11"/>
  <c r="S68" i="13"/>
  <c r="S83" i="13"/>
  <c r="E134" i="10"/>
  <c r="F84" i="42"/>
  <c r="K165" i="10"/>
  <c r="J22" i="13"/>
  <c r="D176" i="42"/>
  <c r="D189" i="12"/>
  <c r="D24" i="13"/>
  <c r="I76" i="12"/>
  <c r="F32" i="13"/>
  <c r="C161" i="13"/>
  <c r="F141" i="12"/>
  <c r="H178" i="42"/>
  <c r="S155" i="13"/>
  <c r="F123" i="42"/>
  <c r="H64" i="42"/>
  <c r="F16" i="6"/>
  <c r="G41" i="12"/>
  <c r="D118" i="12"/>
  <c r="O123" i="13"/>
  <c r="I116" i="13"/>
  <c r="I75" i="13"/>
  <c r="P168" i="13"/>
  <c r="O98" i="13"/>
  <c r="F41" i="42"/>
  <c r="J28" i="6"/>
  <c r="G165" i="11"/>
  <c r="C89" i="13"/>
  <c r="L92" i="10"/>
  <c r="J61" i="13"/>
  <c r="G51" i="13"/>
  <c r="R80" i="13"/>
  <c r="D167" i="42"/>
  <c r="F50" i="12"/>
  <c r="D31" i="6"/>
  <c r="J24" i="6"/>
  <c r="R59" i="13"/>
  <c r="J13" i="41"/>
  <c r="J131" i="42"/>
  <c r="H39" i="41"/>
  <c r="L149" i="13"/>
  <c r="F88" i="11"/>
  <c r="M136" i="13"/>
  <c r="F105" i="12"/>
  <c r="S186" i="13"/>
  <c r="F15" i="13"/>
  <c r="L37" i="13"/>
  <c r="G62" i="12"/>
  <c r="I34" i="11"/>
  <c r="P89" i="13"/>
  <c r="C106" i="13"/>
  <c r="F65" i="12"/>
  <c r="I69" i="13"/>
  <c r="J103" i="11"/>
  <c r="F122" i="42"/>
  <c r="M119" i="13"/>
  <c r="J68" i="11"/>
  <c r="C16" i="11"/>
  <c r="H26" i="41"/>
  <c r="M144" i="13"/>
  <c r="F32" i="12"/>
  <c r="D189" i="11"/>
  <c r="S25" i="13"/>
  <c r="D73" i="11"/>
  <c r="R129" i="13"/>
  <c r="G169" i="12"/>
  <c r="S20" i="6"/>
  <c r="K42" i="10"/>
  <c r="C185" i="13"/>
  <c r="P24" i="6"/>
  <c r="I107" i="11"/>
  <c r="G47" i="12"/>
  <c r="J42" i="11"/>
  <c r="F34" i="42"/>
  <c r="I129" i="13"/>
  <c r="G65" i="13"/>
  <c r="C106" i="11"/>
  <c r="S95" i="13"/>
  <c r="D43" i="29"/>
  <c r="L122" i="13"/>
  <c r="J134" i="11"/>
  <c r="K12" i="6"/>
  <c r="D11" i="29"/>
  <c r="I29" i="13"/>
  <c r="D123" i="42"/>
  <c r="C46" i="13"/>
  <c r="F29" i="12"/>
  <c r="F93" i="42"/>
  <c r="I116" i="11"/>
  <c r="P183" i="13"/>
  <c r="I67" i="11"/>
  <c r="U12" i="6"/>
  <c r="I190" i="11"/>
  <c r="I117" i="11"/>
  <c r="J53" i="12"/>
  <c r="C111" i="12"/>
  <c r="M31" i="6"/>
  <c r="D23" i="10"/>
  <c r="K163" i="10"/>
  <c r="R130" i="13"/>
  <c r="L141" i="10"/>
  <c r="D119" i="12"/>
  <c r="G153" i="13"/>
  <c r="L22" i="13"/>
  <c r="F100" i="11"/>
  <c r="J161" i="10"/>
  <c r="L167" i="10"/>
  <c r="D179" i="10"/>
  <c r="I71" i="12"/>
  <c r="O104" i="13"/>
  <c r="L10" i="13"/>
  <c r="F150" i="12"/>
  <c r="I55" i="11"/>
  <c r="J43" i="12"/>
  <c r="R116" i="13"/>
  <c r="I96" i="13"/>
  <c r="Q12" i="6"/>
  <c r="J23" i="41"/>
  <c r="F21" i="42"/>
  <c r="G98" i="13"/>
  <c r="F159" i="42"/>
  <c r="J55" i="13"/>
  <c r="K14" i="7"/>
  <c r="P15" i="7"/>
  <c r="I88" i="11"/>
  <c r="D96" i="13"/>
  <c r="U14" i="6"/>
  <c r="D192" i="10"/>
  <c r="N25" i="10"/>
  <c r="G16" i="12"/>
  <c r="G104" i="13"/>
  <c r="J35" i="41"/>
  <c r="R169" i="13"/>
  <c r="D33" i="41"/>
  <c r="L117" i="13"/>
  <c r="I68" i="12"/>
  <c r="R108" i="13"/>
  <c r="J168" i="13"/>
  <c r="M85" i="13"/>
  <c r="F189" i="13"/>
  <c r="L116" i="13"/>
  <c r="D166" i="42"/>
  <c r="H131" i="42"/>
  <c r="O105" i="13"/>
  <c r="F142" i="12"/>
  <c r="F58" i="41"/>
  <c r="L46" i="13"/>
  <c r="F10" i="6"/>
  <c r="F92" i="13"/>
  <c r="F73" i="11"/>
  <c r="M78" i="13"/>
  <c r="P20" i="13"/>
  <c r="I171" i="12"/>
  <c r="I138" i="13"/>
  <c r="C108" i="11"/>
  <c r="J190" i="12"/>
  <c r="D98" i="12"/>
  <c r="F23" i="6"/>
  <c r="F166" i="12"/>
  <c r="D66" i="42"/>
  <c r="J161" i="13"/>
  <c r="C173" i="12"/>
  <c r="D87" i="42"/>
  <c r="J184" i="12"/>
  <c r="C109" i="11"/>
  <c r="D102" i="10"/>
  <c r="C74" i="12"/>
  <c r="C178" i="13"/>
  <c r="G59" i="12"/>
  <c r="L191" i="13"/>
  <c r="F92" i="12"/>
  <c r="G32" i="6"/>
  <c r="S53" i="13"/>
  <c r="I149" i="11"/>
  <c r="F87" i="13"/>
  <c r="J32" i="42"/>
  <c r="D43" i="42"/>
  <c r="I61" i="13"/>
  <c r="J136" i="42"/>
  <c r="M164" i="10"/>
  <c r="G104" i="11"/>
  <c r="N18" i="10"/>
  <c r="D49" i="29"/>
  <c r="K38" i="10"/>
  <c r="F97" i="10"/>
  <c r="O180" i="13"/>
  <c r="F110" i="13"/>
  <c r="D119" i="42"/>
  <c r="Q14" i="6"/>
  <c r="C39" i="13"/>
  <c r="L27" i="6"/>
  <c r="C64" i="12"/>
  <c r="F44" i="41"/>
  <c r="P153" i="13"/>
  <c r="D24" i="12"/>
  <c r="F50" i="11"/>
  <c r="G117" i="12"/>
  <c r="I76" i="10"/>
  <c r="M15" i="6"/>
  <c r="C175" i="13"/>
  <c r="O139" i="13"/>
  <c r="C16" i="7"/>
  <c r="F134" i="11"/>
  <c r="N120" i="10"/>
  <c r="E51" i="10"/>
  <c r="F167" i="42"/>
  <c r="G138" i="10"/>
  <c r="D158" i="13"/>
  <c r="C78" i="12"/>
  <c r="H31" i="42"/>
  <c r="G147" i="13"/>
  <c r="H19" i="41"/>
  <c r="F89" i="42"/>
  <c r="D187" i="42"/>
  <c r="P60" i="13"/>
  <c r="J141" i="13"/>
  <c r="C41" i="11"/>
  <c r="I25" i="12"/>
  <c r="K129" i="10"/>
  <c r="H179" i="42"/>
  <c r="H16" i="8"/>
  <c r="G189" i="10"/>
  <c r="J170" i="11"/>
  <c r="F96" i="42"/>
  <c r="S160" i="13"/>
  <c r="J50" i="13"/>
  <c r="O78" i="13"/>
  <c r="C151" i="13"/>
  <c r="D43" i="12"/>
  <c r="J102" i="11"/>
  <c r="J71" i="12"/>
  <c r="S124" i="13"/>
  <c r="D38" i="13"/>
  <c r="E17" i="6"/>
  <c r="J128" i="12"/>
  <c r="U16" i="6"/>
  <c r="C124" i="11"/>
  <c r="C40" i="12"/>
  <c r="C168" i="13"/>
  <c r="D62" i="42"/>
  <c r="C140" i="11"/>
  <c r="F106" i="12"/>
  <c r="M172" i="10"/>
  <c r="F180" i="12"/>
  <c r="D33" i="6"/>
  <c r="I102" i="13"/>
  <c r="J188" i="42"/>
  <c r="B17" i="6"/>
  <c r="D107" i="12"/>
  <c r="F122" i="13"/>
  <c r="J16" i="8"/>
  <c r="J56" i="41"/>
  <c r="B22" i="6"/>
  <c r="T18" i="6"/>
  <c r="H104" i="10"/>
  <c r="J62" i="11"/>
  <c r="E20" i="10"/>
  <c r="J17" i="7"/>
  <c r="J60" i="42"/>
  <c r="R20" i="13"/>
  <c r="P27" i="13"/>
  <c r="C170" i="12"/>
  <c r="D58" i="42"/>
  <c r="D86" i="13"/>
  <c r="I16" i="13"/>
  <c r="C128" i="12"/>
  <c r="S127" i="13"/>
  <c r="G46" i="12"/>
  <c r="F128" i="42"/>
  <c r="M165" i="13"/>
  <c r="G191" i="13"/>
  <c r="F35" i="13"/>
  <c r="J156" i="12"/>
  <c r="D16" i="41"/>
  <c r="M128" i="13"/>
  <c r="J66" i="13"/>
  <c r="P67" i="13"/>
  <c r="F13" i="42"/>
  <c r="J48" i="11"/>
  <c r="J40" i="41"/>
  <c r="D86" i="11"/>
  <c r="D129" i="13"/>
  <c r="I183" i="12"/>
  <c r="F33" i="42"/>
  <c r="J139" i="13"/>
  <c r="G137" i="12"/>
  <c r="C34" i="13"/>
  <c r="J32" i="13"/>
  <c r="L78" i="13"/>
  <c r="K109" i="10"/>
  <c r="D180" i="11"/>
  <c r="L43" i="10"/>
  <c r="D59" i="41"/>
  <c r="G46" i="11"/>
  <c r="U25" i="6"/>
  <c r="S117" i="13"/>
  <c r="E120" i="10"/>
  <c r="D103" i="12"/>
  <c r="J148" i="12"/>
  <c r="I29" i="12"/>
  <c r="F39" i="11"/>
  <c r="J144" i="11"/>
  <c r="J40" i="12"/>
  <c r="I104" i="13"/>
  <c r="M65" i="13"/>
  <c r="I172" i="10"/>
  <c r="S170" i="13"/>
  <c r="H34" i="29"/>
  <c r="C105" i="12"/>
  <c r="F138" i="11"/>
  <c r="D105" i="12"/>
  <c r="D169" i="13"/>
  <c r="D48" i="42"/>
  <c r="F79" i="11"/>
  <c r="J68" i="13"/>
  <c r="C67" i="11"/>
  <c r="D71" i="11"/>
  <c r="G119" i="13"/>
  <c r="M181" i="13"/>
  <c r="I119" i="12"/>
  <c r="H77" i="10"/>
  <c r="G144" i="13"/>
  <c r="I74" i="10"/>
  <c r="C95" i="12"/>
  <c r="D29" i="12"/>
  <c r="C63" i="13"/>
  <c r="C149" i="13"/>
  <c r="M125" i="10"/>
  <c r="I12" i="7"/>
  <c r="D68" i="42"/>
  <c r="C15" i="13"/>
  <c r="F51" i="12"/>
  <c r="L37" i="10"/>
  <c r="J65" i="11"/>
  <c r="J42" i="12"/>
  <c r="K29" i="10"/>
  <c r="J91" i="11"/>
  <c r="F143" i="13"/>
  <c r="L136" i="13"/>
  <c r="F180" i="13"/>
  <c r="F60" i="42"/>
  <c r="G71" i="12"/>
  <c r="J142" i="12"/>
  <c r="J80" i="42"/>
  <c r="O58" i="13"/>
  <c r="J24" i="12"/>
  <c r="I185" i="12"/>
  <c r="J15" i="13"/>
  <c r="D149" i="10"/>
  <c r="G119" i="12"/>
  <c r="L102" i="10"/>
  <c r="D66" i="12"/>
  <c r="G153" i="11"/>
  <c r="F161" i="13"/>
  <c r="S15" i="13"/>
  <c r="C189" i="11"/>
  <c r="R166" i="13"/>
  <c r="F18" i="41"/>
  <c r="C140" i="13"/>
  <c r="J123" i="12"/>
  <c r="J15" i="12"/>
  <c r="C157" i="12"/>
  <c r="L33" i="13"/>
  <c r="D165" i="42"/>
  <c r="E132" i="10"/>
  <c r="G168" i="12"/>
  <c r="C188" i="12"/>
  <c r="I161" i="13"/>
  <c r="O20" i="13"/>
  <c r="B23" i="6"/>
  <c r="F12" i="7"/>
  <c r="D21" i="42"/>
  <c r="R41" i="13"/>
  <c r="P16" i="13"/>
  <c r="I130" i="12"/>
  <c r="O44" i="13"/>
  <c r="F59" i="12"/>
  <c r="D86" i="42"/>
  <c r="I19" i="11"/>
  <c r="C33" i="11"/>
  <c r="R22" i="6"/>
  <c r="F73" i="41"/>
  <c r="I151" i="13"/>
  <c r="D143" i="42"/>
  <c r="H132" i="10"/>
  <c r="G142" i="11"/>
  <c r="N59" i="10"/>
  <c r="J81" i="42"/>
  <c r="P83" i="13"/>
  <c r="C62" i="12"/>
  <c r="C39" i="12"/>
  <c r="M13" i="6"/>
  <c r="I112" i="12"/>
  <c r="F139" i="42"/>
  <c r="R83" i="13"/>
  <c r="M57" i="13"/>
  <c r="J34" i="41"/>
  <c r="F119" i="42"/>
  <c r="H80" i="42"/>
  <c r="G47" i="11"/>
  <c r="N20" i="6"/>
  <c r="G145" i="13"/>
  <c r="J145" i="13"/>
  <c r="I168" i="10"/>
  <c r="C48" i="11"/>
  <c r="G39" i="12"/>
  <c r="R139" i="13"/>
  <c r="D175" i="13"/>
  <c r="M12" i="6"/>
  <c r="C64" i="11"/>
  <c r="F32" i="41"/>
  <c r="G140" i="13"/>
  <c r="F20" i="6"/>
  <c r="F26" i="41"/>
  <c r="J62" i="12"/>
  <c r="O87" i="13"/>
  <c r="G75" i="12"/>
  <c r="D61" i="11"/>
  <c r="D112" i="10"/>
  <c r="Q23" i="6"/>
  <c r="I75" i="11"/>
  <c r="D31" i="11"/>
  <c r="J18" i="11"/>
  <c r="J45" i="11"/>
  <c r="J17" i="12"/>
  <c r="J80" i="12"/>
  <c r="M151" i="13"/>
  <c r="F183" i="11"/>
  <c r="J100" i="12"/>
  <c r="R171" i="13"/>
  <c r="P16" i="7"/>
  <c r="F181" i="12"/>
  <c r="P141" i="13"/>
  <c r="G87" i="12"/>
  <c r="P19" i="13"/>
  <c r="G16" i="11"/>
  <c r="L40" i="13"/>
  <c r="J122" i="42"/>
  <c r="D106" i="42"/>
  <c r="J75" i="42"/>
  <c r="H107" i="42"/>
  <c r="F138" i="42"/>
  <c r="D37" i="13"/>
  <c r="F78" i="42"/>
  <c r="H163" i="42"/>
  <c r="M130" i="13"/>
  <c r="H88" i="42"/>
  <c r="F39" i="13"/>
  <c r="H148" i="42"/>
  <c r="F16" i="42"/>
  <c r="L50" i="13"/>
  <c r="G125" i="11"/>
  <c r="J24" i="42"/>
  <c r="F128" i="11"/>
  <c r="H51" i="10"/>
  <c r="J37" i="13"/>
  <c r="M30" i="13"/>
  <c r="G75" i="13"/>
  <c r="P191" i="13"/>
  <c r="L141" i="13"/>
  <c r="D60" i="42"/>
  <c r="G169" i="13"/>
  <c r="C80" i="12"/>
  <c r="O88" i="13"/>
  <c r="O59" i="13"/>
  <c r="C138" i="13"/>
  <c r="H56" i="42"/>
  <c r="S177" i="13"/>
  <c r="S79" i="13"/>
  <c r="F141" i="10"/>
  <c r="H169" i="42"/>
  <c r="J33" i="12"/>
  <c r="G21" i="13"/>
  <c r="P40" i="13"/>
  <c r="G14" i="13"/>
  <c r="D102" i="12"/>
  <c r="R56" i="13"/>
  <c r="H15" i="41"/>
  <c r="D50" i="41"/>
  <c r="I17" i="12"/>
  <c r="L65" i="13"/>
  <c r="J104" i="42"/>
  <c r="F183" i="13"/>
  <c r="L12" i="6"/>
  <c r="E98" i="10"/>
  <c r="J110" i="11"/>
  <c r="I182" i="12"/>
  <c r="C189" i="12"/>
  <c r="D61" i="42"/>
  <c r="S30" i="13"/>
  <c r="F128" i="13"/>
  <c r="E63" i="10"/>
  <c r="G36" i="10"/>
  <c r="I127" i="13"/>
  <c r="D149" i="42"/>
  <c r="C164" i="13"/>
  <c r="E13" i="7"/>
  <c r="H30" i="41"/>
  <c r="I61" i="10"/>
  <c r="D93" i="12"/>
  <c r="G74" i="11"/>
  <c r="K17" i="7"/>
  <c r="J56" i="10"/>
  <c r="F23" i="42"/>
  <c r="F126" i="11"/>
  <c r="G182" i="12"/>
  <c r="H87" i="10"/>
  <c r="J31" i="13"/>
  <c r="D49" i="10"/>
  <c r="D182" i="11"/>
  <c r="N86" i="10"/>
  <c r="F142" i="11"/>
  <c r="I177" i="13"/>
  <c r="O189" i="13"/>
  <c r="C171" i="11"/>
  <c r="D173" i="11"/>
  <c r="P130" i="13"/>
  <c r="J172" i="12"/>
  <c r="D11" i="42"/>
  <c r="C19" i="6"/>
  <c r="C32" i="6"/>
  <c r="J57" i="13"/>
  <c r="G100" i="13"/>
  <c r="J44" i="11"/>
  <c r="F43" i="42"/>
  <c r="F69" i="42"/>
  <c r="C151" i="11"/>
  <c r="F121" i="11"/>
  <c r="G108" i="13"/>
  <c r="I98" i="12"/>
  <c r="F135" i="11"/>
  <c r="G27" i="12"/>
  <c r="O50" i="13"/>
  <c r="G28" i="6"/>
  <c r="I90" i="11"/>
  <c r="G160" i="12"/>
  <c r="J27" i="13"/>
  <c r="D127" i="13"/>
  <c r="D149" i="11"/>
  <c r="H79" i="42"/>
  <c r="J49" i="42"/>
  <c r="D181" i="11"/>
  <c r="E14" i="6"/>
  <c r="D186" i="11"/>
  <c r="C122" i="12"/>
  <c r="G75" i="11"/>
  <c r="I155" i="13"/>
  <c r="J179" i="42"/>
  <c r="C32" i="13"/>
  <c r="C162" i="13"/>
  <c r="L58" i="29"/>
  <c r="C105" i="13"/>
  <c r="M18" i="6"/>
  <c r="O187" i="13"/>
  <c r="D178" i="11"/>
  <c r="N58" i="10"/>
  <c r="P73" i="13"/>
  <c r="H193" i="42"/>
  <c r="G180" i="11"/>
  <c r="D185" i="12"/>
  <c r="I36" i="13"/>
  <c r="D157" i="13"/>
  <c r="F34" i="10"/>
  <c r="I177" i="10"/>
  <c r="N27" i="10"/>
  <c r="H149" i="42"/>
  <c r="I55" i="12"/>
  <c r="F70" i="42"/>
  <c r="J34" i="11"/>
  <c r="D130" i="10"/>
  <c r="J173" i="42"/>
  <c r="I105" i="13"/>
  <c r="L81" i="10"/>
  <c r="E37" i="10"/>
  <c r="K124" i="10"/>
  <c r="M53" i="10"/>
  <c r="I38" i="11"/>
  <c r="C15" i="10"/>
  <c r="H129" i="10"/>
  <c r="J133" i="12"/>
  <c r="H72" i="41"/>
  <c r="C89" i="11"/>
  <c r="L148" i="13"/>
  <c r="L103" i="10"/>
  <c r="S98" i="13"/>
  <c r="N15" i="6"/>
  <c r="B18" i="6"/>
  <c r="C130" i="12"/>
  <c r="F17" i="41"/>
  <c r="O30" i="13"/>
  <c r="Q26" i="6"/>
  <c r="C145" i="11"/>
  <c r="C140" i="12"/>
  <c r="M108" i="13"/>
  <c r="K18" i="6"/>
  <c r="J90" i="42"/>
  <c r="I68" i="13"/>
  <c r="H61" i="42"/>
  <c r="L161" i="13"/>
  <c r="G165" i="13"/>
  <c r="G88" i="12"/>
  <c r="G155" i="13"/>
  <c r="M109" i="10"/>
  <c r="J191" i="11"/>
  <c r="C38" i="13"/>
  <c r="J147" i="42"/>
  <c r="M69" i="10"/>
  <c r="C63" i="12"/>
  <c r="I32" i="11"/>
  <c r="F129" i="42"/>
  <c r="D91" i="42"/>
  <c r="J140" i="10"/>
  <c r="R14" i="13"/>
  <c r="F163" i="12"/>
  <c r="J135" i="13"/>
  <c r="D23" i="6"/>
  <c r="G144" i="11"/>
  <c r="G59" i="13"/>
  <c r="F134" i="12"/>
  <c r="H145" i="42"/>
  <c r="G107" i="13"/>
  <c r="I179" i="13"/>
  <c r="I48" i="11"/>
  <c r="F166" i="42"/>
  <c r="K17" i="10"/>
  <c r="J17" i="41"/>
  <c r="J47" i="11"/>
  <c r="M43" i="13"/>
  <c r="G19" i="11"/>
  <c r="G124" i="12"/>
  <c r="O178" i="13"/>
  <c r="F134" i="13"/>
  <c r="H95" i="10"/>
  <c r="O162" i="13"/>
  <c r="H180" i="10"/>
  <c r="J117" i="12"/>
  <c r="D62" i="29"/>
  <c r="G121" i="11"/>
  <c r="D108" i="10"/>
  <c r="E27" i="6"/>
  <c r="G73" i="11"/>
  <c r="N26" i="6"/>
  <c r="F42" i="42"/>
  <c r="F192" i="12"/>
  <c r="D182" i="12"/>
  <c r="J144" i="12"/>
  <c r="G36" i="12"/>
  <c r="F66" i="42"/>
  <c r="J57" i="12"/>
  <c r="F30" i="41"/>
  <c r="C85" i="12"/>
  <c r="C24" i="12"/>
  <c r="I135" i="13"/>
  <c r="I159" i="11"/>
  <c r="M74" i="10"/>
  <c r="C138" i="11"/>
  <c r="D36" i="13"/>
  <c r="G188" i="11"/>
  <c r="C187" i="11"/>
  <c r="P124" i="13"/>
  <c r="F33" i="13"/>
  <c r="J27" i="12"/>
  <c r="G165" i="10"/>
  <c r="S179" i="13"/>
  <c r="R39" i="13"/>
  <c r="H77" i="41"/>
  <c r="F166" i="13"/>
  <c r="D23" i="12"/>
  <c r="C148" i="13"/>
  <c r="C172" i="13"/>
  <c r="O97" i="13"/>
  <c r="H109" i="42"/>
  <c r="J77" i="29"/>
  <c r="C55" i="10"/>
  <c r="F36" i="13"/>
  <c r="E166" i="10"/>
  <c r="M16" i="8"/>
  <c r="J165" i="11"/>
  <c r="D150" i="42"/>
  <c r="H45" i="42"/>
  <c r="C139" i="12"/>
  <c r="F13" i="7"/>
  <c r="F162" i="12"/>
  <c r="C164" i="10"/>
  <c r="R71" i="13"/>
  <c r="M17" i="13"/>
  <c r="F42" i="13"/>
  <c r="D179" i="13"/>
  <c r="G111" i="12"/>
  <c r="R14" i="7"/>
  <c r="J171" i="13"/>
  <c r="F80" i="13"/>
  <c r="J168" i="12"/>
  <c r="D142" i="11"/>
  <c r="R172" i="13"/>
  <c r="J172" i="13"/>
  <c r="K192" i="10"/>
  <c r="J93" i="42"/>
  <c r="L61" i="29"/>
  <c r="L189" i="13"/>
  <c r="E43" i="10"/>
  <c r="F193" i="42"/>
  <c r="D124" i="13"/>
  <c r="L51" i="13"/>
  <c r="F18" i="13"/>
  <c r="K190" i="10"/>
  <c r="E18" i="10"/>
  <c r="C66" i="10"/>
  <c r="G161" i="12"/>
  <c r="M166" i="13"/>
  <c r="D171" i="10"/>
  <c r="G85" i="13"/>
  <c r="C33" i="13"/>
  <c r="D146" i="11"/>
  <c r="J135" i="12"/>
  <c r="J12" i="8"/>
  <c r="G77" i="11"/>
  <c r="D21" i="29"/>
  <c r="M55" i="13"/>
  <c r="C19" i="11"/>
  <c r="F189" i="12"/>
  <c r="K125" i="10"/>
  <c r="D12" i="11"/>
  <c r="F21" i="6"/>
  <c r="F71" i="12"/>
  <c r="R187" i="13"/>
  <c r="Q13" i="7"/>
  <c r="M63" i="13"/>
  <c r="J96" i="42"/>
  <c r="J114" i="13"/>
  <c r="F32" i="10"/>
  <c r="D16" i="8"/>
  <c r="F56" i="29"/>
  <c r="H185" i="10"/>
  <c r="E73" i="10"/>
  <c r="F189" i="42"/>
  <c r="O107" i="13"/>
  <c r="H17" i="42"/>
  <c r="J97" i="10"/>
  <c r="C51" i="10"/>
  <c r="H40" i="29"/>
  <c r="G91" i="13"/>
  <c r="C163" i="12"/>
  <c r="J96" i="10"/>
  <c r="E151" i="10"/>
  <c r="C22" i="13"/>
  <c r="C149" i="12"/>
  <c r="D89" i="42"/>
  <c r="J143" i="42"/>
  <c r="R27" i="13"/>
  <c r="D94" i="13"/>
  <c r="C35" i="12"/>
  <c r="F66" i="11"/>
  <c r="R73" i="13"/>
  <c r="C39" i="11"/>
  <c r="G19" i="13"/>
  <c r="F39" i="12"/>
  <c r="J138" i="11"/>
  <c r="K170" i="10"/>
  <c r="K141" i="10"/>
  <c r="G90" i="11"/>
  <c r="F17" i="10"/>
  <c r="P163" i="13"/>
  <c r="F151" i="11"/>
  <c r="G171" i="12"/>
  <c r="I139" i="11"/>
  <c r="J68" i="12"/>
  <c r="D177" i="12"/>
  <c r="J139" i="42"/>
  <c r="I34" i="12"/>
  <c r="D93" i="13"/>
  <c r="G27" i="11"/>
  <c r="P41" i="13"/>
  <c r="G156" i="12"/>
  <c r="G93" i="13"/>
  <c r="J39" i="11"/>
  <c r="G93" i="12"/>
  <c r="H91" i="42"/>
  <c r="F63" i="42"/>
  <c r="D63" i="42"/>
  <c r="H65" i="42"/>
  <c r="F67" i="42"/>
  <c r="I12" i="10"/>
  <c r="B28" i="6"/>
  <c r="C92" i="10"/>
  <c r="P187" i="13"/>
  <c r="D62" i="13"/>
  <c r="I169" i="13"/>
  <c r="J179" i="11"/>
  <c r="I27" i="6"/>
  <c r="C77" i="11"/>
  <c r="D41" i="41"/>
  <c r="F36" i="11"/>
  <c r="M178" i="10"/>
  <c r="H14" i="41"/>
  <c r="H48" i="42"/>
  <c r="J65" i="13"/>
  <c r="P25" i="6"/>
  <c r="P169" i="13"/>
  <c r="H34" i="42"/>
  <c r="F119" i="13"/>
  <c r="E112" i="10"/>
  <c r="D177" i="11"/>
  <c r="N92" i="10"/>
  <c r="I60" i="11"/>
  <c r="G116" i="12"/>
  <c r="J93" i="13"/>
  <c r="G158" i="13"/>
  <c r="J24" i="41"/>
  <c r="J160" i="12"/>
  <c r="G181" i="12"/>
  <c r="L53" i="13"/>
  <c r="J118" i="12"/>
  <c r="L97" i="13"/>
  <c r="M167" i="13"/>
  <c r="T13" i="7"/>
  <c r="I102" i="12"/>
  <c r="H14" i="29"/>
  <c r="C25" i="10"/>
  <c r="G78" i="12"/>
  <c r="J88" i="12"/>
  <c r="D159" i="11"/>
  <c r="D47" i="11"/>
  <c r="P56" i="13"/>
  <c r="F118" i="12"/>
  <c r="H186" i="10"/>
  <c r="F21" i="12"/>
  <c r="D38" i="42"/>
  <c r="C76" i="11"/>
  <c r="I168" i="13"/>
  <c r="D173" i="42"/>
  <c r="D91" i="11"/>
  <c r="P132" i="13"/>
  <c r="N75" i="10"/>
  <c r="G126" i="11"/>
  <c r="I19" i="10"/>
  <c r="L98" i="13"/>
  <c r="J143" i="10"/>
  <c r="C31" i="11"/>
  <c r="J92" i="12"/>
  <c r="J108" i="11"/>
  <c r="I57" i="13"/>
  <c r="J30" i="42"/>
  <c r="R125" i="13"/>
  <c r="J92" i="11"/>
  <c r="O144" i="13"/>
  <c r="H141" i="10"/>
  <c r="S139" i="13"/>
  <c r="C36" i="13"/>
  <c r="G145" i="12"/>
  <c r="F92" i="11"/>
  <c r="G87" i="11"/>
  <c r="J82" i="42"/>
  <c r="D48" i="10"/>
  <c r="I92" i="11"/>
  <c r="P180" i="13"/>
  <c r="S130" i="13"/>
  <c r="S71" i="13"/>
  <c r="J151" i="13"/>
  <c r="D85" i="12"/>
  <c r="G31" i="13"/>
  <c r="I177" i="11"/>
  <c r="L107" i="10"/>
  <c r="O142" i="13"/>
  <c r="D157" i="42"/>
  <c r="J44" i="29"/>
  <c r="L21" i="29"/>
  <c r="J21" i="29"/>
  <c r="H75" i="41"/>
  <c r="D140" i="42"/>
  <c r="G132" i="12"/>
  <c r="F58" i="29"/>
  <c r="H24" i="29"/>
  <c r="H18" i="41"/>
  <c r="F69" i="12"/>
  <c r="H32" i="42"/>
  <c r="J62" i="13"/>
  <c r="O48" i="13"/>
  <c r="D160" i="11"/>
  <c r="J51" i="42"/>
  <c r="J67" i="29"/>
  <c r="D92" i="11"/>
  <c r="D147" i="13"/>
  <c r="L66" i="13"/>
  <c r="P57" i="13"/>
  <c r="C60" i="11"/>
  <c r="I120" i="12"/>
  <c r="C59" i="13"/>
  <c r="F173" i="10"/>
  <c r="G22" i="10"/>
  <c r="G122" i="11"/>
  <c r="F39" i="41"/>
  <c r="C192" i="12"/>
  <c r="C21" i="13"/>
  <c r="J122" i="11"/>
  <c r="P71" i="13"/>
  <c r="I148" i="11"/>
  <c r="F22" i="41"/>
  <c r="H25" i="41"/>
  <c r="P104" i="13"/>
  <c r="C20" i="6"/>
  <c r="F27" i="13"/>
  <c r="J27" i="41"/>
  <c r="F18" i="6"/>
  <c r="C57" i="11"/>
  <c r="N89" i="10"/>
  <c r="G106" i="13"/>
  <c r="D188" i="42"/>
  <c r="C108" i="13"/>
  <c r="D81" i="12"/>
  <c r="C66" i="11"/>
  <c r="R17" i="6"/>
  <c r="R192" i="13"/>
  <c r="I136" i="11"/>
  <c r="D100" i="13"/>
  <c r="C16" i="6"/>
  <c r="G132" i="13"/>
  <c r="G88" i="13"/>
  <c r="I53" i="10"/>
  <c r="H60" i="41"/>
  <c r="O92" i="13"/>
  <c r="J156" i="10"/>
  <c r="C136" i="13"/>
  <c r="L129" i="13"/>
  <c r="J87" i="13"/>
  <c r="E19" i="10"/>
  <c r="I45" i="13"/>
  <c r="F48" i="12"/>
  <c r="F77" i="41"/>
  <c r="J157" i="11"/>
  <c r="S181" i="13"/>
  <c r="I67" i="10"/>
  <c r="P119" i="13"/>
  <c r="G92" i="13"/>
  <c r="C143" i="12"/>
  <c r="C109" i="12"/>
  <c r="P21" i="13"/>
  <c r="D134" i="12"/>
  <c r="I85" i="13"/>
  <c r="E56" i="10"/>
  <c r="I123" i="13"/>
  <c r="E140" i="10"/>
  <c r="E138" i="10"/>
  <c r="G67" i="10"/>
  <c r="M116" i="13"/>
  <c r="D32" i="42"/>
  <c r="F133" i="11"/>
  <c r="O12" i="13"/>
  <c r="L28" i="6"/>
  <c r="D142" i="42"/>
  <c r="J39" i="41"/>
  <c r="J23" i="11"/>
  <c r="H59" i="10"/>
  <c r="L17" i="8"/>
  <c r="F32" i="42"/>
  <c r="D42" i="11"/>
  <c r="J41" i="13"/>
  <c r="H43" i="10"/>
  <c r="F119" i="12"/>
  <c r="G103" i="12"/>
  <c r="C66" i="13"/>
  <c r="L156" i="13"/>
  <c r="L173" i="10"/>
  <c r="F12" i="41"/>
  <c r="K69" i="10"/>
  <c r="R57" i="13"/>
  <c r="J29" i="29"/>
  <c r="H42" i="10"/>
  <c r="F16" i="41"/>
  <c r="J149" i="42"/>
  <c r="D107" i="11"/>
  <c r="C85" i="13"/>
  <c r="C136" i="11"/>
  <c r="F169" i="13"/>
  <c r="O125" i="13"/>
  <c r="F150" i="13"/>
  <c r="L119" i="13"/>
  <c r="F15" i="41"/>
  <c r="P186" i="13"/>
  <c r="F148" i="10"/>
  <c r="J144" i="10"/>
  <c r="S76" i="13"/>
  <c r="O11" i="7"/>
  <c r="I147" i="13"/>
  <c r="D181" i="10"/>
  <c r="R86" i="13"/>
  <c r="L177" i="13"/>
  <c r="K15" i="8"/>
  <c r="F34" i="29"/>
  <c r="D24" i="11"/>
  <c r="F16" i="10"/>
  <c r="O15" i="7"/>
  <c r="N185" i="10"/>
  <c r="F45" i="41"/>
  <c r="L128" i="13"/>
  <c r="I155" i="11"/>
  <c r="G77" i="10"/>
  <c r="R122" i="13"/>
  <c r="L76" i="10"/>
  <c r="F105" i="10"/>
  <c r="F96" i="12"/>
  <c r="D113" i="42"/>
  <c r="D80" i="42"/>
  <c r="I74" i="11"/>
  <c r="J148" i="11"/>
  <c r="G158" i="11"/>
  <c r="F61" i="11"/>
  <c r="J155" i="12"/>
  <c r="I124" i="12"/>
  <c r="D33" i="11"/>
  <c r="R15" i="7"/>
  <c r="C163" i="10"/>
  <c r="Q15" i="7"/>
  <c r="R167" i="13"/>
  <c r="Q10" i="6"/>
  <c r="I185" i="11"/>
  <c r="P135" i="13"/>
  <c r="P18" i="6"/>
  <c r="G173" i="11"/>
  <c r="I125" i="11"/>
  <c r="G141" i="11"/>
  <c r="S78" i="13"/>
  <c r="O149" i="13"/>
  <c r="J40" i="13"/>
  <c r="D78" i="42"/>
  <c r="M40" i="13"/>
  <c r="H159" i="42"/>
  <c r="F117" i="42"/>
  <c r="L14" i="13"/>
  <c r="G15" i="13"/>
  <c r="N10" i="6"/>
  <c r="C10" i="11"/>
  <c r="R141" i="13"/>
  <c r="O138" i="13"/>
  <c r="S61" i="13"/>
  <c r="I80" i="12"/>
  <c r="D146" i="13"/>
  <c r="H42" i="42"/>
  <c r="J12" i="12"/>
  <c r="F18" i="11"/>
  <c r="D158" i="42"/>
  <c r="C90" i="12"/>
  <c r="C169" i="12"/>
  <c r="F160" i="42"/>
  <c r="G146" i="10"/>
  <c r="M75" i="13"/>
  <c r="N116" i="10"/>
  <c r="J155" i="11"/>
  <c r="F116" i="11"/>
  <c r="G110" i="12"/>
  <c r="R144" i="13"/>
  <c r="H144" i="42"/>
  <c r="F178" i="12"/>
  <c r="L187" i="10"/>
  <c r="G146" i="13"/>
  <c r="F114" i="12"/>
  <c r="N142" i="10"/>
  <c r="F52" i="42"/>
  <c r="D41" i="10"/>
  <c r="G105" i="11"/>
  <c r="E31" i="6"/>
  <c r="I179" i="11"/>
  <c r="J18" i="13"/>
  <c r="C158" i="12"/>
  <c r="F46" i="10"/>
  <c r="R58" i="13"/>
  <c r="D34" i="12"/>
  <c r="G164" i="12"/>
  <c r="D77" i="42"/>
  <c r="I77" i="11"/>
  <c r="C26" i="6"/>
  <c r="F33" i="12"/>
  <c r="J45" i="41"/>
  <c r="H124" i="42"/>
  <c r="C179" i="12"/>
  <c r="E117" i="10"/>
  <c r="L67" i="13"/>
  <c r="D19" i="41"/>
  <c r="E76" i="10"/>
  <c r="D22" i="11"/>
  <c r="G192" i="11"/>
  <c r="K55" i="10"/>
  <c r="M171" i="13"/>
  <c r="L14" i="7"/>
  <c r="F173" i="11"/>
  <c r="I83" i="12"/>
  <c r="F19" i="29"/>
  <c r="J192" i="11"/>
  <c r="D83" i="10"/>
  <c r="J181" i="13"/>
  <c r="R95" i="13"/>
  <c r="D172" i="10"/>
  <c r="E165" i="10"/>
  <c r="F59" i="41"/>
  <c r="F103" i="13"/>
  <c r="D116" i="13"/>
  <c r="F35" i="11"/>
  <c r="J57" i="42"/>
  <c r="D169" i="12"/>
  <c r="G39" i="11"/>
  <c r="D102" i="13"/>
  <c r="J176" i="42"/>
  <c r="C36" i="11"/>
  <c r="O155" i="13"/>
  <c r="D184" i="13"/>
  <c r="R128" i="13"/>
  <c r="J112" i="12"/>
  <c r="F76" i="11"/>
  <c r="F158" i="12"/>
  <c r="S33" i="13"/>
  <c r="F127" i="10"/>
  <c r="C50" i="12"/>
  <c r="F116" i="13"/>
  <c r="I73" i="12"/>
  <c r="L47" i="10"/>
  <c r="J19" i="13"/>
  <c r="C93" i="12"/>
  <c r="F12" i="6"/>
  <c r="F51" i="41"/>
  <c r="C20" i="10"/>
  <c r="L182" i="13"/>
  <c r="I33" i="11"/>
  <c r="J69" i="10"/>
  <c r="G57" i="10"/>
  <c r="J21" i="6"/>
  <c r="D57" i="42"/>
  <c r="B16" i="6"/>
  <c r="S109" i="13"/>
  <c r="F125" i="13"/>
  <c r="H68" i="42"/>
  <c r="J180" i="11"/>
  <c r="F104" i="13"/>
  <c r="F98" i="13"/>
  <c r="M50" i="13"/>
  <c r="J164" i="13"/>
  <c r="H164" i="42"/>
  <c r="D120" i="42"/>
  <c r="I55" i="10"/>
  <c r="D112" i="12"/>
  <c r="F122" i="10"/>
  <c r="J17" i="6"/>
  <c r="D156" i="42"/>
  <c r="S161" i="13"/>
  <c r="K169" i="10"/>
  <c r="D28" i="42"/>
  <c r="D138" i="11"/>
  <c r="S158" i="13"/>
  <c r="G142" i="12"/>
  <c r="C163" i="11"/>
  <c r="J51" i="11"/>
  <c r="G139" i="11"/>
  <c r="G181" i="13"/>
  <c r="J25" i="42"/>
  <c r="D25" i="41"/>
  <c r="P93" i="13"/>
  <c r="M66" i="13"/>
  <c r="P129" i="13"/>
  <c r="G63" i="12"/>
  <c r="G20" i="12"/>
  <c r="G51" i="11"/>
  <c r="F136" i="11"/>
  <c r="J127" i="13"/>
  <c r="G125" i="12"/>
  <c r="G163" i="11"/>
  <c r="I25" i="10"/>
  <c r="D64" i="10"/>
  <c r="J74" i="41"/>
  <c r="J132" i="12"/>
  <c r="F77" i="12"/>
  <c r="F40" i="29"/>
  <c r="M86" i="13"/>
  <c r="I145" i="11"/>
  <c r="L20" i="13"/>
  <c r="M60" i="10"/>
  <c r="K21" i="10"/>
  <c r="C132" i="12"/>
  <c r="I56" i="12"/>
  <c r="L15" i="8"/>
  <c r="L190" i="10"/>
  <c r="K16" i="10"/>
  <c r="O130" i="13"/>
  <c r="I34" i="13"/>
  <c r="D80" i="13"/>
  <c r="F145" i="10"/>
  <c r="C11" i="7"/>
  <c r="F26" i="42"/>
  <c r="D123" i="12"/>
  <c r="F149" i="13"/>
  <c r="G19" i="12"/>
  <c r="F179" i="42"/>
  <c r="F42" i="11"/>
  <c r="S188" i="13"/>
  <c r="J159" i="11"/>
  <c r="K14" i="10"/>
  <c r="G38" i="10"/>
  <c r="R37" i="13"/>
  <c r="C71" i="11"/>
  <c r="F56" i="42"/>
  <c r="F105" i="13"/>
  <c r="I175" i="13"/>
  <c r="J121" i="13"/>
  <c r="H58" i="42"/>
  <c r="R98" i="13"/>
  <c r="I87" i="11"/>
  <c r="J107" i="11"/>
  <c r="I59" i="10"/>
  <c r="S102" i="13"/>
  <c r="N22" i="6"/>
  <c r="F112" i="10"/>
  <c r="D148" i="10"/>
  <c r="F56" i="41"/>
  <c r="C163" i="13"/>
  <c r="I124" i="13"/>
  <c r="I117" i="13"/>
  <c r="D103" i="10"/>
  <c r="I109" i="12"/>
  <c r="H110" i="42"/>
  <c r="F100" i="10"/>
  <c r="C57" i="12"/>
  <c r="F158" i="42"/>
  <c r="L192" i="13"/>
  <c r="F38" i="12"/>
  <c r="L97" i="10"/>
  <c r="D14" i="11"/>
  <c r="J104" i="13"/>
  <c r="S120" i="13"/>
  <c r="F94" i="42"/>
  <c r="R161" i="13"/>
  <c r="I69" i="12"/>
  <c r="J130" i="13"/>
  <c r="D73" i="12"/>
  <c r="F182" i="11"/>
  <c r="S175" i="13"/>
  <c r="J25" i="29"/>
  <c r="I56" i="10"/>
  <c r="D46" i="10"/>
  <c r="I21" i="12"/>
  <c r="O96" i="13"/>
  <c r="J43" i="10"/>
  <c r="L57" i="10"/>
  <c r="J50" i="42"/>
  <c r="H36" i="10"/>
  <c r="L51" i="10"/>
  <c r="L86" i="10"/>
  <c r="D179" i="12"/>
  <c r="F25" i="42"/>
  <c r="F132" i="11"/>
  <c r="P33" i="13"/>
  <c r="F55" i="10"/>
  <c r="L16" i="10"/>
  <c r="H44" i="29"/>
  <c r="D167" i="10"/>
  <c r="J33" i="29"/>
  <c r="J102" i="13"/>
  <c r="R12" i="6"/>
  <c r="D60" i="13"/>
  <c r="U21" i="6"/>
  <c r="F72" i="42"/>
  <c r="C169" i="13"/>
  <c r="F74" i="11"/>
  <c r="L185" i="13"/>
  <c r="M30" i="10"/>
  <c r="G49" i="11"/>
  <c r="F55" i="29"/>
  <c r="G109" i="11"/>
  <c r="C125" i="12"/>
  <c r="H124" i="10"/>
  <c r="C133" i="11"/>
  <c r="I129" i="11"/>
  <c r="D171" i="12"/>
  <c r="O175" i="13"/>
  <c r="F91" i="11"/>
  <c r="H47" i="10"/>
  <c r="J178" i="12"/>
  <c r="D127" i="10"/>
  <c r="C168" i="11"/>
  <c r="D25" i="42"/>
  <c r="J68" i="42"/>
  <c r="F191" i="42"/>
  <c r="P32" i="6"/>
  <c r="G157" i="11"/>
  <c r="L76" i="13"/>
  <c r="D96" i="11"/>
  <c r="I107" i="13"/>
  <c r="J53" i="11"/>
  <c r="D45" i="13"/>
  <c r="E36" i="10"/>
  <c r="F51" i="42"/>
  <c r="G124" i="13"/>
  <c r="K83" i="10"/>
  <c r="F140" i="42"/>
  <c r="J189" i="13"/>
  <c r="G14" i="11"/>
  <c r="E45" i="10"/>
  <c r="J47" i="12"/>
  <c r="I43" i="12"/>
  <c r="D39" i="13"/>
  <c r="S29" i="13"/>
  <c r="R36" i="13"/>
  <c r="D132" i="12"/>
  <c r="D90" i="42"/>
  <c r="G138" i="11"/>
  <c r="L32" i="6"/>
  <c r="J49" i="12"/>
  <c r="S135" i="13"/>
  <c r="C145" i="12"/>
  <c r="I184" i="12"/>
  <c r="J23" i="10"/>
  <c r="H154" i="42"/>
  <c r="E186" i="10"/>
  <c r="I142" i="10"/>
  <c r="N14" i="8"/>
  <c r="I80" i="13"/>
  <c r="I26" i="6"/>
  <c r="J66" i="42"/>
  <c r="M89" i="13"/>
  <c r="J183" i="42"/>
  <c r="J184" i="42"/>
  <c r="G55" i="10"/>
  <c r="J20" i="29"/>
  <c r="E168" i="10"/>
  <c r="I15" i="12"/>
  <c r="F187" i="42"/>
  <c r="H12" i="8"/>
  <c r="L117" i="10"/>
  <c r="K11" i="7"/>
  <c r="O128" i="13"/>
  <c r="J132" i="13"/>
  <c r="E137" i="10"/>
  <c r="J94" i="11"/>
  <c r="D22" i="6"/>
  <c r="G34" i="13"/>
  <c r="L48" i="13"/>
  <c r="F35" i="41"/>
  <c r="D55" i="29"/>
  <c r="S38" i="13"/>
  <c r="D13" i="7"/>
  <c r="D143" i="12"/>
  <c r="P85" i="13"/>
  <c r="C69" i="13"/>
  <c r="L136" i="10"/>
  <c r="D86" i="10"/>
  <c r="I24" i="12"/>
  <c r="G64" i="13"/>
  <c r="E97" i="10"/>
  <c r="M71" i="13"/>
  <c r="T14" i="6"/>
  <c r="F62" i="12"/>
  <c r="I139" i="10"/>
  <c r="J42" i="10"/>
  <c r="G156" i="10"/>
  <c r="F59" i="13"/>
  <c r="J92" i="42"/>
  <c r="R178" i="13"/>
  <c r="O53" i="13"/>
  <c r="F150" i="11"/>
  <c r="D162" i="11"/>
  <c r="G90" i="10"/>
  <c r="I162" i="11"/>
  <c r="I183" i="13"/>
  <c r="G165" i="12"/>
  <c r="J66" i="12"/>
  <c r="F41" i="11"/>
  <c r="I164" i="12"/>
  <c r="J59" i="11"/>
  <c r="C35" i="11"/>
  <c r="M50" i="10"/>
  <c r="N12" i="6"/>
  <c r="I181" i="12"/>
  <c r="N129" i="10"/>
  <c r="J29" i="13"/>
  <c r="G21" i="11"/>
  <c r="G180" i="10"/>
  <c r="I98" i="10"/>
  <c r="F159" i="13"/>
  <c r="D83" i="12"/>
  <c r="H184" i="42"/>
  <c r="I172" i="12"/>
  <c r="M135" i="10"/>
  <c r="C186" i="10"/>
  <c r="J44" i="13"/>
  <c r="N119" i="10"/>
  <c r="D32" i="10"/>
  <c r="J56" i="12"/>
  <c r="I48" i="12"/>
  <c r="J101" i="42"/>
  <c r="C142" i="11"/>
  <c r="P88" i="13"/>
  <c r="M95" i="10"/>
  <c r="M149" i="10"/>
  <c r="D42" i="12"/>
  <c r="L55" i="13"/>
  <c r="G65" i="10"/>
  <c r="P61" i="13"/>
  <c r="D15" i="42"/>
  <c r="C42" i="10"/>
  <c r="F59" i="42"/>
  <c r="J161" i="42"/>
  <c r="J28" i="41"/>
  <c r="J187" i="10"/>
  <c r="J46" i="41"/>
  <c r="F165" i="11"/>
  <c r="D42" i="13"/>
  <c r="C158" i="11"/>
  <c r="C25" i="6"/>
  <c r="H143" i="10"/>
  <c r="M111" i="10"/>
  <c r="M90" i="10"/>
  <c r="H149" i="10"/>
  <c r="G48" i="10"/>
  <c r="G183" i="10"/>
  <c r="K90" i="10"/>
  <c r="S34" i="13"/>
  <c r="L13" i="7"/>
  <c r="F128" i="10"/>
  <c r="N78" i="10"/>
  <c r="L73" i="13"/>
  <c r="H166" i="42"/>
  <c r="J49" i="13"/>
  <c r="C91" i="12"/>
  <c r="S189" i="13"/>
  <c r="D160" i="13"/>
  <c r="I10" i="11"/>
  <c r="C17" i="6"/>
  <c r="H134" i="10"/>
  <c r="J72" i="42"/>
  <c r="F74" i="29"/>
  <c r="C36" i="10"/>
  <c r="I56" i="11"/>
  <c r="H33" i="41"/>
  <c r="R102" i="13"/>
  <c r="L121" i="13"/>
  <c r="T12" i="6"/>
  <c r="F187" i="11"/>
  <c r="C76" i="13"/>
  <c r="N28" i="6"/>
  <c r="M29" i="13"/>
  <c r="C144" i="11"/>
  <c r="D125" i="13"/>
  <c r="I136" i="12"/>
  <c r="O163" i="13"/>
  <c r="F146" i="12"/>
  <c r="F66" i="13"/>
  <c r="I41" i="12"/>
  <c r="O124" i="13"/>
  <c r="G132" i="11"/>
  <c r="M166" i="10"/>
  <c r="M74" i="13"/>
  <c r="S178" i="13"/>
  <c r="J97" i="12"/>
  <c r="C179" i="13"/>
  <c r="F30" i="13"/>
  <c r="J96" i="12"/>
  <c r="D187" i="10"/>
  <c r="F34" i="11"/>
  <c r="G86" i="12"/>
  <c r="H50" i="42"/>
  <c r="M37" i="13"/>
  <c r="C161" i="10"/>
  <c r="D164" i="10"/>
  <c r="F15" i="12"/>
  <c r="G129" i="12"/>
  <c r="D57" i="12"/>
  <c r="J29" i="10"/>
  <c r="M34" i="13"/>
  <c r="F69" i="11"/>
  <c r="G109" i="12"/>
  <c r="H39" i="42"/>
  <c r="I114" i="12"/>
  <c r="F14" i="12"/>
  <c r="F165" i="42"/>
  <c r="B19" i="6"/>
  <c r="I112" i="10"/>
  <c r="F55" i="13"/>
  <c r="L93" i="10"/>
  <c r="G162" i="10"/>
  <c r="D124" i="11"/>
  <c r="C74" i="10"/>
  <c r="D114" i="13"/>
  <c r="J109" i="42"/>
  <c r="E30" i="6"/>
  <c r="F31" i="41"/>
  <c r="G102" i="13"/>
  <c r="H69" i="42"/>
  <c r="D22" i="29"/>
  <c r="R150" i="13"/>
  <c r="D45" i="42"/>
  <c r="D88" i="13"/>
  <c r="I126" i="10"/>
  <c r="J119" i="12"/>
  <c r="L17" i="29"/>
  <c r="H33" i="29"/>
  <c r="H142" i="10"/>
  <c r="F23" i="10"/>
  <c r="J125" i="11"/>
  <c r="F87" i="42"/>
  <c r="S145" i="13"/>
  <c r="D67" i="11"/>
  <c r="M44" i="10"/>
  <c r="H171" i="10"/>
  <c r="J109" i="10"/>
  <c r="I183" i="10"/>
  <c r="D86" i="12"/>
  <c r="D49" i="12"/>
  <c r="C40" i="13"/>
  <c r="C53" i="12"/>
  <c r="J165" i="42"/>
  <c r="D50" i="12"/>
  <c r="D44" i="11"/>
  <c r="H136" i="10"/>
  <c r="I149" i="12"/>
  <c r="G162" i="12"/>
  <c r="F181" i="10"/>
  <c r="C110" i="12"/>
  <c r="M106" i="10"/>
  <c r="D67" i="29"/>
  <c r="G136" i="10"/>
  <c r="I156" i="13"/>
  <c r="G14" i="12"/>
  <c r="N169" i="10"/>
  <c r="M39" i="10"/>
  <c r="G43" i="10"/>
  <c r="C27" i="6"/>
  <c r="I20" i="13"/>
  <c r="I67" i="13"/>
  <c r="G39" i="10"/>
  <c r="G163" i="13"/>
  <c r="C191" i="12"/>
  <c r="F148" i="12"/>
  <c r="G63" i="13"/>
  <c r="L34" i="10"/>
  <c r="D154" i="42"/>
  <c r="F41" i="10"/>
  <c r="J18" i="42"/>
  <c r="I31" i="13"/>
  <c r="D99" i="42"/>
  <c r="P28" i="6"/>
  <c r="I89" i="13"/>
  <c r="S146" i="13"/>
  <c r="I171" i="11"/>
  <c r="G46" i="13"/>
  <c r="D145" i="42"/>
  <c r="J74" i="12"/>
  <c r="C19" i="12"/>
  <c r="G102" i="11"/>
  <c r="C14" i="12"/>
  <c r="C24" i="6"/>
  <c r="N150" i="10"/>
  <c r="G35" i="10"/>
  <c r="J70" i="42"/>
  <c r="L109" i="10"/>
  <c r="J87" i="42"/>
  <c r="F94" i="13"/>
  <c r="L125" i="13"/>
  <c r="G119" i="11"/>
  <c r="J16" i="42"/>
  <c r="F140" i="11"/>
  <c r="F15" i="42"/>
  <c r="F137" i="11"/>
  <c r="J112" i="13"/>
  <c r="F59" i="11"/>
  <c r="J48" i="13"/>
  <c r="J123" i="42"/>
  <c r="H159" i="10"/>
  <c r="I107" i="12"/>
  <c r="M103" i="13"/>
  <c r="I62" i="12"/>
  <c r="F108" i="11"/>
  <c r="M118" i="10"/>
  <c r="F181" i="13"/>
  <c r="J148" i="10"/>
  <c r="J30" i="12"/>
  <c r="C123" i="13"/>
  <c r="I24" i="6"/>
  <c r="H158" i="42"/>
  <c r="J133" i="11"/>
  <c r="R120" i="13"/>
  <c r="I24" i="10"/>
  <c r="F19" i="13"/>
  <c r="J150" i="42"/>
  <c r="H41" i="41"/>
  <c r="E25" i="6"/>
  <c r="K19" i="6"/>
  <c r="F185" i="12"/>
  <c r="I166" i="12"/>
  <c r="D59" i="11"/>
  <c r="M32" i="10"/>
  <c r="L149" i="10"/>
  <c r="D163" i="42"/>
  <c r="J158" i="12"/>
  <c r="D169" i="42"/>
  <c r="I93" i="13"/>
  <c r="R123" i="13"/>
  <c r="F19" i="41"/>
  <c r="F30" i="11"/>
  <c r="J21" i="10"/>
  <c r="J58" i="11"/>
  <c r="F151" i="42"/>
  <c r="P81" i="13"/>
  <c r="G42" i="13"/>
  <c r="E30" i="10"/>
  <c r="F46" i="12"/>
  <c r="D12" i="7"/>
  <c r="I27" i="12"/>
  <c r="I109" i="13"/>
  <c r="O68" i="13"/>
  <c r="J124" i="11"/>
  <c r="C77" i="12"/>
  <c r="H173" i="42"/>
  <c r="J147" i="12"/>
  <c r="F188" i="12"/>
  <c r="G103" i="10"/>
  <c r="I163" i="10"/>
  <c r="D173" i="12"/>
  <c r="K65" i="10"/>
  <c r="D95" i="42"/>
  <c r="J77" i="41"/>
  <c r="M19" i="13"/>
  <c r="D120" i="11"/>
  <c r="F34" i="12"/>
  <c r="N14" i="10"/>
  <c r="G23" i="13"/>
  <c r="P36" i="13"/>
  <c r="J124" i="12"/>
  <c r="I172" i="11"/>
  <c r="J32" i="12"/>
  <c r="C134" i="13"/>
  <c r="C164" i="11"/>
  <c r="J20" i="13"/>
  <c r="F33" i="11"/>
  <c r="D148" i="13"/>
  <c r="D120" i="13"/>
  <c r="G16" i="7"/>
  <c r="J183" i="12"/>
  <c r="L158" i="13"/>
  <c r="J25" i="12"/>
  <c r="J34" i="12"/>
  <c r="J62" i="41"/>
  <c r="G79" i="13"/>
  <c r="I144" i="13"/>
  <c r="J31" i="11"/>
  <c r="F146" i="42"/>
  <c r="C123" i="10"/>
  <c r="O192" i="13"/>
  <c r="O110" i="13"/>
  <c r="O47" i="13"/>
  <c r="E55" i="10"/>
  <c r="G12" i="13"/>
  <c r="D155" i="10"/>
  <c r="J150" i="10"/>
  <c r="C23" i="13"/>
  <c r="L151" i="13"/>
  <c r="D171" i="11"/>
  <c r="G96" i="13"/>
  <c r="H138" i="10"/>
  <c r="D21" i="6"/>
  <c r="J59" i="13"/>
  <c r="F173" i="13"/>
  <c r="C12" i="11"/>
  <c r="C181" i="13"/>
  <c r="S22" i="6"/>
  <c r="M35" i="13"/>
  <c r="G159" i="12"/>
  <c r="D61" i="12"/>
  <c r="M150" i="13"/>
  <c r="C150" i="13"/>
  <c r="G102" i="10"/>
  <c r="G119" i="10"/>
  <c r="M31" i="10"/>
  <c r="C62" i="10"/>
  <c r="O172" i="13"/>
  <c r="F87" i="12"/>
  <c r="E118" i="10"/>
  <c r="J118" i="13"/>
  <c r="F80" i="42"/>
  <c r="H115" i="42"/>
  <c r="D51" i="10"/>
  <c r="J29" i="12"/>
  <c r="F71" i="13"/>
  <c r="I192" i="12"/>
  <c r="J42" i="42"/>
  <c r="L93" i="13"/>
  <c r="K158" i="10"/>
  <c r="K179" i="10"/>
  <c r="C59" i="12"/>
  <c r="K24" i="6"/>
  <c r="F74" i="10"/>
  <c r="S123" i="13"/>
  <c r="E12" i="7"/>
  <c r="C19" i="10"/>
  <c r="I186" i="10"/>
  <c r="J160" i="13"/>
  <c r="D31" i="42"/>
  <c r="G94" i="11"/>
  <c r="L18" i="29"/>
  <c r="R191" i="13"/>
  <c r="F67" i="11"/>
  <c r="D192" i="42"/>
  <c r="P31" i="13"/>
  <c r="R34" i="13"/>
  <c r="G145" i="11"/>
  <c r="O17" i="13"/>
  <c r="R17" i="13"/>
  <c r="J36" i="10"/>
  <c r="L29" i="10"/>
  <c r="D23" i="41"/>
  <c r="F63" i="41"/>
  <c r="C185" i="11"/>
  <c r="P94" i="13"/>
  <c r="C41" i="12"/>
  <c r="J121" i="10"/>
  <c r="I95" i="12"/>
  <c r="C147" i="11"/>
  <c r="I153" i="11"/>
  <c r="J163" i="42"/>
  <c r="N20" i="10"/>
  <c r="M147" i="13"/>
  <c r="I63" i="12"/>
  <c r="I182" i="13"/>
  <c r="D37" i="42"/>
  <c r="I24" i="11"/>
  <c r="C148" i="11"/>
  <c r="D33" i="42"/>
  <c r="F61" i="41"/>
  <c r="F78" i="13"/>
  <c r="F20" i="41"/>
  <c r="I79" i="12"/>
  <c r="F67" i="41"/>
  <c r="F55" i="12"/>
  <c r="G71" i="11"/>
  <c r="H89" i="10"/>
  <c r="C92" i="13"/>
  <c r="E179" i="10"/>
  <c r="D85" i="11"/>
  <c r="D77" i="12"/>
  <c r="H40" i="42"/>
  <c r="C16" i="13"/>
  <c r="D75" i="10"/>
  <c r="C135" i="10"/>
  <c r="F103" i="10"/>
  <c r="F138" i="12"/>
  <c r="L77" i="13"/>
  <c r="L160" i="13"/>
  <c r="B24" i="6"/>
  <c r="G143" i="12"/>
  <c r="N67" i="10"/>
  <c r="D69" i="11"/>
  <c r="D75" i="41"/>
  <c r="J164" i="12"/>
  <c r="F125" i="12"/>
  <c r="L139" i="13"/>
  <c r="H68" i="10"/>
  <c r="J75" i="13"/>
  <c r="J21" i="41"/>
  <c r="C159" i="10"/>
  <c r="G177" i="13"/>
  <c r="K39" i="10"/>
  <c r="M37" i="10"/>
  <c r="D110" i="42"/>
  <c r="I116" i="12"/>
  <c r="N13" i="7"/>
  <c r="C119" i="10"/>
  <c r="D80" i="11"/>
  <c r="M132" i="13"/>
  <c r="D10" i="11"/>
  <c r="L39" i="13"/>
  <c r="E149" i="10"/>
  <c r="C157" i="11"/>
  <c r="D112" i="13"/>
  <c r="I110" i="12"/>
  <c r="D48" i="12"/>
  <c r="F28" i="41"/>
  <c r="J109" i="12"/>
  <c r="R19" i="13"/>
  <c r="J150" i="13"/>
  <c r="L88" i="10"/>
  <c r="F83" i="12"/>
  <c r="M175" i="10"/>
  <c r="G187" i="11"/>
  <c r="F85" i="13"/>
  <c r="J33" i="13"/>
  <c r="F51" i="10"/>
  <c r="M45" i="10"/>
  <c r="C71" i="12"/>
  <c r="K106" i="10"/>
  <c r="J51" i="13"/>
  <c r="C33" i="12"/>
  <c r="I127" i="10"/>
  <c r="G50" i="12"/>
  <c r="J76" i="29"/>
  <c r="D98" i="11"/>
  <c r="H35" i="10"/>
  <c r="J78" i="10"/>
  <c r="J95" i="13"/>
  <c r="F75" i="13"/>
  <c r="I91" i="13"/>
  <c r="G190" i="13"/>
  <c r="D19" i="11"/>
  <c r="J13" i="42"/>
  <c r="D53" i="13"/>
  <c r="J39" i="42"/>
  <c r="C49" i="10"/>
  <c r="F45" i="12"/>
  <c r="K111" i="10"/>
  <c r="H119" i="10"/>
  <c r="J13" i="8"/>
  <c r="J12" i="13"/>
  <c r="K15" i="6"/>
  <c r="G59" i="11"/>
  <c r="L179" i="13"/>
  <c r="F70" i="41"/>
  <c r="R146" i="13"/>
  <c r="L106" i="10"/>
  <c r="R111" i="13"/>
  <c r="M12" i="7"/>
  <c r="L32" i="13"/>
  <c r="S28" i="6"/>
  <c r="P192" i="13"/>
  <c r="F89" i="12"/>
  <c r="F121" i="42"/>
  <c r="M188" i="10"/>
  <c r="O151" i="13"/>
  <c r="C76" i="10"/>
  <c r="I53" i="13"/>
  <c r="E79" i="10"/>
  <c r="D71" i="41"/>
  <c r="H27" i="41"/>
  <c r="D117" i="10"/>
  <c r="D78" i="12"/>
  <c r="D33" i="13"/>
  <c r="M60" i="13"/>
  <c r="C14" i="7"/>
  <c r="L112" i="10"/>
  <c r="C56" i="12"/>
  <c r="D78" i="10"/>
  <c r="E48" i="10"/>
  <c r="N155" i="10"/>
  <c r="L96" i="10"/>
  <c r="L123" i="10"/>
  <c r="G30" i="11"/>
  <c r="E147" i="10"/>
  <c r="J66" i="41"/>
  <c r="J124" i="10"/>
  <c r="G139" i="10"/>
  <c r="I17" i="8"/>
  <c r="E46" i="10"/>
  <c r="D60" i="29"/>
  <c r="C151" i="10"/>
  <c r="H130" i="10"/>
  <c r="D110" i="13"/>
  <c r="J34" i="10"/>
  <c r="I114" i="13"/>
  <c r="K27" i="10"/>
  <c r="L60" i="13"/>
  <c r="M150" i="10"/>
  <c r="N11" i="8"/>
  <c r="J24" i="29"/>
  <c r="D76" i="29"/>
  <c r="G173" i="10"/>
  <c r="J11" i="7"/>
  <c r="R79" i="13"/>
  <c r="H37" i="10"/>
  <c r="O120" i="13"/>
  <c r="J179" i="12"/>
  <c r="I117" i="12"/>
  <c r="L128" i="10"/>
  <c r="C124" i="13"/>
  <c r="I187" i="12"/>
  <c r="J123" i="11"/>
  <c r="D164" i="11"/>
  <c r="I85" i="12"/>
  <c r="E105" i="10"/>
  <c r="G167" i="10"/>
  <c r="M183" i="10"/>
  <c r="O10" i="13"/>
  <c r="N15" i="7"/>
  <c r="P20" i="6"/>
  <c r="S137" i="13"/>
  <c r="C83" i="11"/>
  <c r="G188" i="10"/>
  <c r="J12" i="41"/>
  <c r="C169" i="10"/>
  <c r="D32" i="41"/>
  <c r="D161" i="10"/>
  <c r="F14" i="8"/>
  <c r="G59" i="10"/>
  <c r="E182" i="10"/>
  <c r="D57" i="13"/>
  <c r="I14" i="7"/>
  <c r="G124" i="10"/>
  <c r="L22" i="10"/>
  <c r="D60" i="11"/>
  <c r="F114" i="13"/>
  <c r="F38" i="41"/>
  <c r="L183" i="10"/>
  <c r="C47" i="12"/>
  <c r="G127" i="10"/>
  <c r="I114" i="10"/>
  <c r="D177" i="10"/>
  <c r="G29" i="6"/>
  <c r="G53" i="10"/>
  <c r="G11" i="8"/>
  <c r="H175" i="10"/>
  <c r="I157" i="10"/>
  <c r="R183" i="13"/>
  <c r="L25" i="10"/>
  <c r="C165" i="13"/>
  <c r="C30" i="11"/>
  <c r="C12" i="6"/>
  <c r="I186" i="12"/>
  <c r="D138" i="13"/>
  <c r="J65" i="12"/>
  <c r="S21" i="6"/>
  <c r="I188" i="10"/>
  <c r="H67" i="42"/>
  <c r="F88" i="42"/>
  <c r="D166" i="13"/>
  <c r="S41" i="13"/>
  <c r="H14" i="7"/>
  <c r="G117" i="13"/>
  <c r="L11" i="8"/>
  <c r="J128" i="13"/>
  <c r="J159" i="13"/>
  <c r="I47" i="12"/>
  <c r="J78" i="41"/>
  <c r="J163" i="10"/>
  <c r="F43" i="29"/>
  <c r="I85" i="11"/>
  <c r="H41" i="42"/>
  <c r="P59" i="13"/>
  <c r="G43" i="11"/>
  <c r="K121" i="10"/>
  <c r="F30" i="29"/>
  <c r="F96" i="13"/>
  <c r="F109" i="42"/>
  <c r="D138" i="10"/>
  <c r="C55" i="11"/>
  <c r="J126" i="12"/>
  <c r="M22" i="6"/>
  <c r="F136" i="12"/>
  <c r="G17" i="11"/>
  <c r="F126" i="42"/>
  <c r="M89" i="10"/>
  <c r="C120" i="11"/>
  <c r="D55" i="10"/>
  <c r="D15" i="8"/>
  <c r="G44" i="11"/>
  <c r="D18" i="12"/>
  <c r="J34" i="29"/>
  <c r="P165" i="13"/>
  <c r="F62" i="10"/>
  <c r="J37" i="11"/>
  <c r="C107" i="11"/>
  <c r="P19" i="6"/>
  <c r="P105" i="13"/>
  <c r="F185" i="42"/>
  <c r="F88" i="12"/>
  <c r="L36" i="13"/>
  <c r="F79" i="10"/>
  <c r="F76" i="13"/>
  <c r="D65" i="11"/>
  <c r="L56" i="29"/>
  <c r="D89" i="10"/>
  <c r="C37" i="12"/>
  <c r="J134" i="13"/>
  <c r="F109" i="13"/>
  <c r="K134" i="10"/>
  <c r="J121" i="42"/>
  <c r="G18" i="11"/>
  <c r="S85" i="13"/>
  <c r="I93" i="11"/>
  <c r="F125" i="11"/>
  <c r="F98" i="10"/>
  <c r="R117" i="13"/>
  <c r="F106" i="42"/>
  <c r="G55" i="13"/>
  <c r="I49" i="13"/>
  <c r="J184" i="11"/>
  <c r="E108" i="10"/>
  <c r="I91" i="10"/>
  <c r="F109" i="11"/>
  <c r="S100" i="13"/>
  <c r="L123" i="13"/>
  <c r="H146" i="42"/>
  <c r="K75" i="10"/>
  <c r="C171" i="12"/>
  <c r="C119" i="11"/>
  <c r="M121" i="13"/>
  <c r="I12" i="11"/>
  <c r="D81" i="11"/>
  <c r="D24" i="42"/>
  <c r="R78" i="13"/>
  <c r="F107" i="42"/>
  <c r="D72" i="29"/>
  <c r="C62" i="13"/>
  <c r="C13" i="6"/>
  <c r="M189" i="10"/>
  <c r="O95" i="13"/>
  <c r="J190" i="10"/>
  <c r="E135" i="10"/>
  <c r="D55" i="11"/>
  <c r="L64" i="13"/>
  <c r="I187" i="13"/>
  <c r="M159" i="10"/>
  <c r="C157" i="13"/>
  <c r="J75" i="29"/>
  <c r="D68" i="10"/>
  <c r="L68" i="10"/>
  <c r="C98" i="11"/>
  <c r="J137" i="42"/>
  <c r="F57" i="41"/>
  <c r="H171" i="42"/>
  <c r="R33" i="13"/>
  <c r="G34" i="11"/>
  <c r="O65" i="13"/>
  <c r="G14" i="6"/>
  <c r="I49" i="12"/>
  <c r="M69" i="13"/>
  <c r="U15" i="6"/>
  <c r="G21" i="6"/>
  <c r="L47" i="13"/>
  <c r="G41" i="10"/>
  <c r="G97" i="13"/>
  <c r="J91" i="10"/>
  <c r="C31" i="6"/>
  <c r="L34" i="29"/>
  <c r="L31" i="10"/>
  <c r="H32" i="10"/>
  <c r="M179" i="10"/>
  <c r="I42" i="12"/>
  <c r="Q29" i="6"/>
  <c r="F70" i="29"/>
  <c r="G108" i="12"/>
  <c r="G37" i="13"/>
  <c r="G120" i="10"/>
  <c r="L43" i="13"/>
  <c r="E64" i="10"/>
  <c r="G57" i="12"/>
  <c r="J167" i="11"/>
  <c r="F170" i="12"/>
  <c r="J16" i="6"/>
  <c r="I189" i="13"/>
  <c r="C94" i="11"/>
  <c r="D32" i="13"/>
  <c r="I169" i="10"/>
  <c r="J140" i="12"/>
  <c r="F40" i="13"/>
  <c r="I46" i="10"/>
  <c r="S110" i="13"/>
  <c r="I108" i="10"/>
  <c r="D51" i="12"/>
  <c r="C21" i="10"/>
  <c r="I50" i="12"/>
  <c r="H76" i="10"/>
  <c r="D82" i="42"/>
  <c r="G33" i="6"/>
  <c r="D108" i="42"/>
  <c r="E35" i="10"/>
  <c r="C23" i="12"/>
  <c r="L94" i="13"/>
  <c r="F120" i="42"/>
  <c r="F148" i="13"/>
  <c r="E185" i="10"/>
  <c r="D144" i="12"/>
  <c r="G13" i="6"/>
  <c r="D20" i="42"/>
  <c r="J48" i="29"/>
  <c r="P23" i="13"/>
  <c r="D50" i="11"/>
  <c r="N162" i="10"/>
  <c r="I15" i="11"/>
  <c r="J151" i="10"/>
  <c r="N12" i="8"/>
  <c r="R29" i="6"/>
  <c r="M107" i="13"/>
  <c r="P24" i="13"/>
  <c r="G104" i="10"/>
  <c r="C162" i="10"/>
  <c r="N42" i="10"/>
  <c r="E62" i="10"/>
  <c r="K34" i="10"/>
  <c r="H157" i="42"/>
  <c r="M19" i="6"/>
  <c r="D35" i="10"/>
  <c r="G155" i="10"/>
  <c r="I44" i="12"/>
  <c r="F147" i="12"/>
  <c r="J133" i="42"/>
  <c r="J67" i="42"/>
  <c r="J128" i="42"/>
  <c r="C183" i="10"/>
  <c r="R119" i="13"/>
  <c r="M53" i="13"/>
  <c r="F190" i="11"/>
  <c r="J49" i="10"/>
  <c r="G178" i="11"/>
  <c r="F89" i="10"/>
  <c r="F102" i="12"/>
  <c r="O74" i="13"/>
  <c r="I141" i="12"/>
  <c r="O179" i="13"/>
  <c r="O119" i="13"/>
  <c r="H78" i="10"/>
  <c r="G15" i="11"/>
  <c r="D153" i="13"/>
  <c r="F57" i="10"/>
  <c r="M126" i="10"/>
  <c r="D145" i="12"/>
  <c r="C94" i="12"/>
  <c r="F124" i="10"/>
  <c r="J21" i="13"/>
  <c r="C90" i="13"/>
  <c r="D62" i="11"/>
  <c r="F152" i="42"/>
  <c r="C175" i="11"/>
  <c r="I37" i="12"/>
  <c r="H162" i="10"/>
  <c r="N16" i="10"/>
  <c r="J67" i="12"/>
  <c r="N61" i="10"/>
  <c r="N22" i="10"/>
  <c r="G23" i="10"/>
  <c r="F64" i="13"/>
  <c r="J21" i="11"/>
  <c r="M179" i="13"/>
  <c r="C127" i="11"/>
  <c r="S24" i="6"/>
  <c r="J30" i="10"/>
  <c r="H20" i="29"/>
  <c r="F171" i="12"/>
  <c r="H94" i="10"/>
  <c r="S140" i="13"/>
  <c r="M39" i="13"/>
  <c r="G118" i="13"/>
  <c r="F67" i="29"/>
  <c r="D63" i="13"/>
  <c r="C58" i="12"/>
  <c r="M41" i="13"/>
  <c r="M24" i="10"/>
  <c r="G12" i="8"/>
  <c r="P27" i="6"/>
  <c r="C98" i="13"/>
  <c r="D168" i="42"/>
  <c r="C100" i="10"/>
  <c r="D188" i="11"/>
  <c r="C166" i="13"/>
  <c r="H27" i="10"/>
  <c r="D133" i="42"/>
  <c r="D26" i="29"/>
  <c r="C81" i="10"/>
  <c r="G78" i="10"/>
  <c r="F161" i="11"/>
  <c r="J48" i="10"/>
  <c r="O160" i="13"/>
  <c r="G125" i="10"/>
  <c r="F160" i="10"/>
  <c r="N106" i="10"/>
  <c r="L16" i="8"/>
  <c r="M42" i="13"/>
  <c r="F117" i="13"/>
  <c r="I78" i="13"/>
  <c r="I120" i="11"/>
  <c r="J181" i="42"/>
  <c r="J97" i="11"/>
  <c r="J13" i="6"/>
  <c r="K100" i="10"/>
  <c r="C33" i="6"/>
  <c r="D184" i="10"/>
  <c r="F187" i="13"/>
  <c r="C42" i="12"/>
  <c r="I41" i="10"/>
  <c r="D25" i="13"/>
  <c r="D140" i="10"/>
  <c r="D185" i="13"/>
  <c r="I87" i="10"/>
  <c r="J12" i="11"/>
  <c r="E139" i="10"/>
  <c r="H66" i="41"/>
  <c r="L71" i="13"/>
  <c r="I15" i="10"/>
  <c r="Q20" i="6"/>
  <c r="I125" i="12"/>
  <c r="H33" i="10"/>
  <c r="L35" i="10"/>
  <c r="J114" i="10"/>
  <c r="F95" i="10"/>
  <c r="J89" i="42"/>
  <c r="J17" i="8"/>
  <c r="M158" i="13"/>
  <c r="D169" i="10"/>
  <c r="F65" i="13"/>
  <c r="G69" i="13"/>
  <c r="C149" i="11"/>
  <c r="O106" i="13"/>
  <c r="C15" i="6"/>
  <c r="D136" i="11"/>
  <c r="S114" i="13"/>
  <c r="L19" i="13"/>
  <c r="G166" i="12"/>
  <c r="D107" i="42"/>
  <c r="J186" i="11"/>
  <c r="F23" i="12"/>
  <c r="C41" i="13"/>
  <c r="J92" i="10"/>
  <c r="D16" i="42"/>
  <c r="H153" i="10"/>
  <c r="S86" i="13"/>
  <c r="G83" i="13"/>
  <c r="J37" i="29"/>
  <c r="D183" i="42"/>
  <c r="D100" i="11"/>
  <c r="F58" i="13"/>
  <c r="D128" i="11"/>
  <c r="P117" i="13"/>
  <c r="F77" i="13"/>
  <c r="S88" i="13"/>
  <c r="G175" i="11"/>
  <c r="P156" i="13"/>
  <c r="C88" i="13"/>
  <c r="N80" i="10"/>
  <c r="C69" i="12"/>
  <c r="H39" i="10"/>
  <c r="D61" i="13"/>
  <c r="C134" i="11"/>
  <c r="I31" i="12"/>
  <c r="D122" i="10"/>
  <c r="C15" i="12"/>
  <c r="F100" i="12"/>
  <c r="F75" i="41"/>
  <c r="O33" i="13"/>
  <c r="D118" i="42"/>
  <c r="D30" i="42"/>
  <c r="H36" i="42"/>
  <c r="I103" i="11"/>
  <c r="J18" i="10"/>
  <c r="I128" i="10"/>
  <c r="P12" i="7"/>
  <c r="F20" i="29"/>
  <c r="J183" i="10"/>
  <c r="D142" i="10"/>
  <c r="L95" i="10"/>
  <c r="K74" i="10"/>
  <c r="D59" i="29"/>
  <c r="L13" i="29"/>
  <c r="J44" i="42"/>
  <c r="L34" i="13"/>
  <c r="N182" i="10"/>
  <c r="D31" i="29"/>
  <c r="I144" i="11"/>
  <c r="F97" i="42"/>
  <c r="R23" i="6"/>
  <c r="G138" i="13"/>
  <c r="F157" i="13"/>
  <c r="L35" i="13"/>
  <c r="J77" i="42"/>
  <c r="G83" i="11"/>
  <c r="H61" i="41"/>
  <c r="C93" i="11"/>
  <c r="F56" i="11"/>
  <c r="F167" i="10"/>
  <c r="I36" i="12"/>
  <c r="H33" i="42"/>
  <c r="H102" i="10"/>
  <c r="L14" i="8"/>
  <c r="I20" i="6"/>
  <c r="C68" i="12"/>
  <c r="L63" i="13"/>
  <c r="D74" i="29"/>
  <c r="F149" i="12"/>
  <c r="F92" i="42"/>
  <c r="H125" i="10"/>
  <c r="E148" i="10"/>
  <c r="C15" i="11"/>
  <c r="J164" i="10"/>
  <c r="C112" i="10"/>
  <c r="J61" i="10"/>
  <c r="D16" i="7"/>
  <c r="L74" i="29"/>
  <c r="D76" i="13"/>
  <c r="H31" i="41"/>
  <c r="D25" i="12"/>
  <c r="U33" i="6"/>
  <c r="H81" i="10"/>
  <c r="J133" i="10"/>
  <c r="D166" i="12"/>
  <c r="G38" i="12"/>
  <c r="O40" i="13"/>
  <c r="D66" i="29"/>
  <c r="G21" i="10"/>
  <c r="I145" i="10"/>
  <c r="G146" i="12"/>
  <c r="K71" i="10"/>
  <c r="I180" i="12"/>
  <c r="S69" i="13"/>
  <c r="F164" i="11"/>
  <c r="R19" i="6"/>
  <c r="H38" i="41"/>
  <c r="G157" i="13"/>
  <c r="H123" i="42"/>
  <c r="I64" i="13"/>
  <c r="R142" i="13"/>
  <c r="E171" i="10"/>
  <c r="M100" i="13"/>
  <c r="H69" i="29"/>
  <c r="P106" i="13"/>
  <c r="C180" i="11"/>
  <c r="C178" i="10"/>
  <c r="G33" i="12"/>
  <c r="U30" i="6"/>
  <c r="G133" i="11"/>
  <c r="F177" i="11"/>
  <c r="I140" i="11"/>
  <c r="O42" i="13"/>
  <c r="L138" i="10"/>
  <c r="C121" i="10"/>
  <c r="I30" i="6"/>
  <c r="J45" i="10"/>
  <c r="O18" i="13"/>
  <c r="D98" i="42"/>
  <c r="I188" i="11"/>
  <c r="L83" i="10"/>
  <c r="K23" i="10"/>
  <c r="J50" i="41"/>
  <c r="F109" i="12"/>
  <c r="C18" i="10"/>
  <c r="G10" i="12"/>
  <c r="F29" i="41"/>
  <c r="J66" i="29"/>
  <c r="G123" i="10"/>
  <c r="E124" i="10"/>
  <c r="M107" i="10"/>
  <c r="L139" i="10"/>
  <c r="J84" i="42"/>
  <c r="N63" i="10"/>
  <c r="D157" i="10"/>
  <c r="S42" i="13"/>
  <c r="J63" i="11"/>
  <c r="J28" i="42"/>
  <c r="E29" i="10"/>
  <c r="D51" i="11"/>
  <c r="M12" i="8"/>
  <c r="I33" i="10"/>
  <c r="C12" i="8"/>
  <c r="C155" i="12"/>
  <c r="O170" i="13"/>
  <c r="S16" i="7"/>
  <c r="J169" i="11"/>
  <c r="G134" i="10"/>
  <c r="T17" i="7"/>
  <c r="J79" i="42"/>
  <c r="J130" i="10"/>
  <c r="F173" i="42"/>
  <c r="C16" i="10"/>
  <c r="F98" i="12"/>
  <c r="J76" i="13"/>
  <c r="D85" i="13"/>
  <c r="G89" i="13"/>
  <c r="G123" i="11"/>
  <c r="S47" i="13"/>
  <c r="L89" i="10"/>
  <c r="C94" i="10"/>
  <c r="N64" i="10"/>
  <c r="E11" i="8"/>
  <c r="I12" i="13"/>
  <c r="D159" i="12"/>
  <c r="F114" i="11"/>
  <c r="D66" i="41"/>
  <c r="L50" i="29"/>
  <c r="E53" i="10"/>
  <c r="D58" i="11"/>
  <c r="L178" i="10"/>
  <c r="I153" i="12"/>
  <c r="M140" i="10"/>
  <c r="R138" i="13"/>
  <c r="J30" i="41"/>
  <c r="B25" i="6"/>
  <c r="D174" i="42"/>
  <c r="F31" i="13"/>
  <c r="N190" i="10"/>
  <c r="O25" i="13"/>
  <c r="M58" i="10"/>
  <c r="F89" i="13"/>
  <c r="I126" i="11"/>
  <c r="F178" i="11"/>
  <c r="D165" i="10"/>
  <c r="J16" i="7"/>
  <c r="F13" i="6"/>
  <c r="I37" i="10"/>
  <c r="R106" i="13"/>
  <c r="L12" i="29"/>
  <c r="G16" i="10"/>
  <c r="G88" i="10"/>
  <c r="F101" i="42"/>
  <c r="P109" i="13"/>
  <c r="I102" i="11"/>
  <c r="I126" i="12"/>
  <c r="F28" i="29"/>
  <c r="I27" i="10"/>
  <c r="F81" i="12"/>
  <c r="J43" i="29"/>
  <c r="D103" i="13"/>
  <c r="D189" i="13"/>
  <c r="J111" i="42"/>
  <c r="C177" i="12"/>
  <c r="C186" i="12"/>
  <c r="C155" i="13"/>
  <c r="D160" i="42"/>
  <c r="S30" i="6"/>
  <c r="E133" i="10"/>
  <c r="I185" i="10"/>
  <c r="J104" i="11"/>
  <c r="U17" i="6"/>
  <c r="F191" i="10"/>
  <c r="N11" i="7"/>
  <c r="F91" i="13"/>
  <c r="H165" i="10"/>
  <c r="I138" i="10"/>
  <c r="G143" i="13"/>
  <c r="G173" i="13"/>
  <c r="G136" i="12"/>
  <c r="F145" i="12"/>
  <c r="I161" i="12"/>
  <c r="J156" i="13"/>
  <c r="L85" i="13"/>
  <c r="F158" i="13"/>
  <c r="I89" i="11"/>
  <c r="H151" i="42"/>
  <c r="M73" i="13"/>
  <c r="I151" i="10"/>
  <c r="M48" i="13"/>
  <c r="F148" i="42"/>
  <c r="D119" i="11"/>
  <c r="J149" i="10"/>
  <c r="D189" i="10"/>
  <c r="M184" i="13"/>
  <c r="O16" i="13"/>
  <c r="I48" i="13"/>
  <c r="J11" i="29"/>
  <c r="J135" i="11"/>
  <c r="D155" i="13"/>
  <c r="F90" i="10"/>
  <c r="K41" i="10"/>
  <c r="I97" i="11"/>
  <c r="G106" i="10"/>
  <c r="J81" i="12"/>
  <c r="I132" i="13"/>
  <c r="J15" i="11"/>
  <c r="F50" i="13"/>
  <c r="I159" i="13"/>
  <c r="D134" i="11"/>
  <c r="D48" i="13"/>
  <c r="L166" i="13"/>
  <c r="L30" i="13"/>
  <c r="J184" i="10"/>
  <c r="H85" i="10"/>
  <c r="G48" i="13"/>
  <c r="I88" i="12"/>
  <c r="F97" i="11"/>
  <c r="M24" i="13"/>
  <c r="I22" i="12"/>
  <c r="S104" i="13"/>
  <c r="C173" i="11"/>
  <c r="D105" i="42"/>
  <c r="H13" i="8"/>
  <c r="G29" i="13"/>
  <c r="M18" i="13"/>
  <c r="S156" i="13"/>
  <c r="F23" i="11"/>
  <c r="E161" i="10"/>
  <c r="K157" i="10"/>
  <c r="J99" i="42"/>
  <c r="J36" i="12"/>
  <c r="G77" i="12"/>
  <c r="L68" i="13"/>
  <c r="F141" i="11"/>
  <c r="U32" i="6"/>
  <c r="J187" i="11"/>
  <c r="D141" i="10"/>
  <c r="H157" i="10"/>
  <c r="C60" i="13"/>
  <c r="L114" i="10"/>
  <c r="C46" i="10"/>
  <c r="C23" i="6"/>
  <c r="K98" i="10"/>
  <c r="G191" i="11"/>
  <c r="L24" i="13"/>
  <c r="G67" i="13"/>
  <c r="D114" i="12"/>
  <c r="I147" i="11"/>
  <c r="L42" i="13"/>
  <c r="O109" i="13"/>
  <c r="J140" i="13"/>
  <c r="P107" i="13"/>
  <c r="H20" i="42"/>
  <c r="C42" i="11"/>
  <c r="J189" i="42"/>
  <c r="I63" i="11"/>
  <c r="D163" i="13"/>
  <c r="D164" i="42"/>
  <c r="H97" i="42"/>
  <c r="E24" i="6"/>
  <c r="H111" i="10"/>
  <c r="M180" i="10"/>
  <c r="N105" i="10"/>
  <c r="G44" i="10"/>
  <c r="J178" i="42"/>
  <c r="G136" i="11"/>
  <c r="F95" i="11"/>
  <c r="H21" i="10"/>
  <c r="H191" i="10"/>
  <c r="J73" i="41"/>
  <c r="K136" i="10"/>
  <c r="C125" i="10"/>
  <c r="H11" i="7"/>
  <c r="L49" i="29"/>
  <c r="H45" i="10"/>
  <c r="M56" i="10"/>
  <c r="G93" i="11"/>
  <c r="F170" i="10"/>
  <c r="I140" i="12"/>
  <c r="J80" i="13"/>
  <c r="J123" i="13"/>
  <c r="I165" i="12"/>
  <c r="I137" i="11"/>
  <c r="G111" i="13"/>
  <c r="R17" i="7"/>
  <c r="F66" i="29"/>
  <c r="D14" i="12"/>
  <c r="D30" i="10"/>
  <c r="F154" i="42"/>
  <c r="F15" i="7"/>
  <c r="E16" i="7"/>
  <c r="D97" i="12"/>
  <c r="M93" i="13"/>
  <c r="D121" i="12"/>
  <c r="I146" i="10"/>
  <c r="F48" i="42"/>
  <c r="F127" i="42"/>
  <c r="C46" i="12"/>
  <c r="S48" i="13"/>
  <c r="T24" i="6"/>
  <c r="J165" i="10"/>
  <c r="G172" i="10"/>
  <c r="F62" i="11"/>
  <c r="N183" i="10"/>
  <c r="J122" i="10"/>
  <c r="N134" i="10"/>
  <c r="D29" i="13"/>
  <c r="I106" i="12"/>
  <c r="H112" i="10"/>
  <c r="I65" i="10"/>
  <c r="N17" i="7"/>
  <c r="G167" i="11"/>
  <c r="E19" i="6"/>
  <c r="D38" i="11"/>
  <c r="D128" i="10"/>
  <c r="G141" i="10"/>
  <c r="D15" i="11"/>
  <c r="J47" i="13"/>
  <c r="D44" i="29"/>
  <c r="G80" i="12"/>
  <c r="J130" i="11"/>
  <c r="C80" i="13"/>
  <c r="J151" i="12"/>
  <c r="I164" i="13"/>
  <c r="D144" i="10"/>
  <c r="D17" i="12"/>
  <c r="N93" i="10"/>
  <c r="M172" i="13"/>
  <c r="H139" i="42"/>
  <c r="C132" i="10"/>
  <c r="F12" i="10"/>
  <c r="F83" i="10"/>
  <c r="F186" i="12"/>
  <c r="L16" i="6"/>
  <c r="F74" i="13"/>
  <c r="O81" i="13"/>
  <c r="N30" i="6"/>
  <c r="E15" i="10"/>
  <c r="I150" i="11"/>
  <c r="G15" i="12"/>
  <c r="F138" i="13"/>
  <c r="D95" i="13"/>
  <c r="F10" i="11"/>
  <c r="D148" i="12"/>
  <c r="L103" i="13"/>
  <c r="D95" i="12"/>
  <c r="N47" i="10"/>
  <c r="J59" i="41"/>
  <c r="I192" i="13"/>
  <c r="G168" i="13"/>
  <c r="C21" i="11"/>
  <c r="J100" i="10"/>
  <c r="J21" i="12"/>
  <c r="M133" i="13"/>
  <c r="D40" i="41"/>
  <c r="L15" i="10"/>
  <c r="R177" i="13"/>
  <c r="D125" i="11"/>
  <c r="L79" i="10"/>
  <c r="I167" i="12"/>
  <c r="F39" i="42"/>
  <c r="I93" i="12"/>
  <c r="F124" i="12"/>
  <c r="F23" i="41"/>
  <c r="C87" i="12"/>
  <c r="L166" i="10"/>
  <c r="G147" i="10"/>
  <c r="I47" i="13"/>
  <c r="D185" i="42"/>
  <c r="K57" i="10"/>
  <c r="C43" i="13"/>
  <c r="I165" i="10"/>
  <c r="G179" i="13"/>
  <c r="F138" i="10"/>
  <c r="J58" i="10"/>
  <c r="M96" i="10"/>
  <c r="K67" i="10"/>
  <c r="K14" i="8"/>
  <c r="P17" i="13"/>
  <c r="C112" i="13"/>
  <c r="F51" i="13"/>
  <c r="F26" i="29"/>
  <c r="L69" i="10"/>
  <c r="J95" i="12"/>
  <c r="K49" i="10"/>
  <c r="I30" i="10"/>
  <c r="J80" i="10"/>
  <c r="E109" i="10"/>
  <c r="E21" i="10"/>
  <c r="D38" i="12"/>
  <c r="G159" i="11"/>
  <c r="G184" i="13"/>
  <c r="J138" i="13"/>
  <c r="C118" i="13"/>
  <c r="E170" i="10"/>
  <c r="N65" i="10"/>
  <c r="O86" i="13"/>
  <c r="H63" i="41"/>
  <c r="I182" i="10"/>
  <c r="J175" i="11"/>
  <c r="E93" i="10"/>
  <c r="J119" i="42"/>
  <c r="G100" i="11"/>
  <c r="P182" i="13"/>
  <c r="J45" i="12"/>
  <c r="G83" i="12"/>
  <c r="S173" i="13"/>
  <c r="N124" i="10"/>
  <c r="M87" i="13"/>
  <c r="F49" i="29"/>
  <c r="J20" i="10"/>
  <c r="J38" i="13"/>
  <c r="H55" i="10"/>
  <c r="B32" i="6"/>
  <c r="G33" i="10"/>
  <c r="D139" i="11"/>
  <c r="D64" i="11"/>
  <c r="C156" i="10"/>
  <c r="F120" i="11"/>
  <c r="H17" i="29"/>
  <c r="H14" i="8"/>
  <c r="F116" i="10"/>
  <c r="G86" i="10"/>
  <c r="F165" i="13"/>
  <c r="R114" i="13"/>
  <c r="G21" i="12"/>
  <c r="J77" i="10"/>
  <c r="J138" i="12"/>
  <c r="J149" i="13"/>
  <c r="K91" i="10"/>
  <c r="L55" i="10"/>
  <c r="P184" i="13"/>
  <c r="Q33" i="6"/>
  <c r="S23" i="13"/>
  <c r="H103" i="10"/>
  <c r="H140" i="42"/>
  <c r="J33" i="10"/>
  <c r="I191" i="13"/>
  <c r="D165" i="11"/>
  <c r="D76" i="42"/>
  <c r="C110" i="13"/>
  <c r="C91" i="11"/>
  <c r="D90" i="13"/>
  <c r="H51" i="42"/>
  <c r="H45" i="29"/>
  <c r="D116" i="12"/>
  <c r="D124" i="10"/>
  <c r="G57" i="13"/>
  <c r="M156" i="10"/>
  <c r="M187" i="13"/>
  <c r="F155" i="13"/>
  <c r="J17" i="10"/>
  <c r="F65" i="42"/>
  <c r="J63" i="10"/>
  <c r="I80" i="10"/>
  <c r="J104" i="12"/>
  <c r="G140" i="10"/>
  <c r="D53" i="12"/>
  <c r="S112" i="13"/>
  <c r="J12" i="6"/>
  <c r="Q13" i="6"/>
  <c r="D17" i="10"/>
  <c r="C112" i="11"/>
  <c r="I40" i="11"/>
  <c r="R25" i="6"/>
  <c r="F146" i="10"/>
  <c r="C184" i="12"/>
  <c r="I181" i="13"/>
  <c r="M83" i="13"/>
  <c r="I158" i="10"/>
  <c r="D187" i="11"/>
  <c r="D170" i="13"/>
  <c r="J41" i="10"/>
  <c r="G164" i="11"/>
  <c r="S32" i="6"/>
  <c r="G12" i="11"/>
  <c r="H29" i="10"/>
  <c r="D79" i="42"/>
  <c r="F104" i="11"/>
  <c r="T16" i="6"/>
  <c r="L17" i="13"/>
  <c r="L86" i="13"/>
  <c r="R63" i="13"/>
  <c r="P58" i="13"/>
  <c r="N13" i="6"/>
  <c r="I148" i="13"/>
  <c r="O17" i="7"/>
  <c r="D104" i="13"/>
  <c r="D79" i="11"/>
  <c r="D140" i="12"/>
  <c r="N146" i="10"/>
  <c r="S142" i="13"/>
  <c r="J57" i="10"/>
  <c r="C74" i="13"/>
  <c r="J69" i="42"/>
  <c r="F118" i="42"/>
  <c r="I86" i="13"/>
  <c r="G170" i="12"/>
  <c r="G167" i="12"/>
  <c r="P148" i="13"/>
  <c r="J62" i="10"/>
  <c r="D111" i="10"/>
  <c r="H74" i="29"/>
  <c r="K27" i="6"/>
  <c r="L50" i="10"/>
  <c r="N24" i="10"/>
  <c r="J102" i="10"/>
  <c r="F190" i="12"/>
  <c r="F118" i="10"/>
  <c r="C145" i="10"/>
  <c r="F169" i="12"/>
  <c r="C25" i="11"/>
  <c r="D180" i="42"/>
  <c r="F33" i="41"/>
  <c r="D129" i="12"/>
  <c r="B10" i="6"/>
  <c r="H108" i="42"/>
  <c r="J66" i="11"/>
  <c r="R107" i="13"/>
  <c r="L181" i="13"/>
  <c r="F79" i="13"/>
  <c r="J129" i="42"/>
  <c r="D163" i="10"/>
  <c r="H71" i="29"/>
  <c r="J15" i="41"/>
  <c r="C88" i="11"/>
  <c r="M141" i="10"/>
  <c r="C60" i="10"/>
  <c r="G11" i="7"/>
  <c r="L168" i="10"/>
  <c r="M177" i="10"/>
  <c r="G137" i="10"/>
  <c r="I51" i="12"/>
  <c r="G140" i="12"/>
  <c r="H151" i="10"/>
  <c r="O118" i="13"/>
  <c r="J88" i="13"/>
  <c r="E188" i="10"/>
  <c r="N68" i="10"/>
  <c r="G25" i="10"/>
  <c r="K135" i="10"/>
  <c r="H64" i="10"/>
  <c r="F96" i="10"/>
  <c r="D28" i="6"/>
  <c r="O15" i="13"/>
  <c r="P102" i="13"/>
  <c r="D24" i="41"/>
  <c r="F168" i="42"/>
  <c r="G43" i="12"/>
  <c r="R158" i="13"/>
  <c r="L13" i="6"/>
  <c r="J130" i="12"/>
  <c r="G169" i="10"/>
  <c r="M48" i="10"/>
  <c r="E178" i="10"/>
  <c r="F62" i="41"/>
  <c r="C76" i="12"/>
  <c r="S167" i="13"/>
  <c r="D77" i="11"/>
  <c r="J15" i="10"/>
  <c r="K30" i="10"/>
  <c r="I171" i="13"/>
  <c r="D139" i="10"/>
  <c r="H82" i="42"/>
  <c r="G129" i="11"/>
  <c r="M146" i="10"/>
  <c r="J40" i="29"/>
  <c r="F43" i="10"/>
  <c r="L49" i="13"/>
  <c r="I140" i="10"/>
  <c r="M16" i="10"/>
  <c r="F43" i="13"/>
  <c r="J25" i="13"/>
  <c r="H25" i="10"/>
  <c r="J25" i="10"/>
  <c r="H184" i="10"/>
  <c r="F191" i="12"/>
  <c r="H16" i="10"/>
  <c r="J47" i="10"/>
  <c r="H125" i="42"/>
  <c r="J44" i="12"/>
  <c r="G29" i="10"/>
  <c r="I151" i="12"/>
  <c r="I128" i="13"/>
  <c r="N16" i="8"/>
  <c r="D168" i="11"/>
  <c r="F11" i="7"/>
  <c r="O21" i="13"/>
  <c r="G86" i="11"/>
  <c r="M122" i="13"/>
  <c r="L142" i="10"/>
  <c r="J20" i="12"/>
  <c r="F139" i="12"/>
  <c r="G186" i="13"/>
  <c r="F140" i="12"/>
  <c r="G180" i="12"/>
  <c r="M123" i="13"/>
  <c r="S19" i="13"/>
  <c r="P157" i="13"/>
  <c r="E184" i="10"/>
  <c r="K161" i="10"/>
  <c r="R67" i="13"/>
  <c r="C63" i="11"/>
  <c r="G35" i="13"/>
  <c r="I17" i="7"/>
  <c r="L25" i="6"/>
  <c r="I36" i="10"/>
  <c r="R186" i="13"/>
  <c r="H13" i="42"/>
  <c r="D78" i="41"/>
  <c r="I108" i="12"/>
  <c r="F118" i="11"/>
  <c r="L144" i="10"/>
  <c r="D186" i="13"/>
  <c r="O22" i="13"/>
  <c r="F171" i="11"/>
  <c r="J107" i="13"/>
  <c r="J85" i="10"/>
  <c r="I180" i="10"/>
  <c r="L18" i="10"/>
  <c r="J94" i="10"/>
  <c r="G156" i="11"/>
  <c r="D36" i="42"/>
  <c r="D50" i="10"/>
  <c r="F19" i="6"/>
  <c r="G19" i="6"/>
  <c r="C112" i="12"/>
  <c r="G96" i="10"/>
  <c r="O135" i="13"/>
  <c r="D16" i="13"/>
  <c r="I123" i="10"/>
  <c r="G92" i="10"/>
  <c r="J105" i="13"/>
  <c r="K77" i="10"/>
  <c r="G45" i="10"/>
  <c r="S26" i="6"/>
  <c r="F178" i="13"/>
  <c r="S14" i="7"/>
  <c r="G53" i="11"/>
  <c r="I11" i="7"/>
  <c r="D25" i="11"/>
  <c r="H48" i="29"/>
  <c r="E16" i="8"/>
  <c r="C173" i="10"/>
  <c r="M98" i="13"/>
  <c r="I178" i="11"/>
  <c r="D19" i="42"/>
  <c r="J177" i="10"/>
  <c r="H183" i="10"/>
  <c r="F14" i="29"/>
  <c r="D35" i="13"/>
  <c r="D63" i="11"/>
  <c r="D156" i="11"/>
  <c r="L42" i="10"/>
  <c r="R13" i="6"/>
  <c r="R28" i="6"/>
  <c r="R42" i="13"/>
  <c r="F38" i="10"/>
  <c r="G122" i="13"/>
  <c r="I58" i="10"/>
  <c r="G185" i="12"/>
  <c r="J142" i="42"/>
  <c r="S136" i="13"/>
  <c r="F179" i="11"/>
  <c r="C30" i="12"/>
  <c r="I106" i="10"/>
  <c r="K95" i="10"/>
  <c r="C78" i="10"/>
  <c r="D48" i="11"/>
  <c r="C129" i="11"/>
  <c r="I163" i="13"/>
  <c r="D96" i="42"/>
  <c r="L73" i="10"/>
  <c r="L70" i="29"/>
  <c r="F17" i="13"/>
  <c r="N60" i="10"/>
  <c r="C10" i="10"/>
  <c r="L24" i="10"/>
  <c r="E157" i="10"/>
  <c r="F66" i="41"/>
  <c r="H17" i="8"/>
  <c r="L33" i="10"/>
  <c r="R75" i="13"/>
  <c r="D14" i="8"/>
  <c r="F69" i="10"/>
  <c r="O13" i="7"/>
  <c r="R180" i="13"/>
  <c r="J94" i="42"/>
  <c r="J38" i="42"/>
  <c r="P46" i="13"/>
  <c r="Q21" i="6"/>
  <c r="G60" i="12"/>
  <c r="L169" i="13"/>
  <c r="F182" i="13"/>
  <c r="I57" i="11"/>
  <c r="C27" i="11"/>
  <c r="F47" i="12"/>
  <c r="G32" i="13"/>
  <c r="K44" i="10"/>
  <c r="F147" i="10"/>
  <c r="I73" i="13"/>
  <c r="J159" i="12"/>
  <c r="S11" i="7"/>
  <c r="K15" i="10"/>
  <c r="D160" i="12"/>
  <c r="G116" i="13"/>
  <c r="D111" i="42"/>
  <c r="G33" i="11"/>
  <c r="M128" i="10"/>
  <c r="K12" i="7"/>
  <c r="C168" i="12"/>
  <c r="L75" i="29"/>
  <c r="P96" i="13"/>
  <c r="S159" i="13"/>
  <c r="L124" i="13"/>
  <c r="C187" i="13"/>
  <c r="H17" i="7"/>
  <c r="L58" i="10"/>
  <c r="I95" i="10"/>
  <c r="L173" i="13"/>
  <c r="F40" i="11"/>
  <c r="I59" i="13"/>
  <c r="N15" i="10"/>
  <c r="I122" i="12"/>
  <c r="F146" i="11"/>
  <c r="I43" i="13"/>
  <c r="I76" i="13"/>
  <c r="G145" i="10"/>
  <c r="L30" i="10"/>
  <c r="F177" i="13"/>
  <c r="C180" i="10"/>
  <c r="I55" i="13"/>
  <c r="D130" i="12"/>
  <c r="C155" i="10"/>
  <c r="H31" i="10"/>
  <c r="H40" i="10"/>
  <c r="J88" i="11"/>
  <c r="L16" i="7"/>
  <c r="M110" i="13"/>
  <c r="M183" i="13"/>
  <c r="J86" i="10"/>
  <c r="J155" i="10"/>
  <c r="J18" i="6"/>
  <c r="I159" i="10"/>
  <c r="D57" i="10"/>
  <c r="G17" i="10"/>
  <c r="H75" i="29"/>
  <c r="H73" i="29"/>
  <c r="R21" i="6"/>
  <c r="K62" i="10"/>
  <c r="S17" i="7"/>
  <c r="C146" i="12"/>
  <c r="J71" i="29"/>
  <c r="E65" i="10"/>
  <c r="G160" i="10"/>
  <c r="J170" i="10"/>
  <c r="D161" i="11"/>
  <c r="J103" i="10"/>
  <c r="J56" i="11"/>
  <c r="P173" i="13"/>
  <c r="K120" i="10"/>
  <c r="G142" i="10"/>
  <c r="L44" i="29"/>
  <c r="J189" i="10"/>
  <c r="D132" i="11"/>
  <c r="D18" i="10"/>
  <c r="C25" i="13"/>
  <c r="G127" i="13"/>
  <c r="L130" i="10"/>
  <c r="R163" i="13"/>
  <c r="D95" i="11"/>
  <c r="C35" i="10"/>
  <c r="C160" i="13"/>
  <c r="D46" i="13"/>
  <c r="G25" i="12"/>
  <c r="L172" i="10"/>
  <c r="Q32" i="6"/>
  <c r="N74" i="10"/>
  <c r="M20" i="10"/>
  <c r="S180" i="13"/>
  <c r="D18" i="11"/>
  <c r="R32" i="6"/>
  <c r="J147" i="11"/>
  <c r="I39" i="12"/>
  <c r="F56" i="12"/>
  <c r="G127" i="11"/>
  <c r="C118" i="11"/>
  <c r="K86" i="10"/>
  <c r="G34" i="10"/>
  <c r="G177" i="12"/>
  <c r="F72" i="29"/>
  <c r="K40" i="10"/>
  <c r="M14" i="13"/>
  <c r="N133" i="10"/>
  <c r="K13" i="8"/>
  <c r="G58" i="12"/>
  <c r="S132" i="13"/>
  <c r="D68" i="41"/>
  <c r="D36" i="12"/>
  <c r="F53" i="13"/>
  <c r="F22" i="42"/>
  <c r="I132" i="12"/>
  <c r="F114" i="10"/>
  <c r="M181" i="10"/>
  <c r="J73" i="13"/>
  <c r="J171" i="11"/>
  <c r="I134" i="12"/>
  <c r="C65" i="13"/>
  <c r="C32" i="10"/>
  <c r="N12" i="7"/>
  <c r="D108" i="11"/>
  <c r="D74" i="42"/>
  <c r="O169" i="13"/>
  <c r="F12" i="12"/>
  <c r="I179" i="12"/>
  <c r="J61" i="42"/>
  <c r="L69" i="13"/>
  <c r="C59" i="10"/>
  <c r="P16" i="6"/>
  <c r="D153" i="10"/>
  <c r="D80" i="12"/>
  <c r="C117" i="11"/>
  <c r="C150" i="12"/>
  <c r="F144" i="13"/>
  <c r="F58" i="42"/>
  <c r="D39" i="42"/>
  <c r="G17" i="8"/>
  <c r="G175" i="10"/>
  <c r="D63" i="10"/>
  <c r="E110" i="10"/>
  <c r="L153" i="10"/>
  <c r="J44" i="41"/>
  <c r="D158" i="10"/>
  <c r="H188" i="10"/>
  <c r="J58" i="13"/>
  <c r="J123" i="10"/>
  <c r="J60" i="12"/>
  <c r="U27" i="6"/>
  <c r="S168" i="13"/>
  <c r="J153" i="10"/>
  <c r="D40" i="29"/>
  <c r="C55" i="13"/>
  <c r="D145" i="10"/>
  <c r="J39" i="12"/>
  <c r="F175" i="10"/>
  <c r="H187" i="42"/>
  <c r="C50" i="10"/>
  <c r="F41" i="13"/>
  <c r="K172" i="10"/>
  <c r="D93" i="11"/>
  <c r="C107" i="10"/>
  <c r="G185" i="13"/>
  <c r="N16" i="7"/>
  <c r="F17" i="7"/>
  <c r="G166" i="10"/>
  <c r="D40" i="10"/>
  <c r="S13" i="7"/>
  <c r="D191" i="11"/>
  <c r="K142" i="10"/>
  <c r="D15" i="6"/>
  <c r="F67" i="10"/>
  <c r="M119" i="10"/>
  <c r="H182" i="42"/>
  <c r="F17" i="29"/>
  <c r="D92" i="12"/>
  <c r="G95" i="13"/>
  <c r="Q27" i="6"/>
  <c r="D34" i="42"/>
  <c r="L45" i="29"/>
  <c r="I51" i="13"/>
  <c r="E90" i="10"/>
  <c r="J158" i="10"/>
  <c r="F125" i="42"/>
  <c r="C146" i="10"/>
  <c r="G189" i="11"/>
  <c r="K26" i="6"/>
  <c r="D164" i="13"/>
  <c r="I138" i="11"/>
  <c r="M163" i="13"/>
  <c r="F160" i="11"/>
  <c r="D37" i="10"/>
  <c r="H128" i="10"/>
  <c r="H96" i="10"/>
  <c r="G89" i="10"/>
  <c r="I167" i="13"/>
  <c r="I28" i="6"/>
  <c r="F27" i="41"/>
  <c r="C150" i="10"/>
  <c r="I77" i="10"/>
  <c r="G110" i="11"/>
  <c r="J33" i="11"/>
  <c r="L61" i="13"/>
  <c r="D153" i="11"/>
  <c r="C43" i="12"/>
  <c r="D157" i="12"/>
  <c r="F185" i="10"/>
  <c r="K20" i="10"/>
  <c r="H55" i="29"/>
  <c r="G166" i="13"/>
  <c r="J46" i="42"/>
  <c r="G45" i="12"/>
  <c r="D12" i="6"/>
  <c r="I165" i="13"/>
  <c r="F20" i="11"/>
  <c r="D165" i="12"/>
  <c r="J111" i="10"/>
  <c r="K20" i="6"/>
  <c r="I15" i="13"/>
  <c r="I53" i="11"/>
  <c r="J126" i="11"/>
  <c r="C30" i="10"/>
  <c r="F76" i="29"/>
  <c r="D98" i="13"/>
  <c r="S143" i="13"/>
  <c r="P143" i="13"/>
  <c r="Q16" i="7"/>
  <c r="J169" i="42"/>
  <c r="C40" i="11"/>
  <c r="I78" i="12"/>
  <c r="T17" i="6"/>
  <c r="S185" i="13"/>
  <c r="L77" i="29"/>
  <c r="G107" i="11"/>
  <c r="J167" i="12"/>
  <c r="G27" i="6"/>
  <c r="N10" i="10"/>
  <c r="C166" i="10"/>
  <c r="M116" i="10"/>
  <c r="G188" i="13"/>
  <c r="G56" i="12"/>
  <c r="J20" i="11"/>
  <c r="H22" i="42"/>
  <c r="H59" i="42"/>
  <c r="K85" i="10"/>
  <c r="L106" i="13"/>
  <c r="M25" i="6"/>
  <c r="F24" i="10"/>
  <c r="D37" i="29"/>
  <c r="J120" i="13"/>
  <c r="F25" i="11"/>
  <c r="D95" i="10"/>
  <c r="F162" i="10"/>
  <c r="F75" i="11"/>
  <c r="J192" i="12"/>
  <c r="E116" i="10"/>
  <c r="H78" i="41"/>
  <c r="I122" i="10"/>
  <c r="C191" i="10"/>
  <c r="D64" i="42"/>
  <c r="S87" i="13"/>
  <c r="S37" i="13"/>
  <c r="C143" i="10"/>
  <c r="S22" i="13"/>
  <c r="S12" i="7"/>
  <c r="P63" i="13"/>
  <c r="D43" i="11"/>
  <c r="H168" i="10"/>
  <c r="I10" i="10"/>
  <c r="L183" i="13"/>
  <c r="M20" i="6"/>
  <c r="E159" i="10"/>
  <c r="N97" i="10"/>
  <c r="D53" i="11"/>
  <c r="J23" i="13"/>
  <c r="J16" i="13"/>
  <c r="H18" i="10"/>
  <c r="D179" i="42"/>
  <c r="I111" i="12"/>
  <c r="I135" i="12"/>
  <c r="S126" i="13"/>
  <c r="H57" i="41"/>
  <c r="M23" i="6"/>
  <c r="J128" i="11"/>
  <c r="D147" i="10"/>
  <c r="I173" i="13"/>
  <c r="C192" i="11"/>
  <c r="J90" i="13"/>
  <c r="P127" i="13"/>
  <c r="M64" i="10"/>
  <c r="J33" i="6"/>
  <c r="O136" i="13"/>
  <c r="L58" i="13"/>
  <c r="F123" i="10"/>
  <c r="I77" i="12"/>
  <c r="G135" i="13"/>
  <c r="F171" i="10"/>
  <c r="F87" i="11"/>
  <c r="I25" i="11"/>
  <c r="E111" i="10"/>
  <c r="C30" i="13"/>
  <c r="E27" i="10"/>
  <c r="N108" i="10"/>
  <c r="I133" i="10"/>
  <c r="E189" i="10"/>
  <c r="J189" i="11"/>
  <c r="F90" i="13"/>
  <c r="E95" i="10"/>
  <c r="J188" i="11"/>
  <c r="D186" i="12"/>
  <c r="K16" i="6"/>
  <c r="J69" i="29"/>
  <c r="D11" i="7"/>
  <c r="L146" i="13"/>
  <c r="R16" i="13"/>
  <c r="D58" i="41"/>
  <c r="G71" i="13"/>
  <c r="K126" i="10"/>
  <c r="I22" i="13"/>
  <c r="L165" i="10"/>
  <c r="H110" i="10"/>
  <c r="D21" i="41"/>
  <c r="C77" i="13"/>
  <c r="J76" i="11"/>
  <c r="G91" i="11"/>
  <c r="F119" i="10"/>
  <c r="D34" i="29"/>
  <c r="D93" i="10"/>
  <c r="G147" i="12"/>
  <c r="G120" i="13"/>
  <c r="D83" i="11"/>
  <c r="G183" i="11"/>
  <c r="C190" i="10"/>
  <c r="F22" i="6"/>
  <c r="C117" i="10"/>
  <c r="M75" i="10"/>
  <c r="H73" i="10"/>
  <c r="G50" i="13"/>
  <c r="I18" i="13"/>
  <c r="I21" i="6"/>
  <c r="C68" i="11"/>
  <c r="L90" i="13"/>
  <c r="J69" i="12"/>
  <c r="F94" i="10"/>
  <c r="L67" i="10"/>
  <c r="F75" i="12"/>
  <c r="K167" i="10"/>
  <c r="R134" i="13"/>
  <c r="D121" i="42"/>
  <c r="D178" i="42"/>
  <c r="H49" i="41"/>
  <c r="S89" i="13"/>
  <c r="F23" i="29"/>
  <c r="F42" i="12"/>
  <c r="C75" i="11"/>
  <c r="C12" i="13"/>
  <c r="M132" i="10"/>
  <c r="L161" i="10"/>
  <c r="E17" i="7"/>
  <c r="F189" i="10"/>
  <c r="O64" i="13"/>
  <c r="L56" i="13"/>
  <c r="E144" i="10"/>
  <c r="D61" i="29"/>
  <c r="I58" i="13"/>
  <c r="C73" i="11"/>
  <c r="H22" i="10"/>
  <c r="D110" i="12"/>
  <c r="L181" i="10"/>
  <c r="G55" i="12"/>
  <c r="F144" i="10"/>
  <c r="E66" i="10"/>
  <c r="J100" i="11"/>
  <c r="F13" i="8"/>
  <c r="F103" i="11"/>
  <c r="I116" i="10"/>
  <c r="R10" i="6"/>
  <c r="C98" i="12"/>
  <c r="I148" i="12"/>
  <c r="F51" i="11"/>
  <c r="R157" i="13"/>
  <c r="M13" i="7"/>
  <c r="E21" i="6"/>
  <c r="F103" i="42"/>
  <c r="C150" i="11"/>
  <c r="F112" i="11"/>
  <c r="E127" i="10"/>
  <c r="G27" i="13"/>
  <c r="R22" i="13"/>
  <c r="R33" i="6"/>
  <c r="C114" i="10"/>
  <c r="J76" i="12"/>
  <c r="K149" i="10"/>
  <c r="F76" i="41"/>
  <c r="I111" i="13"/>
  <c r="S184" i="13"/>
  <c r="G91" i="10"/>
  <c r="M105" i="10"/>
  <c r="K189" i="10"/>
  <c r="J14" i="41"/>
  <c r="I51" i="10"/>
  <c r="L65" i="29"/>
  <c r="G164" i="10"/>
  <c r="C18" i="13"/>
  <c r="S18" i="13"/>
  <c r="D172" i="42"/>
  <c r="I16" i="7"/>
  <c r="H30" i="42"/>
  <c r="G128" i="13"/>
  <c r="L48" i="10"/>
  <c r="C119" i="12"/>
  <c r="C104" i="13"/>
  <c r="M145" i="13"/>
  <c r="E10" i="6"/>
  <c r="B26" i="6"/>
  <c r="K127" i="10"/>
  <c r="G58" i="11"/>
  <c r="D81" i="10"/>
  <c r="D144" i="11"/>
  <c r="M73" i="10"/>
  <c r="S75" i="13"/>
  <c r="J178" i="13"/>
  <c r="H22" i="29"/>
  <c r="H96" i="42"/>
  <c r="P18" i="13"/>
  <c r="F106" i="13"/>
  <c r="S157" i="13"/>
  <c r="I143" i="10"/>
  <c r="I166" i="11"/>
  <c r="G126" i="10"/>
  <c r="D157" i="11"/>
  <c r="P26" i="6"/>
  <c r="C96" i="10"/>
  <c r="D175" i="11"/>
  <c r="I10" i="12"/>
  <c r="I43" i="10"/>
  <c r="F169" i="10"/>
  <c r="F172" i="10"/>
  <c r="D161" i="13"/>
  <c r="L186" i="13"/>
  <c r="E146" i="10"/>
  <c r="H67" i="10"/>
  <c r="F37" i="11"/>
  <c r="E32" i="10"/>
  <c r="M66" i="10"/>
  <c r="I157" i="11"/>
  <c r="F18" i="12"/>
  <c r="L14" i="6"/>
  <c r="C104" i="10"/>
  <c r="D111" i="13"/>
  <c r="D135" i="10"/>
  <c r="I138" i="12"/>
  <c r="G170" i="11"/>
  <c r="M164" i="13"/>
  <c r="G161" i="13"/>
  <c r="P68" i="13"/>
  <c r="E38" i="10"/>
  <c r="D84" i="42"/>
  <c r="L151" i="10"/>
  <c r="R133" i="13"/>
  <c r="R105" i="13"/>
  <c r="F133" i="13"/>
  <c r="O63" i="13"/>
  <c r="I19" i="6"/>
  <c r="J187" i="42"/>
  <c r="S18" i="6"/>
  <c r="F156" i="11"/>
  <c r="M23" i="13"/>
  <c r="E71" i="10"/>
  <c r="F37" i="29"/>
  <c r="O62" i="13"/>
  <c r="I60" i="10"/>
  <c r="P167" i="13"/>
  <c r="J17" i="13"/>
  <c r="L153" i="13"/>
  <c r="J31" i="10"/>
  <c r="J61" i="11"/>
  <c r="J118" i="11"/>
  <c r="L22" i="29"/>
  <c r="M59" i="10"/>
  <c r="L27" i="29"/>
  <c r="L62" i="13"/>
  <c r="G17" i="6"/>
  <c r="G10" i="6"/>
  <c r="L159" i="10"/>
  <c r="D71" i="12"/>
  <c r="K51" i="10"/>
  <c r="T28" i="6"/>
  <c r="P92" i="13"/>
  <c r="D126" i="12"/>
  <c r="C69" i="10"/>
  <c r="K110" i="10"/>
  <c r="K23" i="6"/>
  <c r="I120" i="13"/>
  <c r="K105" i="10"/>
  <c r="H26" i="42"/>
  <c r="L111" i="13"/>
  <c r="B15" i="6"/>
  <c r="F141" i="13"/>
  <c r="J113" i="42"/>
  <c r="J178" i="11"/>
  <c r="F27" i="11"/>
  <c r="I66" i="13"/>
  <c r="P50" i="13"/>
  <c r="G73" i="13"/>
  <c r="F155" i="12"/>
  <c r="I83" i="10"/>
  <c r="J50" i="12"/>
  <c r="R24" i="13"/>
  <c r="J23" i="12"/>
  <c r="P47" i="13"/>
  <c r="D49" i="41"/>
  <c r="M137" i="10"/>
  <c r="J87" i="10"/>
  <c r="I18" i="6"/>
  <c r="F21" i="41"/>
  <c r="I21" i="11"/>
  <c r="M88" i="13"/>
  <c r="F76" i="12"/>
  <c r="N12" i="10"/>
  <c r="H117" i="10"/>
  <c r="M51" i="10"/>
  <c r="J35" i="42"/>
  <c r="I170" i="12"/>
  <c r="F37" i="10"/>
  <c r="J71" i="11"/>
  <c r="C183" i="11"/>
  <c r="J10" i="6"/>
  <c r="M27" i="6"/>
  <c r="I140" i="13"/>
  <c r="G81" i="12"/>
  <c r="F191" i="13"/>
  <c r="J11" i="8"/>
  <c r="M151" i="10"/>
  <c r="C59" i="11"/>
  <c r="N148" i="10"/>
  <c r="J185" i="10"/>
  <c r="J19" i="10"/>
  <c r="D29" i="10"/>
  <c r="R12" i="13"/>
  <c r="G160" i="11"/>
  <c r="G162" i="11"/>
  <c r="E86" i="10"/>
  <c r="D19" i="10"/>
  <c r="D183" i="11"/>
  <c r="J87" i="11"/>
  <c r="G18" i="12"/>
  <c r="J129" i="13"/>
  <c r="C161" i="11"/>
  <c r="I192" i="10"/>
  <c r="G90" i="13"/>
  <c r="G149" i="10"/>
  <c r="G85" i="11"/>
  <c r="E33" i="10"/>
  <c r="M68" i="13"/>
  <c r="L119" i="10"/>
  <c r="C88" i="10"/>
  <c r="K181" i="10"/>
  <c r="J16" i="12"/>
  <c r="F92" i="10"/>
  <c r="I75" i="10"/>
  <c r="F18" i="29"/>
  <c r="F120" i="12"/>
  <c r="C32" i="12"/>
  <c r="D108" i="13"/>
  <c r="D71" i="10"/>
  <c r="L157" i="10"/>
  <c r="I190" i="12"/>
  <c r="N83" i="10"/>
  <c r="L68" i="29"/>
  <c r="D66" i="13"/>
  <c r="H17" i="41"/>
  <c r="C22" i="12"/>
  <c r="F163" i="13"/>
  <c r="J118" i="10"/>
  <c r="P77" i="13"/>
  <c r="C116" i="13"/>
  <c r="J91" i="42"/>
  <c r="J157" i="10"/>
  <c r="M170" i="10"/>
  <c r="F45" i="13"/>
  <c r="F76" i="42"/>
  <c r="R97" i="13"/>
  <c r="I122" i="13"/>
  <c r="F147" i="42"/>
  <c r="C166" i="12"/>
  <c r="M16" i="7"/>
  <c r="G24" i="13"/>
  <c r="U20" i="6"/>
  <c r="I30" i="13"/>
  <c r="G170" i="10"/>
  <c r="J74" i="13"/>
  <c r="S33" i="6"/>
  <c r="J135" i="42"/>
  <c r="L15" i="7"/>
  <c r="P147" i="13"/>
  <c r="E192" i="10"/>
  <c r="I68" i="10"/>
  <c r="C85" i="11"/>
  <c r="J36" i="13"/>
  <c r="C147" i="10"/>
  <c r="J169" i="12"/>
  <c r="D126" i="13"/>
  <c r="E23" i="10"/>
  <c r="H120" i="10"/>
  <c r="J68" i="29"/>
  <c r="C43" i="11"/>
  <c r="L30" i="6"/>
  <c r="C128" i="13"/>
  <c r="O165" i="13"/>
  <c r="I48" i="10"/>
  <c r="C123" i="11"/>
  <c r="C97" i="12"/>
  <c r="F58" i="10"/>
  <c r="S163" i="13"/>
  <c r="S150" i="13"/>
  <c r="J45" i="29"/>
  <c r="H18" i="42"/>
  <c r="C182" i="10"/>
  <c r="R89" i="13"/>
  <c r="O89" i="13"/>
  <c r="C182" i="12"/>
  <c r="M144" i="10"/>
  <c r="E80" i="10"/>
  <c r="D117" i="13"/>
  <c r="N180" i="10"/>
  <c r="H163" i="10"/>
  <c r="K153" i="10"/>
  <c r="F32" i="6"/>
  <c r="F33" i="29"/>
  <c r="H12" i="29"/>
  <c r="G110" i="10"/>
  <c r="F49" i="41"/>
  <c r="O137" i="13"/>
  <c r="N157" i="10"/>
  <c r="G97" i="11"/>
  <c r="I58" i="11"/>
  <c r="L29" i="29"/>
  <c r="E15" i="7"/>
  <c r="F123" i="11"/>
  <c r="J88" i="42"/>
  <c r="I86" i="11"/>
  <c r="D155" i="12"/>
  <c r="J92" i="13"/>
  <c r="D78" i="11"/>
  <c r="G128" i="10"/>
  <c r="R162" i="13"/>
  <c r="E125" i="10"/>
  <c r="E100" i="10"/>
  <c r="C56" i="10"/>
  <c r="N141" i="10"/>
  <c r="J137" i="10"/>
  <c r="R40" i="13"/>
  <c r="C65" i="11"/>
  <c r="L12" i="7"/>
  <c r="E183" i="10"/>
  <c r="H168" i="42"/>
  <c r="H32" i="41"/>
  <c r="K10" i="10"/>
  <c r="D17" i="42"/>
  <c r="H182" i="10"/>
  <c r="J164" i="42"/>
  <c r="N104" i="10"/>
  <c r="C10" i="6"/>
  <c r="G184" i="12"/>
  <c r="F58" i="11"/>
  <c r="O103" i="13"/>
  <c r="M79" i="10"/>
  <c r="G141" i="13"/>
  <c r="J58" i="12"/>
  <c r="G18" i="10"/>
  <c r="J160" i="10"/>
  <c r="K80" i="10"/>
  <c r="N110" i="10"/>
  <c r="D133" i="10"/>
  <c r="D109" i="10"/>
  <c r="L19" i="29"/>
  <c r="J13" i="7"/>
  <c r="C130" i="11"/>
  <c r="F13" i="29"/>
  <c r="R90" i="13"/>
  <c r="G41" i="13"/>
  <c r="K45" i="10"/>
  <c r="H188" i="42"/>
  <c r="P97" i="13"/>
  <c r="D17" i="29"/>
  <c r="L190" i="13"/>
  <c r="M169" i="13"/>
  <c r="D29" i="29"/>
  <c r="I22" i="6"/>
  <c r="M67" i="10"/>
  <c r="F48" i="13"/>
  <c r="J120" i="11"/>
  <c r="I36" i="11"/>
  <c r="F149" i="42"/>
  <c r="H117" i="42"/>
  <c r="F133" i="10"/>
  <c r="C38" i="10"/>
  <c r="D90" i="10"/>
  <c r="N44" i="10"/>
  <c r="F34" i="41"/>
  <c r="O76" i="13"/>
  <c r="M117" i="10"/>
  <c r="G74" i="10"/>
  <c r="P37" i="13"/>
  <c r="I134" i="11"/>
  <c r="D186" i="10"/>
  <c r="F46" i="13"/>
  <c r="J24" i="11"/>
  <c r="I128" i="11"/>
  <c r="C142" i="13"/>
  <c r="N79" i="10"/>
  <c r="I118" i="13"/>
  <c r="J60" i="41"/>
  <c r="C37" i="10"/>
  <c r="C57" i="13"/>
  <c r="L132" i="13"/>
  <c r="C29" i="6"/>
  <c r="L11" i="29"/>
  <c r="J31" i="42"/>
  <c r="P79" i="13"/>
  <c r="E14" i="10"/>
  <c r="R155" i="13"/>
  <c r="O164" i="13"/>
  <c r="L186" i="10"/>
  <c r="F17" i="42"/>
  <c r="L83" i="13"/>
  <c r="F156" i="13"/>
  <c r="P136" i="13"/>
  <c r="N102" i="10"/>
  <c r="G87" i="10"/>
  <c r="J51" i="41"/>
  <c r="F180" i="10"/>
  <c r="F77" i="29"/>
  <c r="M36" i="10"/>
  <c r="T14" i="7"/>
  <c r="F25" i="13"/>
  <c r="C138" i="12"/>
  <c r="F60" i="29"/>
  <c r="F14" i="10"/>
  <c r="I110" i="10"/>
  <c r="D88" i="11"/>
  <c r="I62" i="10"/>
  <c r="J164" i="11"/>
  <c r="I142" i="13"/>
  <c r="K93" i="10"/>
  <c r="K164" i="10"/>
  <c r="D22" i="13"/>
  <c r="C144" i="13"/>
  <c r="J137" i="13"/>
  <c r="H189" i="42"/>
  <c r="F90" i="11"/>
  <c r="I42" i="11"/>
  <c r="R51" i="13"/>
  <c r="G151" i="13"/>
  <c r="G126" i="13"/>
  <c r="I76" i="11"/>
  <c r="H144" i="10"/>
  <c r="F159" i="12"/>
  <c r="J139" i="11"/>
  <c r="M24" i="6"/>
  <c r="I33" i="13"/>
  <c r="H48" i="10"/>
  <c r="J169" i="13"/>
  <c r="J187" i="12"/>
  <c r="M56" i="13"/>
  <c r="H58" i="29"/>
  <c r="F139" i="13"/>
  <c r="M135" i="13"/>
  <c r="D122" i="13"/>
  <c r="J178" i="10"/>
  <c r="L41" i="13"/>
  <c r="I151" i="11"/>
  <c r="I178" i="10"/>
  <c r="E130" i="10"/>
  <c r="O100" i="13"/>
  <c r="J179" i="13"/>
  <c r="G112" i="11"/>
  <c r="J30" i="11"/>
  <c r="J122" i="13"/>
  <c r="I14" i="8"/>
  <c r="D188" i="13"/>
  <c r="F14" i="7"/>
  <c r="C125" i="13"/>
  <c r="D185" i="10"/>
  <c r="O94" i="13"/>
  <c r="D105" i="13"/>
  <c r="J136" i="13"/>
  <c r="I66" i="10"/>
  <c r="E57" i="10"/>
  <c r="S31" i="13"/>
  <c r="R104" i="13"/>
  <c r="C170" i="13"/>
  <c r="F90" i="12"/>
  <c r="G31" i="6"/>
  <c r="J38" i="29"/>
  <c r="P91" i="13"/>
  <c r="F58" i="12"/>
  <c r="F185" i="13"/>
  <c r="M23" i="10"/>
  <c r="K122" i="10"/>
  <c r="G187" i="13"/>
  <c r="R12" i="7"/>
  <c r="J106" i="12"/>
  <c r="D124" i="12"/>
  <c r="M19" i="10"/>
  <c r="J191" i="42"/>
  <c r="G37" i="12"/>
  <c r="D79" i="13"/>
  <c r="F126" i="10"/>
  <c r="M46" i="13"/>
  <c r="J180" i="12"/>
  <c r="N88" i="10"/>
  <c r="H108" i="10"/>
  <c r="I23" i="11"/>
  <c r="P126" i="13"/>
  <c r="J49" i="29"/>
  <c r="I163" i="12"/>
  <c r="H68" i="41"/>
  <c r="S51" i="13"/>
  <c r="C69" i="11"/>
  <c r="K73" i="10"/>
  <c r="L38" i="29"/>
  <c r="I189" i="12"/>
  <c r="F22" i="29"/>
  <c r="G153" i="10"/>
  <c r="C21" i="12"/>
  <c r="L14" i="10"/>
  <c r="D71" i="13"/>
  <c r="G81" i="13"/>
  <c r="L108" i="10"/>
  <c r="E87" i="10"/>
  <c r="N27" i="6"/>
  <c r="C18" i="11"/>
  <c r="K171" i="10"/>
  <c r="F185" i="11"/>
  <c r="F76" i="10"/>
  <c r="D54" i="42"/>
  <c r="K178" i="10"/>
  <c r="I158" i="12"/>
  <c r="H39" i="29"/>
  <c r="N156" i="10"/>
  <c r="I66" i="11"/>
  <c r="S10" i="6"/>
  <c r="O90" i="13"/>
  <c r="J77" i="11"/>
  <c r="O117" i="13"/>
  <c r="I88" i="13"/>
  <c r="L32" i="10"/>
  <c r="H191" i="42"/>
  <c r="C105" i="11"/>
  <c r="E14" i="8"/>
  <c r="J149" i="11"/>
  <c r="K191" i="10"/>
  <c r="S94" i="13"/>
  <c r="C121" i="13"/>
  <c r="F184" i="11"/>
  <c r="P159" i="13"/>
  <c r="G163" i="12"/>
  <c r="E143" i="10"/>
  <c r="D181" i="42"/>
  <c r="M173" i="10"/>
  <c r="J19" i="41"/>
  <c r="H93" i="42"/>
  <c r="D56" i="13"/>
  <c r="D56" i="29"/>
  <c r="G178" i="12"/>
  <c r="N165" i="10"/>
  <c r="D151" i="10"/>
  <c r="F110" i="11"/>
  <c r="N33" i="10"/>
  <c r="L87" i="13"/>
  <c r="S23" i="6"/>
  <c r="G132" i="10"/>
  <c r="I128" i="12"/>
  <c r="L134" i="10"/>
  <c r="F68" i="41"/>
  <c r="H16" i="41"/>
  <c r="F175" i="13"/>
  <c r="D190" i="10"/>
  <c r="E68" i="10"/>
  <c r="E40" i="10"/>
  <c r="C92" i="12"/>
  <c r="K81" i="10"/>
  <c r="D65" i="42"/>
  <c r="H41" i="10"/>
  <c r="D27" i="13"/>
  <c r="I129" i="12"/>
  <c r="R148" i="13"/>
  <c r="O29" i="13"/>
  <c r="F132" i="10"/>
  <c r="K160" i="10"/>
  <c r="C109" i="13"/>
  <c r="K28" i="6"/>
  <c r="F147" i="11"/>
  <c r="N73" i="10"/>
  <c r="C95" i="13"/>
  <c r="S171" i="13"/>
  <c r="D57" i="29"/>
  <c r="E102" i="10"/>
  <c r="P162" i="13"/>
  <c r="C81" i="13"/>
  <c r="L191" i="10"/>
  <c r="G114" i="12"/>
  <c r="F86" i="42"/>
  <c r="F179" i="10"/>
  <c r="J79" i="13"/>
  <c r="N166" i="10"/>
  <c r="G20" i="13"/>
  <c r="J79" i="10"/>
  <c r="C34" i="12"/>
  <c r="L126" i="13"/>
  <c r="O167" i="13"/>
  <c r="D25" i="29"/>
  <c r="J110" i="42"/>
  <c r="R64" i="13"/>
  <c r="I100" i="12"/>
  <c r="D88" i="10"/>
  <c r="G81" i="10"/>
  <c r="O34" i="13"/>
  <c r="J83" i="13"/>
  <c r="M35" i="10"/>
  <c r="S151" i="13"/>
  <c r="G183" i="12"/>
  <c r="G129" i="13"/>
  <c r="L125" i="10"/>
  <c r="I64" i="10"/>
  <c r="D18" i="13"/>
  <c r="L41" i="10"/>
  <c r="K168" i="10"/>
  <c r="F170" i="13"/>
  <c r="G14" i="8"/>
  <c r="F35" i="12"/>
  <c r="I96" i="11"/>
  <c r="R32" i="13"/>
  <c r="M62" i="10"/>
  <c r="F57" i="13"/>
  <c r="J32" i="29"/>
  <c r="F61" i="42"/>
  <c r="H123" i="10"/>
  <c r="C16" i="12"/>
  <c r="D37" i="11"/>
  <c r="I12" i="12"/>
  <c r="Q28" i="6"/>
  <c r="G71" i="10"/>
  <c r="I181" i="10"/>
  <c r="J105" i="42"/>
  <c r="D158" i="11"/>
  <c r="G67" i="12"/>
  <c r="D32" i="29"/>
  <c r="J147" i="10"/>
  <c r="G25" i="13"/>
  <c r="I34" i="10"/>
  <c r="S147" i="13"/>
  <c r="I188" i="12"/>
  <c r="D76" i="11"/>
  <c r="F150" i="42"/>
  <c r="J14" i="6"/>
  <c r="K145" i="10"/>
  <c r="L175" i="10"/>
  <c r="D53" i="10"/>
  <c r="M10" i="6"/>
  <c r="D49" i="11"/>
  <c r="J182" i="13"/>
  <c r="C64" i="10"/>
  <c r="G153" i="12"/>
  <c r="D178" i="12"/>
  <c r="J96" i="11"/>
  <c r="C139" i="10"/>
  <c r="D192" i="12"/>
  <c r="D97" i="10"/>
  <c r="J65" i="29"/>
  <c r="N30" i="10"/>
  <c r="L127" i="10"/>
  <c r="F127" i="13"/>
  <c r="F172" i="11"/>
  <c r="D75" i="12"/>
  <c r="O23" i="13"/>
  <c r="J64" i="10"/>
  <c r="L137" i="10"/>
  <c r="D22" i="12"/>
  <c r="J109" i="11"/>
  <c r="L37" i="29"/>
  <c r="F95" i="42"/>
  <c r="P144" i="13"/>
  <c r="C37" i="11"/>
  <c r="S17" i="6"/>
  <c r="H15" i="8"/>
  <c r="D40" i="42"/>
  <c r="C65" i="10"/>
  <c r="D106" i="10"/>
  <c r="J100" i="13"/>
  <c r="D59" i="12"/>
  <c r="G185" i="11"/>
  <c r="G60" i="10"/>
  <c r="R11" i="7"/>
  <c r="P171" i="13"/>
  <c r="G49" i="10"/>
  <c r="J19" i="11"/>
  <c r="G88" i="11"/>
  <c r="J111" i="13"/>
  <c r="J170" i="42"/>
  <c r="I31" i="10"/>
  <c r="J75" i="10"/>
  <c r="F129" i="11"/>
  <c r="N31" i="10"/>
  <c r="H24" i="10"/>
  <c r="F49" i="10"/>
  <c r="R127" i="13"/>
  <c r="L156" i="10"/>
  <c r="H19" i="29"/>
  <c r="M68" i="10"/>
  <c r="P98" i="13"/>
  <c r="J97" i="13"/>
  <c r="G15" i="7"/>
  <c r="M142" i="10"/>
  <c r="F118" i="13"/>
  <c r="F25" i="6"/>
  <c r="D62" i="10"/>
  <c r="G126" i="12"/>
  <c r="J81" i="13"/>
  <c r="H29" i="29"/>
  <c r="O67" i="13"/>
  <c r="L134" i="13"/>
  <c r="R91" i="13"/>
  <c r="D31" i="12"/>
  <c r="F81" i="10"/>
  <c r="D72" i="41"/>
  <c r="F56" i="10"/>
  <c r="Q30" i="6"/>
  <c r="G69" i="12"/>
  <c r="I25" i="6"/>
  <c r="C91" i="10"/>
  <c r="I79" i="10"/>
  <c r="M55" i="10"/>
  <c r="D119" i="10"/>
  <c r="L49" i="10"/>
  <c r="D193" i="42"/>
  <c r="G66" i="10"/>
  <c r="C180" i="13"/>
  <c r="L29" i="6"/>
  <c r="S14" i="13"/>
  <c r="D169" i="11"/>
  <c r="J71" i="41"/>
  <c r="I121" i="12"/>
  <c r="J90" i="10"/>
  <c r="I95" i="11"/>
  <c r="J182" i="10"/>
  <c r="S80" i="13"/>
  <c r="D146" i="10"/>
  <c r="D74" i="11"/>
  <c r="N18" i="6"/>
  <c r="F60" i="11"/>
  <c r="M140" i="13"/>
  <c r="F46" i="42"/>
  <c r="I12" i="6"/>
  <c r="F45" i="42"/>
  <c r="G73" i="12"/>
  <c r="G42" i="10"/>
  <c r="S141" i="13"/>
  <c r="I50" i="13"/>
  <c r="N66" i="10"/>
  <c r="G179" i="10"/>
  <c r="J86" i="11"/>
  <c r="R135" i="13"/>
  <c r="I118" i="11"/>
  <c r="H13" i="7"/>
  <c r="G166" i="11"/>
  <c r="F177" i="10"/>
  <c r="C158" i="10"/>
  <c r="L16" i="29"/>
  <c r="F144" i="11"/>
  <c r="G148" i="12"/>
  <c r="S20" i="13"/>
  <c r="L189" i="10"/>
  <c r="C68" i="10"/>
  <c r="C153" i="12"/>
  <c r="M120" i="10"/>
  <c r="F15" i="11"/>
  <c r="M17" i="7"/>
  <c r="J43" i="11"/>
  <c r="S183" i="13"/>
  <c r="J34" i="13"/>
  <c r="D136" i="12"/>
  <c r="R21" i="13"/>
  <c r="R188" i="13"/>
  <c r="G30" i="6"/>
  <c r="L21" i="10"/>
  <c r="F90" i="42"/>
  <c r="F168" i="13"/>
  <c r="H146" i="10"/>
  <c r="C188" i="10"/>
  <c r="L133" i="10"/>
  <c r="I145" i="12"/>
  <c r="L19" i="10"/>
  <c r="F124" i="11"/>
  <c r="G134" i="13"/>
  <c r="J146" i="11"/>
  <c r="C56" i="11"/>
  <c r="D182" i="42"/>
  <c r="F20" i="10"/>
  <c r="G164" i="13"/>
  <c r="S49" i="13"/>
  <c r="L25" i="13"/>
  <c r="N13" i="8"/>
  <c r="E150" i="10"/>
  <c r="L85" i="10"/>
  <c r="J117" i="11"/>
  <c r="G38" i="11"/>
  <c r="D57" i="11"/>
  <c r="N77" i="10"/>
  <c r="I190" i="13"/>
  <c r="I32" i="10"/>
  <c r="G127" i="12"/>
  <c r="F38" i="11"/>
  <c r="I121" i="10"/>
  <c r="J137" i="11"/>
  <c r="H56" i="10"/>
  <c r="J83" i="12"/>
  <c r="N139" i="10"/>
  <c r="L45" i="10"/>
  <c r="K43" i="10"/>
  <c r="F41" i="41"/>
  <c r="F168" i="10"/>
  <c r="O188" i="13"/>
  <c r="F135" i="12"/>
  <c r="I27" i="13"/>
  <c r="D133" i="11"/>
  <c r="I97" i="12"/>
  <c r="J181" i="10"/>
  <c r="M34" i="10"/>
  <c r="F57" i="42"/>
  <c r="J166" i="13"/>
  <c r="D111" i="12"/>
  <c r="G16" i="13"/>
  <c r="I175" i="10"/>
  <c r="D56" i="41"/>
  <c r="H23" i="10"/>
  <c r="K107" i="10"/>
  <c r="H35" i="41"/>
  <c r="G36" i="13"/>
  <c r="H21" i="29"/>
  <c r="J162" i="11"/>
  <c r="F153" i="11"/>
  <c r="I39" i="13"/>
  <c r="I44" i="11"/>
  <c r="C75" i="12"/>
  <c r="K116" i="10"/>
  <c r="H50" i="41"/>
  <c r="J10" i="10"/>
  <c r="H38" i="42"/>
  <c r="J19" i="42"/>
  <c r="N128" i="10"/>
  <c r="I175" i="12"/>
  <c r="K22" i="6"/>
  <c r="I86" i="12"/>
  <c r="Q31" i="6"/>
  <c r="E92" i="10"/>
  <c r="D74" i="41"/>
  <c r="H21" i="42"/>
  <c r="I129" i="10"/>
  <c r="M36" i="13"/>
  <c r="L192" i="10"/>
  <c r="I56" i="13"/>
  <c r="D68" i="13"/>
  <c r="J119" i="13"/>
  <c r="G43" i="13"/>
  <c r="G130" i="10"/>
  <c r="R156" i="13"/>
  <c r="C53" i="13"/>
  <c r="L184" i="13"/>
  <c r="J148" i="13"/>
  <c r="I43" i="11"/>
  <c r="H103" i="42"/>
  <c r="J173" i="13"/>
  <c r="D32" i="12"/>
  <c r="P17" i="6"/>
  <c r="J72" i="29"/>
  <c r="D182" i="10"/>
  <c r="D172" i="12"/>
  <c r="D123" i="11"/>
  <c r="D129" i="42"/>
  <c r="D173" i="10"/>
  <c r="H137" i="10"/>
  <c r="D21" i="10"/>
  <c r="J16" i="10"/>
  <c r="F160" i="13"/>
  <c r="D69" i="13"/>
  <c r="N114" i="10"/>
  <c r="G74" i="12"/>
  <c r="G170" i="13"/>
  <c r="N15" i="8"/>
  <c r="I105" i="12"/>
  <c r="C75" i="13"/>
  <c r="I155" i="10"/>
  <c r="T13" i="6"/>
  <c r="G51" i="10"/>
  <c r="K140" i="10"/>
  <c r="G190" i="12"/>
  <c r="N132" i="10"/>
  <c r="C172" i="12"/>
  <c r="G32" i="10"/>
  <c r="G124" i="11"/>
  <c r="D47" i="13"/>
  <c r="D46" i="12"/>
  <c r="E142" i="10"/>
  <c r="D150" i="11"/>
  <c r="I162" i="10"/>
  <c r="J121" i="12"/>
  <c r="E44" i="10"/>
  <c r="J12" i="29"/>
  <c r="D181" i="12"/>
  <c r="E136" i="10"/>
  <c r="G105" i="12"/>
  <c r="D17" i="13"/>
  <c r="G189" i="12"/>
  <c r="P121" i="13"/>
  <c r="N188" i="10"/>
  <c r="G179" i="12"/>
  <c r="D139" i="12"/>
  <c r="J157" i="13"/>
  <c r="F11" i="29"/>
  <c r="J35" i="12"/>
  <c r="I164" i="11"/>
  <c r="F187" i="10"/>
  <c r="F161" i="12"/>
  <c r="H50" i="10"/>
  <c r="D33" i="29"/>
  <c r="G40" i="12"/>
  <c r="I167" i="10"/>
  <c r="C16" i="8"/>
  <c r="F14" i="41"/>
  <c r="G75" i="10"/>
  <c r="M42" i="10"/>
  <c r="F68" i="29"/>
  <c r="F49" i="12"/>
  <c r="O143" i="13"/>
  <c r="K96" i="10"/>
  <c r="I45" i="12"/>
  <c r="K21" i="6"/>
  <c r="F190" i="10"/>
  <c r="D122" i="11"/>
  <c r="J170" i="13"/>
  <c r="C135" i="13"/>
  <c r="P30" i="13"/>
  <c r="P25" i="13"/>
  <c r="D166" i="11"/>
  <c r="C121" i="11"/>
  <c r="G41" i="11"/>
  <c r="C147" i="12"/>
  <c r="M192" i="10"/>
  <c r="P34" i="13"/>
  <c r="J39" i="29"/>
  <c r="E10" i="10"/>
  <c r="I35" i="12"/>
  <c r="J116" i="11"/>
  <c r="E128" i="10"/>
  <c r="K22" i="10"/>
  <c r="G66" i="11"/>
  <c r="P29" i="13"/>
  <c r="G81" i="11"/>
  <c r="L45" i="13"/>
  <c r="F17" i="6"/>
  <c r="G20" i="6"/>
  <c r="I118" i="10"/>
  <c r="L116" i="10"/>
  <c r="I98" i="11"/>
  <c r="E12" i="10"/>
  <c r="L140" i="13"/>
  <c r="F81" i="11"/>
  <c r="F171" i="13"/>
  <c r="J63" i="12"/>
  <c r="C120" i="12"/>
  <c r="F108" i="13"/>
  <c r="D180" i="12"/>
  <c r="J32" i="10"/>
  <c r="O173" i="13"/>
  <c r="C22" i="11"/>
  <c r="F191" i="11"/>
  <c r="J50" i="29"/>
  <c r="I10" i="13"/>
  <c r="M182" i="10"/>
  <c r="E85" i="10"/>
  <c r="F29" i="11"/>
  <c r="S119" i="13"/>
  <c r="R136" i="13"/>
  <c r="I121" i="13"/>
  <c r="C14" i="10"/>
  <c r="J185" i="11"/>
  <c r="E177" i="10"/>
  <c r="I127" i="11"/>
  <c r="M186" i="13"/>
  <c r="G20" i="11"/>
  <c r="H71" i="41"/>
  <c r="J39" i="10"/>
  <c r="L62" i="29"/>
  <c r="D30" i="6"/>
  <c r="D20" i="10"/>
  <c r="C122" i="11"/>
  <c r="F184" i="42"/>
  <c r="J162" i="42"/>
  <c r="H24" i="41"/>
  <c r="G76" i="10"/>
  <c r="H10" i="10"/>
  <c r="D183" i="12"/>
  <c r="F27" i="29"/>
  <c r="M12" i="10"/>
  <c r="J127" i="12"/>
  <c r="L43" i="29"/>
  <c r="I104" i="12"/>
  <c r="G157" i="12"/>
  <c r="I104" i="10"/>
  <c r="D183" i="10"/>
  <c r="J76" i="10"/>
  <c r="L33" i="29"/>
  <c r="L98" i="10"/>
  <c r="G38" i="13"/>
  <c r="E13" i="8"/>
  <c r="G114" i="11"/>
  <c r="L178" i="13"/>
  <c r="N23" i="10"/>
  <c r="L177" i="10"/>
  <c r="N100" i="10"/>
  <c r="F15" i="6"/>
  <c r="I156" i="11"/>
  <c r="I173" i="10"/>
  <c r="C63" i="10"/>
  <c r="F24" i="13"/>
  <c r="C27" i="10"/>
  <c r="D151" i="11"/>
  <c r="D14" i="13"/>
  <c r="F100" i="13"/>
  <c r="J115" i="42"/>
  <c r="D66" i="11"/>
  <c r="I108" i="11"/>
  <c r="S166" i="13"/>
  <c r="D30" i="13"/>
  <c r="G123" i="12"/>
  <c r="C20" i="13"/>
  <c r="I164" i="10"/>
  <c r="I165" i="11"/>
  <c r="C181" i="10"/>
  <c r="H51" i="41"/>
  <c r="L36" i="10"/>
  <c r="F19" i="42"/>
  <c r="D91" i="13"/>
  <c r="G150" i="12"/>
  <c r="D69" i="42"/>
  <c r="N135" i="10"/>
  <c r="J60" i="11"/>
  <c r="T29" i="6"/>
  <c r="O158" i="13"/>
  <c r="C25" i="12"/>
  <c r="C128" i="10"/>
  <c r="L87" i="10"/>
  <c r="J166" i="42"/>
  <c r="R88" i="13"/>
  <c r="C45" i="12"/>
  <c r="K17" i="8"/>
  <c r="D28" i="29"/>
  <c r="G106" i="11"/>
  <c r="G37" i="10"/>
  <c r="I158" i="13"/>
  <c r="N37" i="10"/>
  <c r="I166" i="13"/>
  <c r="K25" i="10"/>
  <c r="M17" i="6"/>
  <c r="D116" i="10"/>
  <c r="J31" i="29"/>
  <c r="J38" i="10"/>
  <c r="D173" i="13"/>
  <c r="D62" i="41"/>
  <c r="L21" i="13"/>
  <c r="F27" i="6"/>
  <c r="H118" i="42"/>
  <c r="K18" i="10"/>
  <c r="G139" i="12"/>
  <c r="H69" i="41"/>
  <c r="C122" i="13"/>
  <c r="I161" i="10"/>
  <c r="R159" i="13"/>
  <c r="G64" i="12"/>
  <c r="P12" i="6"/>
  <c r="I37" i="13"/>
  <c r="J103" i="13"/>
  <c r="P189" i="13"/>
  <c r="C20" i="12"/>
  <c r="U13" i="6"/>
  <c r="C95" i="11"/>
  <c r="J132" i="10"/>
  <c r="L40" i="10"/>
  <c r="C187" i="10"/>
  <c r="O140" i="13"/>
  <c r="G143" i="11"/>
  <c r="C29" i="13"/>
  <c r="H97" i="10"/>
  <c r="C15" i="7"/>
  <c r="C12" i="10"/>
  <c r="D128" i="42"/>
  <c r="D20" i="41"/>
  <c r="C80" i="11"/>
  <c r="F183" i="10"/>
  <c r="I106" i="11"/>
  <c r="D121" i="13"/>
  <c r="C160" i="10"/>
  <c r="G86" i="13"/>
  <c r="F172" i="42"/>
  <c r="G112" i="13"/>
  <c r="J155" i="13"/>
  <c r="C190" i="11"/>
  <c r="D21" i="12"/>
  <c r="I31" i="11"/>
  <c r="Q19" i="6"/>
  <c r="S21" i="13"/>
  <c r="G122" i="10"/>
  <c r="B12" i="6"/>
  <c r="S15" i="7"/>
  <c r="I92" i="12"/>
  <c r="S125" i="13"/>
  <c r="I61" i="11"/>
  <c r="I106" i="13"/>
  <c r="C96" i="13"/>
  <c r="O181" i="13"/>
  <c r="G47" i="10"/>
  <c r="G151" i="10"/>
  <c r="F50" i="42"/>
  <c r="C103" i="13"/>
  <c r="J57" i="29"/>
  <c r="H12" i="41"/>
  <c r="H62" i="10"/>
  <c r="G13" i="8"/>
  <c r="K185" i="10"/>
  <c r="D191" i="12"/>
  <c r="F68" i="42"/>
  <c r="M61" i="10"/>
  <c r="P177" i="13"/>
  <c r="H126" i="10"/>
  <c r="S58" i="13"/>
  <c r="J89" i="10"/>
  <c r="N95" i="10"/>
  <c r="L24" i="29"/>
  <c r="N50" i="10"/>
  <c r="H58" i="41"/>
  <c r="F30" i="10"/>
  <c r="D57" i="41"/>
  <c r="G61" i="10"/>
  <c r="C116" i="12"/>
  <c r="J37" i="10"/>
  <c r="F61" i="10"/>
  <c r="E47" i="10"/>
  <c r="M110" i="10"/>
  <c r="G105" i="10"/>
  <c r="G92" i="12"/>
  <c r="I38" i="10"/>
  <c r="D122" i="12"/>
  <c r="J74" i="10"/>
  <c r="D137" i="42"/>
  <c r="F80" i="11"/>
  <c r="C10" i="12"/>
  <c r="C86" i="10"/>
  <c r="D91" i="12"/>
  <c r="G33" i="13"/>
  <c r="C133" i="10"/>
  <c r="I23" i="10"/>
  <c r="F131" i="42"/>
  <c r="D71" i="29"/>
  <c r="H111" i="42"/>
  <c r="D11" i="8"/>
  <c r="F147" i="13"/>
  <c r="M185" i="10"/>
  <c r="I15" i="6"/>
  <c r="G44" i="13"/>
  <c r="D87" i="13"/>
  <c r="F10" i="12"/>
  <c r="D137" i="12"/>
  <c r="T20" i="6"/>
  <c r="P145" i="13"/>
  <c r="I184" i="11"/>
  <c r="O134" i="13"/>
  <c r="C56" i="13"/>
  <c r="I35" i="10"/>
  <c r="B30" i="6"/>
  <c r="M11" i="7"/>
  <c r="M97" i="13"/>
  <c r="G182" i="10"/>
  <c r="F63" i="12"/>
  <c r="F117" i="10"/>
  <c r="F126" i="13"/>
  <c r="D130" i="42"/>
  <c r="E61" i="10"/>
  <c r="J35" i="13"/>
  <c r="I103" i="12"/>
  <c r="D127" i="12"/>
  <c r="F186" i="42"/>
  <c r="P10" i="6"/>
  <c r="D30" i="12"/>
  <c r="B20" i="6"/>
  <c r="E78" i="10"/>
  <c r="I46" i="11"/>
  <c r="L124" i="10"/>
  <c r="H105" i="42"/>
  <c r="H127" i="10"/>
  <c r="G42" i="11"/>
  <c r="L59" i="10"/>
  <c r="F98" i="42"/>
  <c r="F133" i="42"/>
  <c r="J192" i="13"/>
  <c r="P175" i="13"/>
  <c r="G130" i="11"/>
  <c r="F136" i="42"/>
  <c r="G23" i="12"/>
  <c r="E59" i="10"/>
  <c r="F31" i="6"/>
  <c r="I145" i="13"/>
  <c r="D56" i="11"/>
  <c r="C182" i="13"/>
  <c r="J95" i="42"/>
  <c r="C14" i="6"/>
  <c r="L147" i="13"/>
  <c r="G107" i="10"/>
  <c r="M33" i="10"/>
  <c r="F75" i="10"/>
  <c r="N192" i="10"/>
  <c r="L40" i="29"/>
  <c r="S64" i="13"/>
  <c r="D83" i="13"/>
  <c r="M184" i="10"/>
  <c r="J161" i="12"/>
  <c r="G177" i="11"/>
  <c r="H67" i="29"/>
  <c r="C114" i="11"/>
  <c r="H112" i="42"/>
  <c r="H89" i="42"/>
  <c r="F121" i="12"/>
  <c r="G167" i="13"/>
  <c r="C45" i="10"/>
  <c r="N181" i="10"/>
  <c r="O159" i="13"/>
  <c r="D47" i="42"/>
  <c r="P128" i="13"/>
  <c r="C102" i="13"/>
  <c r="C44" i="10"/>
  <c r="C14" i="11"/>
  <c r="H25" i="42"/>
  <c r="J35" i="11"/>
  <c r="J125" i="13"/>
  <c r="D104" i="10"/>
  <c r="R85" i="13"/>
  <c r="R118" i="13"/>
  <c r="F22" i="12"/>
  <c r="D125" i="12"/>
  <c r="F111" i="10"/>
  <c r="D94" i="10"/>
  <c r="F36" i="12"/>
  <c r="J29" i="41"/>
  <c r="P45" i="13"/>
  <c r="S10" i="13"/>
  <c r="L64" i="10"/>
  <c r="J93" i="12"/>
  <c r="G159" i="10"/>
  <c r="K16" i="7"/>
  <c r="C133" i="12"/>
  <c r="F29" i="29"/>
  <c r="G111" i="10"/>
  <c r="S73" i="13"/>
  <c r="J172" i="10"/>
  <c r="I189" i="11"/>
  <c r="J117" i="10"/>
  <c r="D102" i="11"/>
  <c r="L165" i="13"/>
  <c r="C129" i="10"/>
  <c r="D18" i="29"/>
  <c r="O153" i="13"/>
  <c r="F183" i="42"/>
  <c r="F73" i="12"/>
  <c r="F33" i="6"/>
  <c r="F16" i="8"/>
  <c r="K12" i="10"/>
  <c r="L23" i="6"/>
  <c r="I90" i="10"/>
  <c r="F109" i="10"/>
  <c r="S16" i="6"/>
  <c r="D147" i="11"/>
  <c r="F30" i="42"/>
  <c r="G191" i="10"/>
  <c r="I96" i="10"/>
  <c r="L46" i="10"/>
  <c r="D149" i="13"/>
  <c r="I40" i="10"/>
  <c r="F47" i="13"/>
  <c r="C12" i="12"/>
  <c r="R31" i="13"/>
  <c r="I173" i="12"/>
  <c r="C87" i="13"/>
  <c r="K61" i="10"/>
  <c r="H121" i="42"/>
  <c r="E121" i="10"/>
  <c r="K11" i="8"/>
  <c r="F61" i="12"/>
  <c r="K102" i="10"/>
  <c r="D109" i="42"/>
  <c r="C92" i="11"/>
  <c r="I40" i="13"/>
  <c r="D27" i="6"/>
  <c r="C102" i="11"/>
  <c r="F179" i="12"/>
  <c r="I71" i="13"/>
  <c r="C17" i="10"/>
  <c r="N127" i="10"/>
  <c r="L26" i="29"/>
  <c r="M178" i="13"/>
  <c r="M104" i="13"/>
  <c r="D39" i="12"/>
  <c r="I35" i="13"/>
  <c r="G24" i="11"/>
  <c r="H66" i="42"/>
  <c r="F31" i="10"/>
  <c r="F25" i="10"/>
  <c r="Q11" i="7"/>
  <c r="G98" i="10"/>
  <c r="O171" i="13"/>
  <c r="N171" i="10"/>
  <c r="I135" i="11"/>
  <c r="G105" i="13"/>
  <c r="F111" i="12"/>
  <c r="H57" i="42"/>
  <c r="C35" i="13"/>
  <c r="L62" i="10"/>
  <c r="F12" i="8"/>
  <c r="P66" i="13"/>
  <c r="H63" i="42"/>
  <c r="J37" i="42"/>
  <c r="J103" i="42"/>
  <c r="L120" i="13"/>
  <c r="G23" i="6"/>
  <c r="K177" i="10"/>
  <c r="L48" i="29"/>
  <c r="D27" i="12"/>
  <c r="J160" i="11"/>
  <c r="D126" i="42"/>
  <c r="F94" i="12"/>
  <c r="J127" i="10"/>
  <c r="N136" i="10"/>
  <c r="H150" i="10"/>
  <c r="J49" i="41"/>
  <c r="M87" i="10"/>
  <c r="G80" i="11"/>
  <c r="M21" i="10"/>
  <c r="L12" i="10"/>
  <c r="M83" i="10"/>
  <c r="L126" i="10"/>
  <c r="L72" i="29"/>
  <c r="I159" i="12"/>
  <c r="I132" i="10"/>
  <c r="G108" i="10"/>
  <c r="J105" i="11"/>
  <c r="C165" i="11"/>
  <c r="G95" i="12"/>
  <c r="J60" i="10"/>
  <c r="L89" i="13"/>
  <c r="G73" i="10"/>
  <c r="I130" i="13"/>
  <c r="M148" i="10"/>
  <c r="C160" i="11"/>
  <c r="I107" i="10"/>
  <c r="F86" i="10"/>
  <c r="E104" i="10"/>
  <c r="E169" i="10"/>
  <c r="J44" i="10"/>
  <c r="I89" i="12"/>
  <c r="G79" i="11"/>
  <c r="J10" i="11"/>
  <c r="D87" i="10"/>
  <c r="J97" i="42"/>
  <c r="F62" i="29"/>
  <c r="N29" i="10"/>
  <c r="N151" i="10"/>
  <c r="E119" i="10"/>
  <c r="G192" i="12"/>
  <c r="E83" i="10"/>
  <c r="P146" i="13"/>
  <c r="F79" i="12"/>
  <c r="E29" i="6"/>
  <c r="K162" i="10"/>
  <c r="C22" i="10"/>
  <c r="R66" i="13"/>
  <c r="O14" i="7"/>
  <c r="J180" i="10"/>
  <c r="G172" i="11"/>
  <c r="S92" i="13"/>
  <c r="D177" i="13"/>
  <c r="J78" i="12"/>
  <c r="J145" i="10"/>
  <c r="H58" i="10"/>
  <c r="M112" i="13"/>
  <c r="E129" i="10"/>
  <c r="C156" i="11"/>
  <c r="N62" i="10"/>
  <c r="C79" i="12"/>
  <c r="G100" i="10"/>
  <c r="G172" i="12"/>
  <c r="D39" i="29"/>
  <c r="L158" i="10"/>
  <c r="U28" i="6"/>
  <c r="L60" i="10"/>
  <c r="F34" i="13"/>
  <c r="F63" i="11"/>
  <c r="F55" i="11"/>
  <c r="D29" i="6"/>
  <c r="D187" i="12"/>
  <c r="F96" i="11"/>
  <c r="P75" i="13"/>
  <c r="J138" i="10"/>
  <c r="S133" i="13"/>
  <c r="R23" i="13"/>
  <c r="J108" i="10"/>
  <c r="L155" i="13"/>
  <c r="G53" i="13"/>
  <c r="G35" i="12"/>
  <c r="D13" i="29"/>
  <c r="C83" i="10"/>
  <c r="D101" i="42"/>
  <c r="G130" i="13"/>
  <c r="C116" i="10"/>
  <c r="C106" i="10"/>
  <c r="R175" i="13"/>
  <c r="D26" i="41"/>
  <c r="F85" i="11"/>
  <c r="I96" i="12"/>
  <c r="J55" i="29"/>
  <c r="D30" i="29"/>
  <c r="L137" i="13"/>
  <c r="J163" i="13"/>
  <c r="J81" i="11"/>
  <c r="S16" i="13"/>
  <c r="H156" i="42"/>
  <c r="F12" i="13"/>
  <c r="J15" i="29"/>
  <c r="L108" i="13"/>
  <c r="L21" i="6"/>
  <c r="N17" i="8"/>
  <c r="J62" i="29"/>
  <c r="M189" i="13"/>
  <c r="G40" i="13"/>
  <c r="S182" i="13"/>
  <c r="D69" i="12"/>
  <c r="I68" i="11"/>
  <c r="S128" i="13"/>
  <c r="J16" i="11"/>
  <c r="G112" i="12"/>
  <c r="S164" i="13"/>
  <c r="H12" i="7"/>
  <c r="G120" i="11"/>
  <c r="C24" i="11"/>
  <c r="J78" i="42"/>
  <c r="F108" i="10"/>
  <c r="R30" i="6"/>
  <c r="J26" i="29"/>
  <c r="D55" i="12"/>
  <c r="C159" i="13"/>
  <c r="D39" i="11"/>
  <c r="H25" i="29"/>
  <c r="I179" i="10"/>
  <c r="J16" i="29"/>
  <c r="L57" i="13"/>
  <c r="J103" i="12"/>
  <c r="G138" i="12"/>
  <c r="F156" i="10"/>
  <c r="I160" i="10"/>
  <c r="M38" i="10"/>
  <c r="C129" i="12"/>
  <c r="D139" i="13"/>
  <c r="F111" i="13"/>
  <c r="D21" i="13"/>
  <c r="C49" i="13"/>
  <c r="C118" i="12"/>
  <c r="I125" i="13"/>
  <c r="H86" i="10"/>
  <c r="E15" i="6"/>
  <c r="O85" i="13"/>
  <c r="Q25" i="6"/>
  <c r="M162" i="10"/>
  <c r="F189" i="11"/>
  <c r="R147" i="13"/>
  <c r="C22" i="6"/>
  <c r="G95" i="11"/>
  <c r="S191" i="13"/>
  <c r="D135" i="42"/>
  <c r="O112" i="13"/>
  <c r="J158" i="11"/>
  <c r="D27" i="10"/>
  <c r="M76" i="13"/>
  <c r="C97" i="11"/>
  <c r="F27" i="12"/>
  <c r="F156" i="12"/>
  <c r="D124" i="42"/>
  <c r="F28" i="6"/>
  <c r="F145" i="42"/>
  <c r="J18" i="29"/>
  <c r="I191" i="12"/>
  <c r="S57" i="13"/>
  <c r="E20" i="6"/>
  <c r="G62" i="10"/>
  <c r="L90" i="10"/>
  <c r="D16" i="11"/>
  <c r="N43" i="10"/>
  <c r="C137" i="13"/>
  <c r="N112" i="10"/>
  <c r="D12" i="29"/>
  <c r="J67" i="11"/>
  <c r="D146" i="12"/>
  <c r="M160" i="10"/>
  <c r="N167" i="10"/>
  <c r="F22" i="11"/>
  <c r="D81" i="13"/>
  <c r="D171" i="13"/>
  <c r="G135" i="10"/>
  <c r="C17" i="7"/>
  <c r="D59" i="13"/>
  <c r="M155" i="13"/>
  <c r="G94" i="12"/>
  <c r="C114" i="13"/>
  <c r="C188" i="13"/>
  <c r="G27" i="10"/>
  <c r="F93" i="12"/>
  <c r="F178" i="42"/>
  <c r="I41" i="11"/>
  <c r="D107" i="10"/>
  <c r="J67" i="13"/>
  <c r="D125" i="10"/>
  <c r="F135" i="42"/>
  <c r="L135" i="10"/>
  <c r="M79" i="13"/>
  <c r="I15" i="7"/>
  <c r="D138" i="42"/>
  <c r="I192" i="11"/>
  <c r="N177" i="10"/>
  <c r="D80" i="10"/>
  <c r="F149" i="10"/>
  <c r="F73" i="29"/>
  <c r="F53" i="11"/>
  <c r="F102" i="10"/>
  <c r="F47" i="10"/>
  <c r="F45" i="29"/>
  <c r="M40" i="10"/>
  <c r="K10" i="6"/>
  <c r="F75" i="42"/>
  <c r="N161" i="10"/>
  <c r="P86" i="13"/>
  <c r="J27" i="10"/>
  <c r="F104" i="10"/>
  <c r="R49" i="13"/>
  <c r="G128" i="11"/>
  <c r="D85" i="10"/>
  <c r="I144" i="12"/>
  <c r="F78" i="10"/>
  <c r="G42" i="12"/>
  <c r="C108" i="12"/>
  <c r="K19" i="10"/>
  <c r="N137" i="10"/>
  <c r="D23" i="11"/>
  <c r="D88" i="42"/>
  <c r="F37" i="42"/>
  <c r="R16" i="6"/>
  <c r="I123" i="11"/>
  <c r="K24" i="10"/>
  <c r="J192" i="42"/>
  <c r="C124" i="12"/>
  <c r="N48" i="10"/>
  <c r="N173" i="10"/>
  <c r="M14" i="7"/>
  <c r="F35" i="42"/>
  <c r="G134" i="12"/>
  <c r="H45" i="41"/>
  <c r="R16" i="7"/>
  <c r="N36" i="10"/>
  <c r="J36" i="11"/>
  <c r="F165" i="10"/>
  <c r="I155" i="12"/>
  <c r="E15" i="8"/>
  <c r="D17" i="7"/>
  <c r="H73" i="41"/>
  <c r="J126" i="13"/>
  <c r="F120" i="13"/>
  <c r="K48" i="10"/>
  <c r="M124" i="10"/>
  <c r="G144" i="12"/>
  <c r="E107" i="10"/>
  <c r="D16" i="12"/>
  <c r="S187" i="13"/>
  <c r="J187" i="13"/>
  <c r="I119" i="11"/>
  <c r="G13" i="7"/>
  <c r="S192" i="13"/>
  <c r="H46" i="10"/>
  <c r="M65" i="10"/>
  <c r="J124" i="13"/>
  <c r="C177" i="10"/>
  <c r="G80" i="10"/>
  <c r="D38" i="10"/>
  <c r="J41" i="11"/>
  <c r="M80" i="10"/>
  <c r="F83" i="13"/>
  <c r="G142" i="13"/>
  <c r="C49" i="11"/>
  <c r="C19" i="13"/>
  <c r="I39" i="10"/>
  <c r="M13" i="8"/>
  <c r="I19" i="12"/>
  <c r="I92" i="13"/>
  <c r="C17" i="11"/>
  <c r="N81" i="10"/>
  <c r="J69" i="41"/>
  <c r="J23" i="6"/>
  <c r="D167" i="13"/>
  <c r="E23" i="6"/>
  <c r="C100" i="13"/>
  <c r="C119" i="13"/>
  <c r="I141" i="13"/>
  <c r="D40" i="11"/>
  <c r="F61" i="13"/>
  <c r="N41" i="10"/>
  <c r="I80" i="11"/>
  <c r="J68" i="10"/>
  <c r="I141" i="10"/>
  <c r="R46" i="13"/>
  <c r="I186" i="13"/>
  <c r="J31" i="6"/>
  <c r="I100" i="10"/>
  <c r="N32" i="10"/>
  <c r="M114" i="10"/>
  <c r="C83" i="13"/>
  <c r="H88" i="10"/>
  <c r="D120" i="10"/>
  <c r="P122" i="13"/>
  <c r="D78" i="13"/>
  <c r="K12" i="8"/>
  <c r="C50" i="13"/>
  <c r="H160" i="10"/>
  <c r="I74" i="12"/>
  <c r="L18" i="6"/>
  <c r="H69" i="10"/>
  <c r="J110" i="10"/>
  <c r="J185" i="42"/>
  <c r="I191" i="10"/>
  <c r="J171" i="12"/>
  <c r="K59" i="10"/>
  <c r="L133" i="13"/>
  <c r="R124" i="13"/>
  <c r="C61" i="10"/>
  <c r="I178" i="12"/>
  <c r="R173" i="13"/>
  <c r="L118" i="10"/>
  <c r="N87" i="10"/>
  <c r="M104" i="10"/>
  <c r="J83" i="10"/>
  <c r="D118" i="13"/>
  <c r="M124" i="13"/>
  <c r="F145" i="11"/>
  <c r="J156" i="42"/>
  <c r="N85" i="10"/>
  <c r="M126" i="13"/>
  <c r="G63" i="11"/>
  <c r="D69" i="10"/>
  <c r="M170" i="13"/>
  <c r="E187" i="10"/>
  <c r="O133" i="13"/>
  <c r="O126" i="13"/>
  <c r="C159" i="11"/>
  <c r="J149" i="12"/>
  <c r="J89" i="11"/>
  <c r="I148" i="10"/>
  <c r="J150" i="12"/>
  <c r="J167" i="42"/>
  <c r="F16" i="29"/>
  <c r="C20" i="11"/>
  <c r="E12" i="8"/>
  <c r="D64" i="12"/>
  <c r="D12" i="8"/>
  <c r="I177" i="12"/>
  <c r="J14" i="13"/>
  <c r="D163" i="12"/>
  <c r="K118" i="10"/>
  <c r="F117" i="11"/>
  <c r="L66" i="10"/>
  <c r="I135" i="10"/>
  <c r="J30" i="29"/>
  <c r="C124" i="10"/>
  <c r="F40" i="12"/>
  <c r="H100" i="10"/>
  <c r="M137" i="13"/>
  <c r="M47" i="10"/>
  <c r="J91" i="12"/>
  <c r="G116" i="10"/>
  <c r="L80" i="10"/>
  <c r="I45" i="10"/>
  <c r="L129" i="10"/>
  <c r="D120" i="12"/>
  <c r="H116" i="10"/>
  <c r="D181" i="13"/>
  <c r="I59" i="12"/>
  <c r="F162" i="11"/>
  <c r="J27" i="6"/>
  <c r="N103" i="10"/>
  <c r="J188" i="13"/>
  <c r="S39" i="13"/>
  <c r="F86" i="11"/>
  <c r="F153" i="13"/>
  <c r="F87" i="10"/>
  <c r="C180" i="12"/>
  <c r="F38" i="13"/>
  <c r="I181" i="11"/>
  <c r="L182" i="10"/>
  <c r="M138" i="10"/>
  <c r="P170" i="13"/>
  <c r="J17" i="29"/>
  <c r="O80" i="13"/>
  <c r="G190" i="11"/>
  <c r="J162" i="13"/>
  <c r="F103" i="12"/>
  <c r="P78" i="13"/>
  <c r="F78" i="11"/>
  <c r="N163" i="10"/>
  <c r="M191" i="13"/>
  <c r="J58" i="29"/>
  <c r="D25" i="10"/>
  <c r="M111" i="13"/>
  <c r="L39" i="10"/>
  <c r="R110" i="13"/>
  <c r="L172" i="13"/>
  <c r="U23" i="6"/>
  <c r="D91" i="10"/>
  <c r="D105" i="10"/>
  <c r="I163" i="11"/>
  <c r="I119" i="13"/>
  <c r="I23" i="13"/>
  <c r="J46" i="11"/>
  <c r="D14" i="6"/>
  <c r="O19" i="13"/>
  <c r="F157" i="10"/>
  <c r="C130" i="13"/>
  <c r="M134" i="10"/>
  <c r="G56" i="13"/>
  <c r="F12" i="29"/>
  <c r="C126" i="10"/>
  <c r="S111" i="13"/>
  <c r="J24" i="13"/>
  <c r="D34" i="41"/>
  <c r="F106" i="11"/>
  <c r="D15" i="12"/>
  <c r="C79" i="11"/>
  <c r="J22" i="29"/>
  <c r="I143" i="11"/>
  <c r="G181" i="10"/>
  <c r="N46" i="10"/>
  <c r="D109" i="11"/>
  <c r="R170" i="13"/>
  <c r="G186" i="12"/>
  <c r="C108" i="10"/>
  <c r="F192" i="10"/>
  <c r="N121" i="10"/>
  <c r="O38" i="13"/>
  <c r="L184" i="10"/>
  <c r="L169" i="10"/>
  <c r="G76" i="12"/>
  <c r="J133" i="13"/>
  <c r="J168" i="11"/>
  <c r="R29" i="13"/>
  <c r="L160" i="10"/>
  <c r="L164" i="10"/>
  <c r="F153" i="10"/>
  <c r="J141" i="10"/>
  <c r="C18" i="12"/>
  <c r="K133" i="10"/>
  <c r="D94" i="11"/>
  <c r="C97" i="13"/>
  <c r="I111" i="10"/>
  <c r="M81" i="13"/>
  <c r="L11" i="7"/>
  <c r="N49" i="10"/>
  <c r="J15" i="7"/>
  <c r="L162" i="10"/>
  <c r="O39" i="13"/>
  <c r="G109" i="10"/>
  <c r="C21" i="6"/>
  <c r="G109" i="13"/>
  <c r="D15" i="13"/>
  <c r="C132" i="13"/>
  <c r="I105" i="10"/>
  <c r="K151" i="10"/>
  <c r="L91" i="13"/>
  <c r="D184" i="11"/>
  <c r="L71" i="10"/>
  <c r="K123" i="10"/>
  <c r="C173" i="13"/>
  <c r="K117" i="10"/>
  <c r="S36" i="13"/>
  <c r="L100" i="10"/>
  <c r="F155" i="11"/>
  <c r="N53" i="10"/>
  <c r="J85" i="12"/>
  <c r="I97" i="10"/>
  <c r="E34" i="10"/>
  <c r="C13" i="7"/>
  <c r="D123" i="13"/>
  <c r="G40" i="10"/>
  <c r="C186" i="11"/>
  <c r="G178" i="13"/>
  <c r="C184" i="10"/>
  <c r="F184" i="13"/>
  <c r="J186" i="10"/>
  <c r="F60" i="12"/>
  <c r="G78" i="11"/>
  <c r="D22" i="42"/>
  <c r="H180" i="42"/>
  <c r="O148" i="13"/>
  <c r="M61" i="13"/>
  <c r="F143" i="11"/>
  <c r="D108" i="12"/>
  <c r="L10" i="6"/>
  <c r="C39" i="10"/>
  <c r="R153" i="13"/>
  <c r="I178" i="13"/>
  <c r="I49" i="10"/>
  <c r="F17" i="8"/>
  <c r="L150" i="10"/>
  <c r="G188" i="12"/>
  <c r="L57" i="29"/>
  <c r="J117" i="42"/>
  <c r="F132" i="13"/>
  <c r="T26" i="6"/>
  <c r="J33" i="42"/>
  <c r="L20" i="6"/>
  <c r="C120" i="13"/>
  <c r="F68" i="11"/>
  <c r="K114" i="10"/>
  <c r="G68" i="13"/>
  <c r="O56" i="13"/>
  <c r="T16" i="7"/>
  <c r="F183" i="12"/>
  <c r="P29" i="6"/>
  <c r="K31" i="10"/>
  <c r="D13" i="6"/>
  <c r="M97" i="10"/>
  <c r="G24" i="10"/>
  <c r="S74" i="13"/>
  <c r="R38" i="13"/>
  <c r="G168" i="11"/>
  <c r="D156" i="12"/>
  <c r="H105" i="10"/>
  <c r="D20" i="11"/>
  <c r="G69" i="11"/>
  <c r="H122" i="10"/>
  <c r="I162" i="12"/>
  <c r="O79" i="13"/>
  <c r="G155" i="11"/>
  <c r="D68" i="11"/>
  <c r="I190" i="10"/>
  <c r="E126" i="10"/>
  <c r="G66" i="13"/>
  <c r="H147" i="10"/>
  <c r="E156" i="10"/>
  <c r="C136" i="12"/>
  <c r="F31" i="29"/>
  <c r="C57" i="10"/>
  <c r="F44" i="29"/>
  <c r="L10" i="10"/>
  <c r="F123" i="13"/>
  <c r="J141" i="12"/>
  <c r="J71" i="13"/>
  <c r="N45" i="10"/>
  <c r="L188" i="10"/>
  <c r="G45" i="11"/>
  <c r="F48" i="29"/>
  <c r="G15" i="10"/>
  <c r="H31" i="29"/>
  <c r="C71" i="13"/>
  <c r="J13" i="29"/>
  <c r="J182" i="42"/>
  <c r="K156" i="10"/>
  <c r="D180" i="13"/>
  <c r="N33" i="6"/>
  <c r="J146" i="10"/>
  <c r="N187" i="10"/>
  <c r="I139" i="13"/>
  <c r="F129" i="10"/>
  <c r="I65" i="12"/>
  <c r="D32" i="11"/>
  <c r="H49" i="42"/>
  <c r="D50" i="29"/>
  <c r="I149" i="13"/>
  <c r="F175" i="11"/>
  <c r="H169" i="10"/>
  <c r="G149" i="11"/>
  <c r="H181" i="10"/>
  <c r="D75" i="11"/>
  <c r="G15" i="8"/>
  <c r="K29" i="6"/>
  <c r="G103" i="11"/>
  <c r="P112" i="13"/>
  <c r="I69" i="10"/>
  <c r="K89" i="10"/>
  <c r="H178" i="10"/>
  <c r="R132" i="13"/>
  <c r="G173" i="12"/>
  <c r="G17" i="12"/>
  <c r="H109" i="10"/>
  <c r="D137" i="10"/>
  <c r="J107" i="10"/>
  <c r="F65" i="29"/>
  <c r="H80" i="10"/>
  <c r="D143" i="10"/>
  <c r="F158" i="11"/>
  <c r="I171" i="10"/>
  <c r="F186" i="13"/>
  <c r="C98" i="10"/>
  <c r="G10" i="10"/>
  <c r="K33" i="10"/>
  <c r="H19" i="10"/>
  <c r="C73" i="10"/>
  <c r="J106" i="10"/>
  <c r="F42" i="10"/>
  <c r="J95" i="11"/>
  <c r="H53" i="10"/>
  <c r="I187" i="10"/>
  <c r="J146" i="13"/>
  <c r="K94" i="10"/>
  <c r="J79" i="11"/>
  <c r="C140" i="10"/>
  <c r="J67" i="10"/>
  <c r="F151" i="12"/>
  <c r="R164" i="13"/>
  <c r="D183" i="13"/>
  <c r="O177" i="13"/>
  <c r="L75" i="10"/>
  <c r="L88" i="13"/>
  <c r="G56" i="10"/>
  <c r="F158" i="10"/>
  <c r="D168" i="10"/>
  <c r="N126" i="10"/>
  <c r="C107" i="12"/>
  <c r="H170" i="10"/>
  <c r="C58" i="11"/>
  <c r="L24" i="6"/>
  <c r="L56" i="10"/>
  <c r="I14" i="10"/>
  <c r="C91" i="13"/>
  <c r="I25" i="13"/>
  <c r="H37" i="29"/>
  <c r="D59" i="10"/>
  <c r="C134" i="10"/>
  <c r="P164" i="13"/>
  <c r="S108" i="13"/>
  <c r="J136" i="11"/>
  <c r="H23" i="41"/>
  <c r="I17" i="10"/>
  <c r="L76" i="29"/>
  <c r="G61" i="13"/>
  <c r="K87" i="10"/>
  <c r="D69" i="41"/>
  <c r="M190" i="10"/>
  <c r="G97" i="10"/>
  <c r="J175" i="12"/>
  <c r="M125" i="13"/>
  <c r="C175" i="12"/>
  <c r="R81" i="13"/>
  <c r="F56" i="13"/>
  <c r="C37" i="13"/>
  <c r="J146" i="42"/>
  <c r="J136" i="12"/>
  <c r="P140" i="13"/>
  <c r="H106" i="10"/>
  <c r="F61" i="29"/>
  <c r="D118" i="11"/>
  <c r="D150" i="12"/>
  <c r="F188" i="10"/>
  <c r="M33" i="13"/>
  <c r="J59" i="12"/>
  <c r="J186" i="42"/>
  <c r="M186" i="10"/>
  <c r="J90" i="11"/>
  <c r="N96" i="10"/>
  <c r="D12" i="12"/>
  <c r="C146" i="11"/>
  <c r="K32" i="10"/>
  <c r="F144" i="12"/>
  <c r="I60" i="12"/>
  <c r="C58" i="10"/>
  <c r="G62" i="13"/>
  <c r="L91" i="10"/>
  <c r="H44" i="10"/>
  <c r="P172" i="13"/>
  <c r="I120" i="10"/>
  <c r="I184" i="13"/>
  <c r="G192" i="13"/>
  <c r="L102" i="13"/>
  <c r="F57" i="11"/>
  <c r="G182" i="11"/>
  <c r="I50" i="11"/>
  <c r="C29" i="12"/>
  <c r="G10" i="13"/>
  <c r="C86" i="12"/>
  <c r="H145" i="10"/>
  <c r="C47" i="10"/>
  <c r="D44" i="13"/>
  <c r="H70" i="29"/>
  <c r="F110" i="10"/>
  <c r="H15" i="29"/>
  <c r="L77" i="10"/>
  <c r="J166" i="12"/>
  <c r="K50" i="10"/>
  <c r="N14" i="7"/>
  <c r="I136" i="13"/>
  <c r="G29" i="12"/>
  <c r="H29" i="41"/>
  <c r="L148" i="10"/>
  <c r="C153" i="11"/>
  <c r="I158" i="11"/>
  <c r="I15" i="8"/>
  <c r="S93" i="13"/>
  <c r="D153" i="12"/>
  <c r="C17" i="13"/>
  <c r="H98" i="10"/>
  <c r="F143" i="12"/>
  <c r="H74" i="10"/>
  <c r="H60" i="29"/>
  <c r="R15" i="13"/>
  <c r="F64" i="10"/>
  <c r="E22" i="10"/>
  <c r="D20" i="29"/>
  <c r="J177" i="11"/>
  <c r="D14" i="7"/>
  <c r="K37" i="10"/>
  <c r="N109" i="10"/>
  <c r="F93" i="13"/>
  <c r="E89" i="10"/>
  <c r="D175" i="10"/>
  <c r="M38" i="13"/>
  <c r="F187" i="12"/>
  <c r="M114" i="13"/>
  <c r="I18" i="11"/>
  <c r="D24" i="6"/>
  <c r="J51" i="10"/>
  <c r="T21" i="6"/>
  <c r="C132" i="11"/>
  <c r="O161" i="13"/>
  <c r="O37" i="13"/>
  <c r="F122" i="12"/>
  <c r="K58" i="10"/>
  <c r="C141" i="12"/>
  <c r="O77" i="13"/>
  <c r="G77" i="13"/>
  <c r="D26" i="42"/>
  <c r="F66" i="10"/>
  <c r="H50" i="29"/>
  <c r="C29" i="11"/>
  <c r="J81" i="10"/>
  <c r="O91" i="13"/>
  <c r="I160" i="11"/>
  <c r="M157" i="10"/>
  <c r="C100" i="12"/>
  <c r="G192" i="10"/>
  <c r="F62" i="13"/>
  <c r="I184" i="10"/>
  <c r="R96" i="13"/>
  <c r="E191" i="10"/>
  <c r="K68" i="10"/>
  <c r="H121" i="10"/>
  <c r="F167" i="12"/>
  <c r="J163" i="12"/>
  <c r="D19" i="6"/>
  <c r="P33" i="6"/>
  <c r="G114" i="10"/>
  <c r="H162" i="42"/>
  <c r="F155" i="10"/>
  <c r="L30" i="29"/>
  <c r="R184" i="13"/>
  <c r="P15" i="6"/>
  <c r="F167" i="13"/>
  <c r="D117" i="12"/>
  <c r="L180" i="10"/>
  <c r="J38" i="12"/>
  <c r="L157" i="13"/>
  <c r="D40" i="13"/>
  <c r="L20" i="29"/>
  <c r="M139" i="10"/>
  <c r="S14" i="6"/>
  <c r="I57" i="10"/>
  <c r="S65" i="13"/>
  <c r="N69" i="10"/>
  <c r="F166" i="10"/>
  <c r="M145" i="10"/>
  <c r="J68" i="41"/>
  <c r="I91" i="11"/>
  <c r="J98" i="12"/>
  <c r="H70" i="42"/>
  <c r="L17" i="10"/>
  <c r="Q12" i="7"/>
  <c r="I63" i="13"/>
  <c r="O132" i="13"/>
  <c r="I94" i="11"/>
  <c r="J69" i="11"/>
  <c r="I85" i="10"/>
  <c r="G35" i="11"/>
  <c r="J50" i="10"/>
  <c r="C47" i="11"/>
  <c r="M92" i="10"/>
  <c r="D136" i="10"/>
  <c r="D112" i="11"/>
  <c r="J19" i="6"/>
  <c r="F23" i="13"/>
  <c r="J128" i="10"/>
  <c r="G37" i="11"/>
  <c r="J182" i="12"/>
  <c r="J162" i="10"/>
  <c r="U24" i="6"/>
  <c r="I110" i="11"/>
  <c r="F45" i="10"/>
  <c r="C118" i="10"/>
  <c r="J27" i="11"/>
  <c r="D13" i="42"/>
  <c r="H74" i="41"/>
  <c r="D77" i="13"/>
  <c r="G100" i="12"/>
  <c r="L81" i="13"/>
  <c r="D119" i="13"/>
  <c r="M94" i="13"/>
  <c r="G16" i="8"/>
  <c r="I147" i="10"/>
  <c r="J142" i="10"/>
  <c r="H12" i="10"/>
  <c r="F31" i="42"/>
  <c r="J125" i="10"/>
  <c r="C169" i="11"/>
  <c r="M190" i="13"/>
  <c r="C45" i="13"/>
  <c r="I93" i="10"/>
  <c r="F32" i="29"/>
  <c r="D79" i="12"/>
  <c r="J119" i="10"/>
  <c r="H30" i="29"/>
  <c r="J120" i="10"/>
  <c r="F105" i="11"/>
  <c r="C80" i="10"/>
  <c r="R55" i="13"/>
  <c r="G80" i="13"/>
  <c r="J104" i="10"/>
  <c r="J73" i="10"/>
  <c r="F86" i="13"/>
  <c r="D51" i="41"/>
  <c r="J41" i="42"/>
  <c r="L170" i="10"/>
  <c r="C137" i="10"/>
  <c r="N55" i="10"/>
  <c r="R24" i="6"/>
  <c r="K103" i="10"/>
  <c r="M112" i="10"/>
  <c r="R69" i="13"/>
  <c r="G171" i="11"/>
  <c r="R14" i="6"/>
  <c r="G78" i="13"/>
  <c r="C167" i="11"/>
  <c r="C187" i="12"/>
  <c r="J157" i="12"/>
  <c r="E158" i="10"/>
  <c r="D39" i="10"/>
  <c r="L39" i="29"/>
  <c r="J188" i="12"/>
  <c r="I112" i="13"/>
  <c r="J33" i="41"/>
  <c r="C29" i="10"/>
  <c r="H76" i="41"/>
  <c r="I22" i="10"/>
  <c r="L159" i="13"/>
  <c r="M80" i="13"/>
  <c r="L44" i="10"/>
  <c r="J12" i="10"/>
  <c r="J98" i="42"/>
  <c r="J67" i="41"/>
  <c r="I69" i="11"/>
  <c r="J154" i="42"/>
  <c r="E94" i="10"/>
  <c r="H15" i="10"/>
  <c r="F121" i="13"/>
  <c r="K79" i="10"/>
  <c r="T31" i="6"/>
  <c r="K112" i="10"/>
  <c r="E16" i="10"/>
  <c r="P55" i="13"/>
  <c r="F18" i="10"/>
  <c r="H106" i="42"/>
  <c r="J22" i="11"/>
  <c r="H133" i="10"/>
  <c r="F13" i="41"/>
  <c r="N38" i="10"/>
  <c r="J98" i="13"/>
  <c r="D19" i="29"/>
  <c r="F71" i="41"/>
  <c r="G19" i="10"/>
  <c r="D77" i="29"/>
  <c r="N51" i="10"/>
  <c r="G26" i="6"/>
  <c r="M100" i="10"/>
  <c r="N144" i="10"/>
  <c r="P11" i="7"/>
  <c r="C75" i="10"/>
  <c r="F69" i="29"/>
  <c r="I168" i="12"/>
  <c r="F130" i="13"/>
  <c r="N17" i="10"/>
  <c r="C144" i="10"/>
  <c r="R112" i="13"/>
  <c r="H32" i="29"/>
  <c r="J50" i="11"/>
  <c r="F85" i="12"/>
  <c r="N158" i="10"/>
  <c r="D131" i="42"/>
  <c r="J36" i="42"/>
  <c r="G157" i="10"/>
  <c r="C143" i="11"/>
  <c r="D100" i="10"/>
  <c r="P49" i="13"/>
  <c r="S44" i="13"/>
  <c r="D140" i="11"/>
  <c r="U26" i="6"/>
  <c r="F21" i="11"/>
  <c r="C44" i="13"/>
  <c r="J62" i="42"/>
  <c r="P48" i="13"/>
  <c r="H76" i="29"/>
  <c r="R68" i="13"/>
  <c r="I105" i="11"/>
  <c r="S45" i="13"/>
  <c r="C111" i="13"/>
  <c r="D68" i="12"/>
  <c r="J21" i="42"/>
  <c r="D162" i="12"/>
  <c r="N71" i="10"/>
  <c r="I147" i="12"/>
  <c r="D121" i="10"/>
  <c r="F130" i="42"/>
  <c r="J74" i="11"/>
  <c r="F67" i="13"/>
  <c r="L94" i="10"/>
  <c r="D23" i="42"/>
  <c r="C148" i="10"/>
  <c r="L110" i="13"/>
  <c r="L130" i="13"/>
  <c r="K97" i="10"/>
  <c r="I20" i="11"/>
  <c r="F130" i="12"/>
  <c r="D17" i="11"/>
  <c r="I59" i="11"/>
  <c r="D178" i="13"/>
  <c r="D75" i="13"/>
  <c r="L146" i="10"/>
  <c r="R179" i="13"/>
  <c r="I182" i="11"/>
  <c r="S56" i="13"/>
  <c r="J136" i="10"/>
  <c r="M102" i="13"/>
  <c r="F166" i="11"/>
  <c r="H28" i="42"/>
  <c r="K132" i="10"/>
  <c r="S13" i="6"/>
  <c r="L100" i="13"/>
  <c r="L22" i="6"/>
  <c r="M78" i="10"/>
  <c r="L187" i="13"/>
  <c r="J25" i="11"/>
  <c r="M85" i="10"/>
  <c r="G22" i="13"/>
  <c r="J185" i="13"/>
  <c r="H172" i="10"/>
  <c r="O183" i="13"/>
  <c r="R47" i="13"/>
  <c r="D160" i="10"/>
  <c r="G32" i="12"/>
  <c r="H46" i="42"/>
  <c r="C41" i="10"/>
  <c r="J166" i="10"/>
  <c r="D41" i="42"/>
  <c r="N130" i="10"/>
  <c r="I57" i="12"/>
  <c r="D14" i="10"/>
  <c r="J112" i="10"/>
  <c r="C27" i="13"/>
  <c r="J192" i="10"/>
  <c r="J74" i="42"/>
  <c r="C73" i="13"/>
  <c r="J45" i="13"/>
  <c r="C87" i="10"/>
  <c r="D50" i="13"/>
  <c r="O102" i="13"/>
  <c r="F177" i="12"/>
  <c r="L104" i="13"/>
  <c r="C134" i="12"/>
  <c r="M147" i="10"/>
  <c r="G133" i="10"/>
  <c r="C77" i="10"/>
  <c r="G34" i="12"/>
  <c r="I136" i="10"/>
  <c r="L105" i="10"/>
  <c r="E175" i="10"/>
  <c r="D45" i="41"/>
  <c r="D63" i="41"/>
  <c r="F113" i="42"/>
  <c r="J32" i="11"/>
  <c r="H77" i="29"/>
  <c r="I50" i="10"/>
  <c r="H38" i="10"/>
  <c r="J173" i="10"/>
  <c r="I11" i="8"/>
  <c r="C130" i="10"/>
  <c r="C67" i="10"/>
  <c r="N170" i="10"/>
  <c r="G187" i="10"/>
  <c r="H93" i="10"/>
  <c r="H30" i="10"/>
  <c r="L145" i="13"/>
  <c r="H16" i="7"/>
  <c r="O190" i="13"/>
  <c r="D76" i="10"/>
  <c r="D121" i="11"/>
  <c r="J120" i="12"/>
  <c r="F53" i="12"/>
  <c r="I14" i="12"/>
  <c r="C44" i="12"/>
  <c r="I44" i="10"/>
  <c r="F19" i="12"/>
  <c r="L167" i="13"/>
  <c r="K139" i="10"/>
  <c r="C110" i="11"/>
  <c r="P43" i="13"/>
  <c r="O156" i="13"/>
  <c r="E172" i="10"/>
  <c r="J156" i="11"/>
  <c r="H192" i="10"/>
  <c r="I175" i="11"/>
  <c r="M163" i="10"/>
  <c r="S129" i="13"/>
  <c r="I157" i="12"/>
  <c r="K63" i="10"/>
  <c r="C30" i="6"/>
  <c r="D142" i="12"/>
  <c r="G30" i="10"/>
  <c r="I33" i="12"/>
  <c r="I16" i="10"/>
  <c r="H91" i="10"/>
  <c r="R182" i="13"/>
  <c r="G177" i="10"/>
  <c r="S107" i="13"/>
  <c r="H49" i="10"/>
  <c r="S172" i="13"/>
  <c r="F159" i="10"/>
  <c r="J134" i="12"/>
  <c r="S59" i="13"/>
  <c r="J27" i="29"/>
  <c r="M32" i="13"/>
  <c r="D112" i="42"/>
  <c r="G181" i="11"/>
  <c r="L55" i="29"/>
  <c r="I143" i="12"/>
  <c r="O147" i="13"/>
  <c r="E77" i="10"/>
  <c r="I73" i="10"/>
  <c r="D67" i="41"/>
  <c r="H189" i="10"/>
  <c r="K53" i="10"/>
  <c r="I88" i="10"/>
  <c r="I144" i="10"/>
  <c r="F24" i="29"/>
  <c r="J19" i="12"/>
  <c r="D47" i="12"/>
  <c r="D110" i="10"/>
  <c r="G171" i="13"/>
  <c r="R31" i="6"/>
  <c r="F12" i="11"/>
  <c r="N56" i="10"/>
  <c r="I130" i="10"/>
  <c r="G91" i="12"/>
  <c r="I29" i="10"/>
  <c r="N147" i="10"/>
  <c r="I63" i="10"/>
  <c r="F43" i="12"/>
  <c r="P53" i="13"/>
  <c r="J28" i="29"/>
  <c r="F78" i="41"/>
  <c r="J14" i="8"/>
  <c r="F24" i="11"/>
  <c r="R137" i="13"/>
  <c r="C104" i="12"/>
  <c r="F105" i="42"/>
  <c r="C48" i="12"/>
  <c r="I12" i="8"/>
  <c r="J30" i="13"/>
  <c r="S19" i="6"/>
  <c r="L143" i="13"/>
  <c r="F136" i="13"/>
  <c r="D104" i="12"/>
  <c r="G47" i="13"/>
  <c r="C126" i="12"/>
  <c r="L26" i="6"/>
  <c r="P62" i="13"/>
  <c r="S165" i="13"/>
  <c r="H67" i="41"/>
  <c r="D65" i="29"/>
  <c r="N179" i="10"/>
  <c r="J59" i="10"/>
  <c r="N122" i="10"/>
  <c r="C105" i="10"/>
  <c r="G29" i="11"/>
  <c r="M118" i="13"/>
  <c r="J125" i="12"/>
  <c r="D98" i="10"/>
  <c r="I86" i="10"/>
  <c r="E42" i="10"/>
  <c r="N35" i="10"/>
  <c r="C31" i="10"/>
  <c r="I17" i="13"/>
  <c r="L44" i="13"/>
  <c r="J20" i="42"/>
  <c r="I100" i="11"/>
  <c r="J179" i="10"/>
  <c r="S97" i="13"/>
  <c r="C18" i="6"/>
  <c r="H20" i="10"/>
  <c r="C188" i="11"/>
  <c r="M167" i="10"/>
  <c r="H164" i="10"/>
  <c r="L13" i="8"/>
  <c r="O184" i="13"/>
  <c r="H66" i="10"/>
  <c r="I150" i="12"/>
  <c r="J159" i="10"/>
  <c r="H16" i="29"/>
  <c r="I173" i="11"/>
  <c r="M98" i="10"/>
  <c r="J134" i="10"/>
  <c r="N123" i="10"/>
  <c r="G36" i="11"/>
  <c r="I108" i="13"/>
  <c r="G163" i="10"/>
  <c r="S55" i="13"/>
  <c r="G67" i="11"/>
  <c r="O146" i="13"/>
  <c r="D168" i="13"/>
  <c r="H150" i="42"/>
  <c r="H56" i="29"/>
  <c r="I94" i="10"/>
  <c r="D159" i="10"/>
  <c r="H90" i="10"/>
  <c r="I102" i="10"/>
  <c r="M59" i="13"/>
  <c r="D133" i="12"/>
  <c r="D122" i="42"/>
  <c r="C95" i="10"/>
  <c r="D142" i="13"/>
  <c r="N160" i="10"/>
  <c r="N118" i="10"/>
  <c r="J138" i="42"/>
  <c r="I168" i="11"/>
  <c r="J130" i="42"/>
  <c r="D162" i="10"/>
  <c r="D155" i="11"/>
  <c r="J65" i="10"/>
  <c r="C129" i="13"/>
  <c r="N149" i="10"/>
  <c r="H57" i="10"/>
  <c r="J171" i="10"/>
  <c r="D126" i="10"/>
  <c r="D68" i="29"/>
  <c r="H68" i="29"/>
  <c r="M41" i="10"/>
  <c r="M29" i="10"/>
  <c r="C109" i="10"/>
  <c r="K66" i="10"/>
  <c r="E24" i="10"/>
  <c r="I16" i="6"/>
  <c r="C189" i="13"/>
  <c r="M44" i="13"/>
  <c r="G60" i="11"/>
  <c r="H79" i="10"/>
  <c r="H133" i="42"/>
  <c r="J160" i="42"/>
  <c r="F15" i="10"/>
  <c r="M102" i="10"/>
  <c r="E155" i="10"/>
  <c r="P118" i="13"/>
  <c r="E153" i="10"/>
  <c r="C61" i="12"/>
  <c r="F50" i="10"/>
  <c r="J46" i="13"/>
  <c r="F39" i="29"/>
  <c r="F74" i="41"/>
  <c r="D89" i="12"/>
  <c r="L155" i="10"/>
  <c r="C48" i="13"/>
  <c r="D17" i="8"/>
  <c r="S116" i="13"/>
  <c r="N175" i="10"/>
  <c r="C102" i="10"/>
  <c r="E141" i="10"/>
  <c r="E14" i="7"/>
  <c r="K187" i="10"/>
  <c r="O108" i="13"/>
  <c r="G175" i="12"/>
  <c r="Q17" i="7"/>
  <c r="E160" i="10"/>
  <c r="J23" i="29"/>
  <c r="F176" i="42"/>
  <c r="M46" i="10"/>
  <c r="J26" i="6"/>
  <c r="P181" i="13"/>
  <c r="P185" i="13"/>
  <c r="G93" i="10"/>
  <c r="I153" i="10"/>
  <c r="L140" i="10"/>
  <c r="I81" i="12"/>
  <c r="F129" i="12"/>
  <c r="F137" i="13"/>
  <c r="U18" i="6"/>
  <c r="F19" i="11"/>
  <c r="K184" i="10"/>
  <c r="J121" i="11"/>
  <c r="J77" i="12"/>
  <c r="C11" i="8"/>
  <c r="N140" i="10"/>
  <c r="D65" i="12"/>
  <c r="D79" i="10"/>
  <c r="U22" i="6"/>
  <c r="R25" i="13"/>
  <c r="D47" i="10"/>
  <c r="H75" i="10"/>
  <c r="D12" i="10"/>
  <c r="G151" i="12"/>
  <c r="K147" i="10"/>
  <c r="R30" i="13"/>
  <c r="P114" i="13"/>
  <c r="L20" i="10"/>
  <c r="I60" i="13"/>
  <c r="M11" i="8"/>
  <c r="T33" i="6"/>
  <c r="F27" i="10"/>
  <c r="J167" i="13"/>
  <c r="I137" i="12"/>
  <c r="F88" i="13"/>
  <c r="L61" i="10"/>
  <c r="F130" i="11"/>
  <c r="G50" i="10"/>
  <c r="J66" i="10"/>
  <c r="C31" i="12"/>
  <c r="R103" i="13"/>
  <c r="K36" i="10"/>
  <c r="O61" i="13"/>
  <c r="E81" i="10"/>
  <c r="J24" i="10"/>
  <c r="M92" i="13"/>
  <c r="E114" i="10"/>
  <c r="J63" i="13"/>
  <c r="I20" i="10"/>
  <c r="O166" i="13"/>
  <c r="M88" i="10"/>
  <c r="F28" i="42"/>
  <c r="O114" i="13"/>
  <c r="L111" i="10"/>
  <c r="F71" i="11"/>
  <c r="C34" i="11"/>
  <c r="D192" i="11"/>
  <c r="F77" i="10"/>
  <c r="C156" i="12"/>
  <c r="D10" i="13"/>
  <c r="H134" i="42"/>
  <c r="D76" i="41"/>
  <c r="T27" i="6"/>
  <c r="S24" i="13"/>
  <c r="G133" i="13"/>
  <c r="M22" i="13"/>
  <c r="C137" i="12"/>
  <c r="L23" i="10"/>
  <c r="L95" i="13"/>
  <c r="C90" i="10"/>
  <c r="C177" i="11"/>
  <c r="J20" i="6"/>
  <c r="I38" i="12"/>
  <c r="H14" i="10"/>
  <c r="O191" i="13"/>
  <c r="O51" i="13"/>
  <c r="I160" i="13"/>
  <c r="D61" i="10"/>
  <c r="F80" i="10"/>
  <c r="J105" i="10"/>
  <c r="I31" i="6"/>
  <c r="I118" i="12"/>
  <c r="G187" i="12"/>
  <c r="M158" i="10"/>
  <c r="E69" i="10"/>
  <c r="D128" i="13"/>
  <c r="I94" i="13"/>
  <c r="D163" i="11"/>
  <c r="C14" i="13"/>
  <c r="G12" i="7"/>
  <c r="D96" i="10"/>
  <c r="L15" i="6"/>
  <c r="F174" i="42"/>
  <c r="J159" i="42"/>
  <c r="F45" i="11"/>
  <c r="M93" i="10"/>
  <c r="R76" i="13"/>
  <c r="J37" i="12"/>
  <c r="D132" i="10"/>
  <c r="C157" i="10"/>
  <c r="S62" i="13"/>
  <c r="F163" i="10"/>
  <c r="D114" i="11"/>
  <c r="F172" i="13"/>
  <c r="E17" i="8"/>
  <c r="M15" i="8"/>
  <c r="G39" i="13"/>
  <c r="F72" i="41"/>
  <c r="S106" i="13"/>
  <c r="P64" i="13"/>
  <c r="M96" i="13"/>
  <c r="D77" i="41"/>
  <c r="L143" i="10"/>
  <c r="I150" i="10"/>
  <c r="M146" i="13"/>
  <c r="F26" i="6"/>
  <c r="G23" i="11"/>
  <c r="K138" i="10"/>
  <c r="M49" i="13"/>
  <c r="C127" i="10"/>
  <c r="J162" i="12"/>
  <c r="F50" i="29"/>
  <c r="S31" i="6"/>
  <c r="I103" i="13"/>
  <c r="G190" i="10"/>
  <c r="F179" i="13"/>
  <c r="K35" i="10"/>
  <c r="P13" i="7"/>
  <c r="G94" i="10"/>
  <c r="D15" i="10"/>
  <c r="F35" i="10"/>
  <c r="C164" i="12"/>
  <c r="K15" i="7"/>
  <c r="H127" i="42"/>
  <c r="F24" i="12"/>
  <c r="C89" i="12"/>
  <c r="P138" i="13"/>
  <c r="P14" i="6"/>
  <c r="J14" i="7"/>
  <c r="J145" i="12"/>
  <c r="I73" i="11"/>
  <c r="C167" i="13"/>
  <c r="D93" i="42"/>
  <c r="G89" i="12"/>
  <c r="F134" i="10"/>
  <c r="F91" i="12"/>
  <c r="C156" i="13"/>
  <c r="F60" i="13"/>
  <c r="O186" i="13"/>
  <c r="J119" i="11"/>
  <c r="C168" i="10"/>
  <c r="C184" i="13"/>
  <c r="I125" i="10"/>
  <c r="P103" i="13"/>
  <c r="P31" i="6"/>
  <c r="D76" i="12"/>
  <c r="R100" i="13"/>
  <c r="M33" i="6"/>
  <c r="C40" i="10"/>
  <c r="D179" i="11"/>
  <c r="F68" i="10"/>
  <c r="H11" i="8"/>
  <c r="J53" i="13"/>
  <c r="F47" i="11"/>
  <c r="M133" i="10"/>
  <c r="G116" i="11"/>
  <c r="J73" i="12"/>
  <c r="M122" i="10"/>
  <c r="F74" i="12"/>
  <c r="L71" i="29"/>
  <c r="J116" i="10"/>
  <c r="K130" i="10"/>
  <c r="S12" i="13"/>
  <c r="S103" i="13"/>
  <c r="I65" i="11"/>
  <c r="J57" i="11"/>
  <c r="D151" i="12"/>
  <c r="P161" i="13"/>
  <c r="G121" i="13"/>
  <c r="C14" i="8"/>
  <c r="I156" i="12"/>
  <c r="S190" i="13"/>
  <c r="K155" i="10"/>
  <c r="J15" i="8"/>
  <c r="D127" i="11"/>
  <c r="M161" i="13"/>
  <c r="K166" i="10"/>
  <c r="G104" i="12"/>
  <c r="I30" i="11"/>
  <c r="G14" i="7"/>
  <c r="O24" i="13"/>
  <c r="L63" i="10"/>
  <c r="C93" i="10"/>
  <c r="D31" i="10"/>
  <c r="D36" i="10"/>
  <c r="D134" i="10"/>
  <c r="E103" i="10"/>
  <c r="F93" i="11"/>
  <c r="D132" i="13"/>
  <c r="K188" i="10"/>
  <c r="J169" i="10"/>
  <c r="J83" i="11"/>
  <c r="D133" i="13"/>
  <c r="D67" i="13"/>
  <c r="H76" i="42"/>
  <c r="P142" i="13"/>
  <c r="M14" i="10"/>
  <c r="N57" i="10"/>
  <c r="D37" i="12"/>
  <c r="C79" i="10"/>
  <c r="C192" i="13"/>
  <c r="H81" i="42"/>
  <c r="D170" i="10"/>
  <c r="F184" i="12"/>
  <c r="J126" i="42"/>
  <c r="C192" i="10"/>
  <c r="F156" i="42"/>
  <c r="O71" i="13"/>
  <c r="H43" i="29"/>
  <c r="G68" i="12"/>
  <c r="D190" i="12"/>
  <c r="L12" i="13"/>
  <c r="G68" i="10"/>
  <c r="F137" i="10"/>
  <c r="D75" i="42"/>
  <c r="O168" i="13"/>
  <c r="F57" i="12"/>
  <c r="P22" i="13"/>
  <c r="I167" i="11"/>
  <c r="I46" i="13"/>
  <c r="M67" i="13"/>
  <c r="I71" i="10"/>
  <c r="J112" i="11"/>
  <c r="M153" i="10"/>
  <c r="J116" i="12"/>
  <c r="H147" i="42"/>
  <c r="E88" i="10"/>
  <c r="C145" i="13"/>
  <c r="I142" i="12"/>
  <c r="I172" i="13"/>
  <c r="D191" i="13"/>
  <c r="M129" i="10"/>
  <c r="F85" i="10"/>
  <c r="M43" i="10"/>
  <c r="D114" i="10"/>
  <c r="C165" i="10"/>
  <c r="D134" i="42"/>
  <c r="J78" i="11"/>
  <c r="J139" i="10"/>
  <c r="M17" i="10"/>
  <c r="I16" i="12"/>
  <c r="G95" i="10"/>
  <c r="G169" i="11"/>
  <c r="I156" i="10"/>
  <c r="E181" i="10"/>
  <c r="I170" i="11"/>
  <c r="J53" i="10"/>
  <c r="L145" i="10"/>
  <c r="N184" i="10"/>
  <c r="G184" i="10"/>
  <c r="D74" i="13"/>
  <c r="F178" i="10"/>
  <c r="L32" i="29"/>
  <c r="F81" i="13"/>
  <c r="J18" i="12"/>
  <c r="K17" i="6"/>
  <c r="J73" i="11"/>
  <c r="J31" i="12"/>
  <c r="C100" i="11"/>
  <c r="D55" i="13"/>
  <c r="F25" i="29"/>
  <c r="H35" i="42"/>
  <c r="G123" i="13"/>
  <c r="H141" i="42"/>
  <c r="L109" i="13"/>
  <c r="J190" i="11"/>
  <c r="J14" i="10"/>
  <c r="C170" i="10"/>
  <c r="M28" i="6"/>
  <c r="H17" i="10"/>
  <c r="J38" i="41"/>
  <c r="J17" i="42"/>
  <c r="G162" i="13"/>
  <c r="H173" i="10"/>
  <c r="L67" i="29"/>
  <c r="M134" i="13"/>
  <c r="N159" i="10"/>
  <c r="D162" i="42"/>
  <c r="G121" i="10"/>
  <c r="F170" i="42"/>
  <c r="H59" i="29"/>
  <c r="F167" i="11"/>
  <c r="C138" i="10"/>
  <c r="L180" i="13"/>
  <c r="C86" i="13"/>
  <c r="D109" i="13"/>
  <c r="L23" i="29"/>
  <c r="D130" i="13"/>
  <c r="K64" i="10"/>
  <c r="N40" i="10"/>
  <c r="G129" i="10"/>
  <c r="D72" i="42"/>
  <c r="G85" i="10"/>
  <c r="D146" i="42"/>
  <c r="M127" i="13"/>
  <c r="G44" i="12"/>
  <c r="F39" i="10"/>
  <c r="H166" i="10"/>
  <c r="I134" i="10"/>
  <c r="D42" i="10"/>
  <c r="H16" i="42"/>
  <c r="L164" i="13"/>
  <c r="H136" i="42"/>
  <c r="F83" i="11"/>
  <c r="J12" i="7"/>
  <c r="C62" i="11"/>
  <c r="G158" i="12"/>
  <c r="H11" i="42"/>
  <c r="I180" i="11"/>
  <c r="H70" i="41"/>
  <c r="D126" i="11"/>
  <c r="F164" i="13"/>
  <c r="M143" i="10"/>
  <c r="J91" i="13"/>
  <c r="J175" i="13"/>
  <c r="P30" i="6"/>
  <c r="H139" i="10"/>
  <c r="D89" i="13"/>
  <c r="G49" i="12"/>
  <c r="J70" i="29"/>
  <c r="J78" i="13"/>
  <c r="I78" i="10"/>
  <c r="H148" i="10"/>
  <c r="G56" i="11"/>
  <c r="M49" i="10"/>
  <c r="F36" i="42"/>
  <c r="R109" i="13"/>
  <c r="G118" i="10"/>
  <c r="M25" i="10"/>
  <c r="G25" i="6"/>
  <c r="C189" i="10"/>
  <c r="Q16" i="6"/>
  <c r="M123" i="10"/>
  <c r="D100" i="12"/>
  <c r="L69" i="29"/>
  <c r="I27" i="11"/>
  <c r="F32" i="11"/>
  <c r="R43" i="13"/>
  <c r="I169" i="11"/>
  <c r="N24" i="6"/>
  <c r="G31" i="10"/>
  <c r="G159" i="13"/>
  <c r="F25" i="12"/>
  <c r="D20" i="6"/>
  <c r="F142" i="10"/>
  <c r="L104" i="10"/>
  <c r="N21" i="10"/>
  <c r="L74" i="10"/>
  <c r="T15" i="6"/>
  <c r="L110" i="10"/>
  <c r="J19" i="29"/>
  <c r="J129" i="10"/>
  <c r="D22" i="10"/>
  <c r="P17" i="7"/>
  <c r="J110" i="13"/>
  <c r="N164" i="10"/>
  <c r="O157" i="13"/>
  <c r="D148" i="42"/>
  <c r="D22" i="41"/>
  <c r="H156" i="10"/>
  <c r="E39" i="10"/>
  <c r="H135" i="10"/>
  <c r="I89" i="10"/>
  <c r="D46" i="11"/>
  <c r="J174" i="42"/>
  <c r="D118" i="10"/>
  <c r="G22" i="12"/>
  <c r="H49" i="29"/>
  <c r="D147" i="12"/>
  <c r="J165" i="12"/>
  <c r="L25" i="29"/>
  <c r="L17" i="6"/>
  <c r="H63" i="10"/>
  <c r="C23" i="11"/>
  <c r="H75" i="42"/>
  <c r="F173" i="12"/>
  <c r="D73" i="29"/>
  <c r="C43" i="10"/>
  <c r="D73" i="41"/>
  <c r="C160" i="12"/>
  <c r="J147" i="13"/>
  <c r="H65" i="10"/>
  <c r="J185" i="12"/>
  <c r="C103" i="10"/>
  <c r="I126" i="13"/>
  <c r="C53" i="11"/>
  <c r="D143" i="13"/>
  <c r="E11" i="7"/>
  <c r="M141" i="13"/>
  <c r="M47" i="13"/>
  <c r="I119" i="10"/>
  <c r="F65" i="11"/>
  <c r="F143" i="10"/>
  <c r="Q14" i="7"/>
  <c r="C153" i="10"/>
  <c r="N23" i="6"/>
  <c r="G25" i="11"/>
  <c r="M191" i="10"/>
  <c r="H140" i="10"/>
  <c r="M155" i="10"/>
  <c r="C121" i="12"/>
  <c r="N94" i="10"/>
  <c r="L33" i="6"/>
  <c r="F65" i="10"/>
  <c r="L135" i="13"/>
  <c r="H57" i="29"/>
  <c r="D10" i="6"/>
  <c r="J126" i="10"/>
  <c r="D45" i="10"/>
  <c r="S77" i="13"/>
  <c r="E106" i="10"/>
  <c r="M130" i="10"/>
  <c r="T11" i="7"/>
  <c r="G151" i="11"/>
  <c r="C85" i="10"/>
  <c r="G45" i="13"/>
  <c r="I44" i="13"/>
  <c r="F91" i="42"/>
  <c r="N145" i="10"/>
  <c r="L144" i="13"/>
  <c r="G30" i="13"/>
  <c r="R44" i="13"/>
  <c r="C141" i="10"/>
  <c r="F21" i="10"/>
  <c r="G92" i="11"/>
  <c r="G160" i="13"/>
  <c r="D188" i="12"/>
  <c r="L185" i="10"/>
  <c r="K104" i="10"/>
  <c r="D33" i="10"/>
  <c r="M27" i="13"/>
  <c r="F18" i="42"/>
  <c r="D129" i="10"/>
  <c r="F180" i="42"/>
  <c r="D140" i="13"/>
  <c r="I23" i="12"/>
  <c r="M20" i="13"/>
  <c r="M30" i="6"/>
  <c r="J150" i="11"/>
  <c r="K150" i="10"/>
  <c r="L73" i="29"/>
  <c r="J140" i="42"/>
  <c r="J108" i="12"/>
  <c r="F67" i="12"/>
  <c r="D66" i="10"/>
  <c r="N143" i="10"/>
  <c r="C61" i="13"/>
  <c r="F108" i="42"/>
  <c r="D123" i="10"/>
  <c r="F182" i="10"/>
  <c r="M86" i="10"/>
  <c r="N19" i="6"/>
  <c r="I124" i="10"/>
  <c r="G118" i="11"/>
  <c r="G150" i="10"/>
  <c r="H155" i="10"/>
  <c r="L80" i="13"/>
  <c r="D56" i="10"/>
  <c r="C110" i="10"/>
  <c r="G186" i="10"/>
  <c r="F190" i="13"/>
  <c r="H26" i="29"/>
  <c r="J46" i="10"/>
  <c r="R18" i="13"/>
  <c r="O182" i="13"/>
  <c r="M180" i="13"/>
  <c r="I157" i="13"/>
  <c r="L31" i="29"/>
  <c r="G98" i="11"/>
  <c r="L120" i="10"/>
  <c r="C181" i="12"/>
  <c r="I87" i="13"/>
  <c r="H65" i="29"/>
  <c r="L31" i="13"/>
  <c r="K182" i="10"/>
  <c r="M127" i="10"/>
  <c r="D168" i="12"/>
  <c r="C10" i="13"/>
  <c r="I117" i="10"/>
  <c r="D60" i="10"/>
  <c r="I32" i="12"/>
  <c r="H71" i="10"/>
  <c r="H190" i="10"/>
  <c r="I75" i="12"/>
  <c r="I39" i="11"/>
  <c r="F136" i="10"/>
  <c r="C71" i="10"/>
  <c r="S148" i="13"/>
  <c r="C86" i="11"/>
  <c r="H192" i="42"/>
  <c r="J75" i="41"/>
  <c r="D81" i="42"/>
  <c r="N39" i="10"/>
  <c r="F181" i="11"/>
  <c r="F186" i="10"/>
  <c r="H38" i="29"/>
  <c r="E31" i="10"/>
  <c r="J75" i="11"/>
  <c r="F22" i="13"/>
  <c r="C123" i="12"/>
  <c r="C141" i="11"/>
  <c r="F151" i="10"/>
  <c r="D38" i="29"/>
  <c r="J56" i="13"/>
  <c r="M14" i="6"/>
  <c r="J141" i="42"/>
  <c r="E91" i="10"/>
  <c r="K56" i="10"/>
  <c r="K148" i="10"/>
  <c r="C179" i="10"/>
  <c r="M103" i="10"/>
  <c r="E58" i="10"/>
  <c r="F107" i="10"/>
  <c r="C171" i="10"/>
  <c r="L179" i="10"/>
  <c r="F192" i="11"/>
  <c r="F11" i="8"/>
  <c r="S43" i="13"/>
  <c r="D70" i="29"/>
  <c r="D104" i="42"/>
  <c r="H158" i="10"/>
  <c r="D111" i="11"/>
  <c r="M168" i="10"/>
  <c r="G98" i="12"/>
  <c r="N191" i="10"/>
  <c r="F139" i="10"/>
  <c r="J51" i="12"/>
  <c r="D36" i="11"/>
  <c r="D51" i="13"/>
  <c r="D19" i="12"/>
  <c r="M171" i="10"/>
  <c r="F142" i="13"/>
  <c r="J86" i="12"/>
  <c r="C172" i="10"/>
  <c r="K76" i="10"/>
  <c r="K173" i="10"/>
  <c r="C155" i="11"/>
  <c r="M139" i="13"/>
  <c r="M51" i="13"/>
  <c r="C117" i="12"/>
  <c r="J168" i="10"/>
  <c r="F46" i="41"/>
  <c r="G134" i="11"/>
  <c r="I141" i="11"/>
  <c r="J191" i="10"/>
  <c r="O60" i="13"/>
  <c r="H28" i="29"/>
  <c r="F91" i="10"/>
  <c r="O129" i="13"/>
  <c r="J111" i="11"/>
  <c r="G68" i="11"/>
  <c r="H60" i="10"/>
  <c r="J166" i="11"/>
  <c r="J14" i="11"/>
  <c r="G161" i="10"/>
  <c r="M187" i="10"/>
  <c r="N19" i="10"/>
  <c r="D73" i="10"/>
  <c r="F19" i="10"/>
  <c r="D45" i="11"/>
  <c r="F29" i="10"/>
  <c r="T12" i="7"/>
  <c r="K159" i="10"/>
  <c r="M161" i="10"/>
  <c r="I133" i="12"/>
  <c r="F57" i="29"/>
  <c r="P134" i="13"/>
  <c r="L147" i="10"/>
  <c r="C89" i="10"/>
  <c r="F14" i="13"/>
  <c r="G150" i="11"/>
  <c r="F15" i="8"/>
  <c r="O116" i="13"/>
  <c r="F157" i="12"/>
  <c r="H13" i="29"/>
  <c r="J111" i="12"/>
  <c r="N189" i="10"/>
  <c r="F21" i="29"/>
  <c r="L150" i="13"/>
  <c r="F112" i="12"/>
  <c r="F130" i="10"/>
  <c r="J142" i="11"/>
  <c r="S81" i="13"/>
  <c r="I32" i="13"/>
  <c r="S91" i="13"/>
  <c r="H118" i="10"/>
  <c r="C32" i="11"/>
  <c r="M169" i="10"/>
  <c r="O185" i="13"/>
  <c r="E75" i="10"/>
  <c r="G148" i="10"/>
  <c r="F37" i="12"/>
  <c r="P137" i="13"/>
  <c r="G102" i="12"/>
  <c r="C42" i="13"/>
  <c r="E173" i="10"/>
  <c r="H83" i="10"/>
  <c r="N168" i="10"/>
  <c r="F36" i="10"/>
  <c r="J48" i="12"/>
  <c r="K78" i="10"/>
  <c r="N172" i="10"/>
  <c r="I29" i="11"/>
  <c r="I13" i="7"/>
  <c r="F60" i="10"/>
  <c r="D58" i="29"/>
  <c r="D150" i="10"/>
  <c r="C48" i="10"/>
  <c r="D24" i="29"/>
  <c r="H22" i="41"/>
  <c r="C46" i="11"/>
  <c r="D184" i="12"/>
  <c r="O150" i="13"/>
  <c r="C122" i="10"/>
  <c r="D43" i="10"/>
  <c r="J180" i="42"/>
  <c r="H72" i="42"/>
  <c r="D94" i="12"/>
  <c r="H37" i="42"/>
  <c r="D141" i="42"/>
  <c r="D58" i="13"/>
  <c r="D192" i="13"/>
  <c r="F146" i="13"/>
  <c r="E60" i="10"/>
  <c r="J64" i="13"/>
  <c r="I146" i="13"/>
  <c r="G58" i="10"/>
  <c r="R20" i="6"/>
  <c r="F151" i="13"/>
  <c r="I49" i="11"/>
  <c r="K128" i="10"/>
  <c r="E67" i="10"/>
  <c r="J55" i="12"/>
  <c r="F63" i="10"/>
  <c r="I189" i="10"/>
  <c r="G121" i="12"/>
  <c r="C117" i="13"/>
  <c r="N90" i="10"/>
  <c r="D45" i="29"/>
  <c r="N138" i="10"/>
  <c r="N98" i="10"/>
  <c r="F44" i="11"/>
  <c r="F10" i="10"/>
  <c r="G61" i="11"/>
  <c r="F116" i="12"/>
  <c r="D15" i="7"/>
  <c r="P22" i="6"/>
  <c r="N153" i="10"/>
  <c r="P42" i="13"/>
  <c r="M12" i="13"/>
  <c r="F31" i="12"/>
  <c r="G117" i="10"/>
  <c r="I130" i="11"/>
  <c r="I37" i="11"/>
  <c r="C38" i="12"/>
  <c r="J167" i="10"/>
  <c r="G22" i="6"/>
  <c r="J40" i="11"/>
  <c r="N125" i="10"/>
  <c r="D109" i="12"/>
  <c r="F69" i="41"/>
  <c r="J172" i="11"/>
  <c r="F71" i="29"/>
  <c r="D134" i="13"/>
  <c r="O93" i="13"/>
  <c r="J59" i="42"/>
  <c r="S169" i="13"/>
  <c r="N91" i="10"/>
  <c r="E164" i="10"/>
  <c r="K180" i="10"/>
  <c r="S35" i="13"/>
  <c r="J173" i="12"/>
  <c r="C166" i="11"/>
  <c r="H137" i="42"/>
  <c r="D92" i="10"/>
  <c r="D159" i="13"/>
  <c r="D28" i="41"/>
  <c r="F14" i="11"/>
  <c r="P15" i="13"/>
  <c r="J145" i="42"/>
  <c r="P116" i="13"/>
  <c r="L74" i="13"/>
  <c r="C17" i="12"/>
  <c r="G20" i="10"/>
  <c r="G143" i="10"/>
  <c r="D180" i="10"/>
  <c r="I170" i="10"/>
  <c r="M14" i="8"/>
  <c r="M22" i="10"/>
  <c r="L188" i="13"/>
  <c r="S105" i="13"/>
  <c r="G83" i="10"/>
  <c r="J181" i="11"/>
  <c r="D14" i="29"/>
  <c r="F48" i="10"/>
  <c r="L66" i="29"/>
  <c r="J55" i="10"/>
  <c r="E190" i="10"/>
  <c r="C179" i="11"/>
  <c r="E167" i="10"/>
  <c r="C184" i="11"/>
  <c r="K47" i="10"/>
  <c r="H177" i="10"/>
  <c r="F125" i="10"/>
  <c r="C186" i="13"/>
  <c r="J143" i="11"/>
  <c r="I42" i="10"/>
  <c r="D29" i="11"/>
  <c r="L171" i="13"/>
  <c r="R27" i="6"/>
  <c r="C15" i="8"/>
  <c r="E17" i="10"/>
  <c r="L15" i="29"/>
  <c r="I137" i="10"/>
  <c r="F31" i="11"/>
  <c r="P51" i="13"/>
  <c r="R26" i="6"/>
  <c r="C24" i="10"/>
  <c r="G118" i="12"/>
  <c r="C114" i="12"/>
  <c r="J152" i="42"/>
  <c r="E25" i="10"/>
  <c r="L96" i="13"/>
  <c r="F120" i="10"/>
  <c r="N107" i="10"/>
  <c r="D30" i="11"/>
  <c r="H52" i="42"/>
  <c r="Q15" i="6"/>
  <c r="G74" i="13"/>
  <c r="H40" i="41"/>
  <c r="F184" i="10"/>
  <c r="F180" i="11"/>
  <c r="H23" i="29"/>
  <c r="I24" i="13"/>
  <c r="G112" i="10"/>
  <c r="J34" i="42"/>
  <c r="J135" i="10"/>
  <c r="D44" i="10"/>
  <c r="G185" i="10"/>
  <c r="S121" i="13"/>
  <c r="I81" i="13"/>
  <c r="M18" i="10"/>
  <c r="J74" i="29"/>
  <c r="J43" i="13"/>
  <c r="L127" i="13"/>
  <c r="E180" i="10"/>
  <c r="F44" i="10"/>
  <c r="F161" i="10"/>
  <c r="G135" i="11"/>
  <c r="D13" i="8"/>
  <c r="G148" i="13"/>
  <c r="J98" i="11"/>
  <c r="H44" i="41"/>
  <c r="M15" i="10"/>
  <c r="C94" i="13"/>
  <c r="R165" i="13"/>
  <c r="J189" i="12"/>
  <c r="C149" i="10"/>
  <c r="F188" i="13"/>
  <c r="J107" i="12"/>
  <c r="D103" i="11"/>
  <c r="I122" i="11"/>
  <c r="P74" i="13"/>
  <c r="M17" i="8"/>
  <c r="R18" i="6"/>
  <c r="J59" i="29"/>
  <c r="G12" i="10"/>
  <c r="F68" i="13"/>
  <c r="D97" i="11"/>
  <c r="D40" i="12"/>
  <c r="H74" i="42"/>
  <c r="F163" i="11"/>
  <c r="P90" i="13"/>
  <c r="F127" i="12"/>
  <c r="L92" i="13"/>
  <c r="M90" i="13"/>
  <c r="D188" i="10"/>
  <c r="D87" i="11"/>
  <c r="L171" i="10"/>
  <c r="D34" i="10"/>
  <c r="D156" i="10"/>
  <c r="I143" i="13"/>
  <c r="R93" i="13"/>
  <c r="D94" i="42"/>
  <c r="H114" i="10"/>
  <c r="L114" i="13"/>
  <c r="J73" i="29"/>
  <c r="S25" i="6"/>
  <c r="J79" i="12"/>
  <c r="C178" i="11"/>
  <c r="J145" i="11"/>
  <c r="F49" i="42"/>
  <c r="C128" i="11"/>
  <c r="H66" i="29"/>
  <c r="L78" i="10"/>
  <c r="O145" i="13"/>
  <c r="G144" i="10"/>
  <c r="J14" i="29"/>
  <c r="D17" i="6"/>
  <c r="C33" i="10"/>
  <c r="C185" i="10"/>
  <c r="K186" i="10"/>
  <c r="T23" i="6"/>
  <c r="C133" i="13"/>
  <c r="M106" i="13"/>
  <c r="K144" i="10"/>
  <c r="Q24" i="6"/>
  <c r="K60" i="10"/>
  <c r="D16" i="10"/>
  <c r="M63" i="10"/>
  <c r="G31" i="11"/>
  <c r="C147" i="13"/>
  <c r="R13" i="7"/>
  <c r="H18" i="29"/>
  <c r="D74" i="10"/>
  <c r="D77" i="10"/>
  <c r="F30" i="6"/>
  <c r="M27" i="10"/>
  <c r="F88" i="10"/>
  <c r="M64" i="13"/>
  <c r="F97" i="13"/>
  <c r="C23" i="10"/>
  <c r="M162" i="13"/>
  <c r="F63" i="13"/>
  <c r="G60" i="13"/>
  <c r="F59" i="29"/>
  <c r="L12" i="8"/>
  <c r="D191" i="10"/>
  <c r="I149" i="10"/>
  <c r="J76" i="41"/>
  <c r="J56" i="29"/>
  <c r="M185" i="13"/>
  <c r="H179" i="10"/>
  <c r="L170" i="13"/>
  <c r="M121" i="10"/>
  <c r="F77" i="11"/>
  <c r="P10" i="13"/>
  <c r="O32" i="13"/>
  <c r="P38" i="13"/>
  <c r="D35" i="11"/>
  <c r="J77" i="13"/>
  <c r="D116" i="11"/>
  <c r="B13" i="6"/>
  <c r="H152" i="42"/>
  <c r="D191" i="42"/>
  <c r="F50" i="41"/>
  <c r="I166" i="10"/>
  <c r="F107" i="11"/>
  <c r="C27" i="12"/>
  <c r="G107" i="12"/>
  <c r="D48" i="29"/>
  <c r="G64" i="10"/>
  <c r="J94" i="12"/>
  <c r="G16" i="6"/>
  <c r="H27" i="29"/>
  <c r="J60" i="13"/>
  <c r="D96" i="12"/>
  <c r="M71" i="10"/>
  <c r="I90" i="12"/>
  <c r="J22" i="10"/>
  <c r="D25" i="6"/>
  <c r="O43" i="13"/>
  <c r="R185" i="13"/>
  <c r="F145" i="13"/>
  <c r="K143" i="10"/>
  <c r="H161" i="10"/>
  <c r="G46" i="10"/>
  <c r="J63" i="42"/>
  <c r="N111" i="10"/>
  <c r="D65" i="10"/>
  <c r="D67" i="10"/>
  <c r="I61" i="12"/>
  <c r="L121" i="10"/>
  <c r="M165" i="10"/>
  <c r="D10" i="12"/>
  <c r="M81" i="10"/>
  <c r="I62" i="13"/>
  <c r="K88" i="10"/>
  <c r="J180" i="13"/>
  <c r="D103" i="42"/>
  <c r="I81" i="10"/>
  <c r="G158" i="10"/>
  <c r="J108" i="13"/>
  <c r="I103" i="10"/>
  <c r="C177" i="13"/>
  <c r="D97" i="42"/>
  <c r="U10" i="6"/>
  <c r="M26" i="6"/>
  <c r="C126" i="13"/>
  <c r="I92" i="10"/>
  <c r="D92" i="13"/>
  <c r="M136" i="10"/>
  <c r="G168" i="10"/>
  <c r="H34" i="10"/>
  <c r="J60" i="29"/>
  <c r="G79" i="10"/>
  <c r="F44" i="12"/>
  <c r="H61" i="10"/>
  <c r="J40" i="10"/>
  <c r="G48" i="12"/>
  <c r="L14" i="29"/>
  <c r="E50" i="10"/>
  <c r="M57" i="10"/>
  <c r="F33" i="10"/>
  <c r="M105" i="13"/>
  <c r="J35" i="10"/>
  <c r="F121" i="10"/>
  <c r="E12" i="6"/>
  <c r="J175" i="10"/>
  <c r="H62" i="29"/>
  <c r="F149" i="11"/>
  <c r="M156" i="13"/>
  <c r="D73" i="13"/>
  <c r="J188" i="10"/>
  <c r="F20" i="12"/>
  <c r="E145" i="10"/>
  <c r="R140" i="13"/>
  <c r="F164" i="10"/>
  <c r="O16" i="7"/>
  <c r="I16" i="8"/>
  <c r="I146" i="11"/>
  <c r="U19" i="6"/>
  <c r="C12" i="7"/>
  <c r="O55" i="13"/>
  <c r="G178" i="10"/>
  <c r="C142" i="12"/>
  <c r="G146" i="11"/>
  <c r="E96" i="10"/>
  <c r="K92" i="10"/>
  <c r="F106" i="10"/>
  <c r="M129" i="13"/>
  <c r="H72" i="29"/>
  <c r="F40" i="41"/>
  <c r="D26" i="6"/>
  <c r="G63" i="10"/>
  <c r="J72" i="41"/>
  <c r="G182" i="13"/>
  <c r="G12" i="6"/>
  <c r="K137" i="10"/>
  <c r="F104" i="12"/>
  <c r="S32" i="13"/>
  <c r="I109" i="11"/>
  <c r="D23" i="29"/>
  <c r="D58" i="10"/>
  <c r="G14" i="10"/>
  <c r="J88" i="10"/>
  <c r="R151" i="13"/>
  <c r="D63" i="12"/>
  <c r="L163" i="10"/>
  <c r="I42" i="13"/>
  <c r="F75" i="29"/>
  <c r="G65" i="12"/>
  <c r="N178" i="10"/>
  <c r="L53" i="10"/>
  <c r="F140" i="13"/>
  <c r="M32" i="6"/>
  <c r="K31" i="6"/>
  <c r="C17" i="8"/>
  <c r="D90" i="12"/>
  <c r="J177" i="12"/>
  <c r="G117" i="11"/>
  <c r="Q22" i="6"/>
  <c r="I21" i="13"/>
  <c r="I132" i="11"/>
  <c r="N117" i="10"/>
  <c r="C111" i="10"/>
  <c r="F140" i="10"/>
  <c r="H61" i="29"/>
  <c r="O46" i="13"/>
  <c r="R60" i="13"/>
  <c r="F102" i="13"/>
  <c r="P14" i="7"/>
  <c r="D190" i="11"/>
  <c r="I47" i="10"/>
  <c r="H187" i="10"/>
  <c r="D24" i="10"/>
  <c r="F126" i="12"/>
  <c r="G65" i="11"/>
  <c r="J70" i="41"/>
  <c r="P150" i="13"/>
  <c r="F40" i="42"/>
  <c r="K175" i="10"/>
  <c r="J93" i="11"/>
  <c r="M10" i="10"/>
  <c r="I53" i="12"/>
  <c r="D69" i="29"/>
  <c r="F14" i="6"/>
  <c r="I180" i="13"/>
  <c r="J168" i="42"/>
  <c r="I22" i="11"/>
  <c r="F53" i="10"/>
  <c r="D75" i="29"/>
  <c r="C45" i="11"/>
  <c r="J93" i="10"/>
  <c r="J89" i="12"/>
  <c r="D15" i="29"/>
  <c r="G87" i="13"/>
  <c r="J184" i="13"/>
  <c r="J14" i="12"/>
  <c r="L122" i="10"/>
  <c r="I91" i="12"/>
  <c r="E74" i="10"/>
  <c r="M15" i="7"/>
  <c r="T10" i="6"/>
  <c r="I110" i="13"/>
  <c r="L28" i="29"/>
  <c r="D12" i="13"/>
  <c r="F24" i="6"/>
  <c r="D10" i="10"/>
  <c r="D141" i="11"/>
  <c r="B27" i="6"/>
  <c r="C67" i="12"/>
  <c r="E122" i="10"/>
  <c r="E163" i="10"/>
  <c r="J98" i="10"/>
  <c r="F16" i="7"/>
  <c r="S27" i="13"/>
  <c r="B33" i="6"/>
  <c r="L168" i="13"/>
  <c r="M91" i="10"/>
  <c r="I21" i="10"/>
  <c r="D70" i="41"/>
  <c r="F40" i="10"/>
  <c r="J106" i="42"/>
  <c r="P14" i="13"/>
  <c r="F135" i="10"/>
  <c r="J32" i="41"/>
  <c r="I13" i="8"/>
  <c r="D51" i="42"/>
  <c r="F15" i="29"/>
  <c r="E162" i="10"/>
  <c r="F186" i="11"/>
  <c r="P12" i="13"/>
  <c r="M142" i="13"/>
  <c r="K13" i="7"/>
  <c r="P23" i="6"/>
  <c r="G171" i="10"/>
  <c r="P149" i="13"/>
  <c r="C81" i="11"/>
  <c r="L59" i="29"/>
  <c r="F134" i="42"/>
  <c r="F38" i="29"/>
  <c r="J20" i="41"/>
  <c r="J30" i="6"/>
  <c r="M25" i="13"/>
</calcChain>
</file>

<file path=xl/sharedStrings.xml><?xml version="1.0" encoding="utf-8"?>
<sst xmlns="http://schemas.openxmlformats.org/spreadsheetml/2006/main" count="9584" uniqueCount="682">
  <si>
    <t>Coverage: England</t>
  </si>
  <si>
    <t>Percentage of pupils:</t>
  </si>
  <si>
    <t>Absent</t>
  </si>
  <si>
    <t>Disapplied</t>
  </si>
  <si>
    <t>All pupils</t>
  </si>
  <si>
    <t>Gender</t>
  </si>
  <si>
    <t>Boys</t>
  </si>
  <si>
    <t>Girls</t>
  </si>
  <si>
    <t>Ethnicity</t>
  </si>
  <si>
    <t>White</t>
  </si>
  <si>
    <t>Mixed</t>
  </si>
  <si>
    <t>Asian</t>
  </si>
  <si>
    <t>Black</t>
  </si>
  <si>
    <t>Chinese</t>
  </si>
  <si>
    <t>FSM</t>
  </si>
  <si>
    <t>Disadvantaged Pupils</t>
  </si>
  <si>
    <t>All other pupils</t>
  </si>
  <si>
    <t>No identified SEN</t>
  </si>
  <si>
    <t>All SEN pupils</t>
  </si>
  <si>
    <t>SEN without a statement</t>
  </si>
  <si>
    <t>School Action</t>
  </si>
  <si>
    <t>School Action +</t>
  </si>
  <si>
    <t>SEN with a statement</t>
  </si>
  <si>
    <t>Source: National Pupil Database</t>
  </si>
  <si>
    <t>. = Not applicable.</t>
  </si>
  <si>
    <t>x = Figures not shown in order to protect confidentiality. See the section on confidentiality in the text for information on data suppression.</t>
  </si>
  <si>
    <r>
      <t>Meeting the required standard of phonic decoding</t>
    </r>
    <r>
      <rPr>
        <b/>
        <vertAlign val="superscript"/>
        <sz val="8"/>
        <rFont val="Arial"/>
        <family val="2"/>
      </rPr>
      <t>1</t>
    </r>
  </si>
  <si>
    <r>
      <t>Not meeting the required standard of phonic decoding</t>
    </r>
    <r>
      <rPr>
        <b/>
        <vertAlign val="superscript"/>
        <sz val="8"/>
        <rFont val="Arial"/>
        <family val="2"/>
      </rPr>
      <t>1</t>
    </r>
  </si>
  <si>
    <t>Please select criteria below:</t>
  </si>
  <si>
    <t>Gender:</t>
  </si>
  <si>
    <t>All</t>
  </si>
  <si>
    <t xml:space="preserve">   Irish</t>
  </si>
  <si>
    <t xml:space="preserve">   Gypsy / Roma</t>
  </si>
  <si>
    <t xml:space="preserve">   Indian</t>
  </si>
  <si>
    <t xml:space="preserve">   Pakistani</t>
  </si>
  <si>
    <t xml:space="preserve">   Bangladeshi</t>
  </si>
  <si>
    <t>Any Other Ethnic Group</t>
  </si>
  <si>
    <t>.</t>
  </si>
  <si>
    <t>SEN Provision</t>
  </si>
  <si>
    <t>Specific Learning Difficulty</t>
  </si>
  <si>
    <t>Moderate Learning Difficulty</t>
  </si>
  <si>
    <t>Severe Learning Difficulty</t>
  </si>
  <si>
    <t>Profound &amp; Multiple Learning Difficulty</t>
  </si>
  <si>
    <t>Behaviour, Emotional &amp; Social Difficulties</t>
  </si>
  <si>
    <t>Speech, Language and Communications Needs</t>
  </si>
  <si>
    <t>Hearing Impairment</t>
  </si>
  <si>
    <t>Visual Impairment</t>
  </si>
  <si>
    <t>Multi-Sensory Impairment</t>
  </si>
  <si>
    <t>Physical Disability</t>
  </si>
  <si>
    <t>Autistic Spectrum Disorder</t>
  </si>
  <si>
    <t>Other Difficulty/Disability</t>
  </si>
  <si>
    <t>Percentages have been rounded to nearest whole number, so may not sum to 100.</t>
  </si>
  <si>
    <t>Pupils known to be eligible for free school meals</t>
  </si>
  <si>
    <t>Total</t>
  </si>
  <si>
    <t>White British</t>
  </si>
  <si>
    <t>Irish</t>
  </si>
  <si>
    <t>Traveller of Irish Heritage</t>
  </si>
  <si>
    <t>Gypsy / Roma</t>
  </si>
  <si>
    <t>Any Other White Background</t>
  </si>
  <si>
    <t>White and Black Caribbean</t>
  </si>
  <si>
    <t>White and Black African</t>
  </si>
  <si>
    <t>White and Asian</t>
  </si>
  <si>
    <t>Any Other Mixed Background</t>
  </si>
  <si>
    <t>Indian</t>
  </si>
  <si>
    <t>Pakistani</t>
  </si>
  <si>
    <t>Bangladeshi</t>
  </si>
  <si>
    <t>Any Other Asian Background</t>
  </si>
  <si>
    <t>Black Caribbean</t>
  </si>
  <si>
    <t>Black African</t>
  </si>
  <si>
    <t>Any Other Black Background</t>
  </si>
  <si>
    <r>
      <t>Percentage meeting the required standard of phonic decoding</t>
    </r>
    <r>
      <rPr>
        <vertAlign val="superscript"/>
        <sz val="8"/>
        <rFont val="Arial"/>
        <family val="2"/>
      </rPr>
      <t>1</t>
    </r>
  </si>
  <si>
    <r>
      <t>All pupils</t>
    </r>
    <r>
      <rPr>
        <b/>
        <vertAlign val="superscript"/>
        <sz val="8"/>
        <rFont val="Arial"/>
        <family val="2"/>
      </rPr>
      <t>4</t>
    </r>
  </si>
  <si>
    <t>Index of tables</t>
  </si>
  <si>
    <t xml:space="preserve">Table 1 </t>
  </si>
  <si>
    <t>Table 2</t>
  </si>
  <si>
    <t>Table 3a</t>
  </si>
  <si>
    <t>Table 3b</t>
  </si>
  <si>
    <t>Table 3c</t>
  </si>
  <si>
    <t>Table 4</t>
  </si>
  <si>
    <t>Table 6</t>
  </si>
  <si>
    <t>E92000001</t>
  </si>
  <si>
    <t>England</t>
  </si>
  <si>
    <t>E12000001</t>
  </si>
  <si>
    <t>North East</t>
  </si>
  <si>
    <t>E06000005</t>
  </si>
  <si>
    <t>Darlington</t>
  </si>
  <si>
    <t>E06000047</t>
  </si>
  <si>
    <t>Durham</t>
  </si>
  <si>
    <t>E08000020</t>
  </si>
  <si>
    <t>Gateshead</t>
  </si>
  <si>
    <t>E06000001</t>
  </si>
  <si>
    <t>Hartlepool</t>
  </si>
  <si>
    <t>E06000002</t>
  </si>
  <si>
    <t>Middlesbrough</t>
  </si>
  <si>
    <t>E08000021</t>
  </si>
  <si>
    <t>Newcastle upon Tyne</t>
  </si>
  <si>
    <t>E08000022</t>
  </si>
  <si>
    <t>North Tyneside</t>
  </si>
  <si>
    <t>E06000048</t>
  </si>
  <si>
    <t>Northumberland</t>
  </si>
  <si>
    <t>E06000003</t>
  </si>
  <si>
    <t>Redcar and Cleveland</t>
  </si>
  <si>
    <t>E08000023</t>
  </si>
  <si>
    <t>South Tyneside</t>
  </si>
  <si>
    <t>E06000004</t>
  </si>
  <si>
    <t>Stockton-on-Tees</t>
  </si>
  <si>
    <t>E08000024</t>
  </si>
  <si>
    <t>Sunderland</t>
  </si>
  <si>
    <t>E12000002</t>
  </si>
  <si>
    <t>North West</t>
  </si>
  <si>
    <t>E06000008</t>
  </si>
  <si>
    <t>Blackburn with Darwen</t>
  </si>
  <si>
    <t>E06000009</t>
  </si>
  <si>
    <t>Blackpool</t>
  </si>
  <si>
    <t>E08000001</t>
  </si>
  <si>
    <t>Bolton</t>
  </si>
  <si>
    <t>E08000002</t>
  </si>
  <si>
    <t>Bury</t>
  </si>
  <si>
    <t>E06000049</t>
  </si>
  <si>
    <t>Cheshire East</t>
  </si>
  <si>
    <t>E06000050</t>
  </si>
  <si>
    <t>Cheshire West and Chester</t>
  </si>
  <si>
    <t>E10000006</t>
  </si>
  <si>
    <t>Cumbria</t>
  </si>
  <si>
    <t>E06000006</t>
  </si>
  <si>
    <t>Halton</t>
  </si>
  <si>
    <t>E08000011</t>
  </si>
  <si>
    <t>Knowsley</t>
  </si>
  <si>
    <t>E10000017</t>
  </si>
  <si>
    <t>Lancashire</t>
  </si>
  <si>
    <t>E08000012</t>
  </si>
  <si>
    <t>Liverpool</t>
  </si>
  <si>
    <t>E08000003</t>
  </si>
  <si>
    <t>Manchester</t>
  </si>
  <si>
    <t>E08000004</t>
  </si>
  <si>
    <t>Oldham</t>
  </si>
  <si>
    <t>E08000005</t>
  </si>
  <si>
    <t>Rochdale</t>
  </si>
  <si>
    <t>E08000006</t>
  </si>
  <si>
    <t>Salford</t>
  </si>
  <si>
    <t>E08000014</t>
  </si>
  <si>
    <t>Sefton</t>
  </si>
  <si>
    <t>E08000013</t>
  </si>
  <si>
    <t>E08000007</t>
  </si>
  <si>
    <t>Stockport</t>
  </si>
  <si>
    <t>E08000008</t>
  </si>
  <si>
    <t>Tameside</t>
  </si>
  <si>
    <t>E08000009</t>
  </si>
  <si>
    <t>Trafford</t>
  </si>
  <si>
    <t>E06000007</t>
  </si>
  <si>
    <t>Warrington</t>
  </si>
  <si>
    <t>E08000010</t>
  </si>
  <si>
    <t>Wigan</t>
  </si>
  <si>
    <t>E08000015</t>
  </si>
  <si>
    <t>Wirral</t>
  </si>
  <si>
    <t>E12000003</t>
  </si>
  <si>
    <t>Yorkshire and the Humber</t>
  </si>
  <si>
    <t>E08000016</t>
  </si>
  <si>
    <t>Barnsley</t>
  </si>
  <si>
    <t>E08000032</t>
  </si>
  <si>
    <t>Bradford</t>
  </si>
  <si>
    <t>E08000033</t>
  </si>
  <si>
    <t>Calderdale</t>
  </si>
  <si>
    <t>E08000017</t>
  </si>
  <si>
    <t>Doncaster</t>
  </si>
  <si>
    <t>E06000011</t>
  </si>
  <si>
    <t>East Riding of Yorkshire</t>
  </si>
  <si>
    <t>E06000010</t>
  </si>
  <si>
    <t>E08000034</t>
  </si>
  <si>
    <t>Kirklees</t>
  </si>
  <si>
    <t>E08000035</t>
  </si>
  <si>
    <t>Leeds</t>
  </si>
  <si>
    <t>E06000012</t>
  </si>
  <si>
    <t>North East Lincolnshire</t>
  </si>
  <si>
    <t>E06000013</t>
  </si>
  <si>
    <t>North Lincolnshire</t>
  </si>
  <si>
    <t>E10000023</t>
  </si>
  <si>
    <t>North Yorkshire</t>
  </si>
  <si>
    <t>E08000018</t>
  </si>
  <si>
    <t>Rotherham</t>
  </si>
  <si>
    <t>E08000019</t>
  </si>
  <si>
    <t>Sheffield</t>
  </si>
  <si>
    <t>E08000036</t>
  </si>
  <si>
    <t>Wakefield</t>
  </si>
  <si>
    <t>E06000014</t>
  </si>
  <si>
    <t>York</t>
  </si>
  <si>
    <t>E12000004</t>
  </si>
  <si>
    <t>East Midlands</t>
  </si>
  <si>
    <t>E06000015</t>
  </si>
  <si>
    <t>Derby</t>
  </si>
  <si>
    <t>E10000007</t>
  </si>
  <si>
    <t>Derbyshire</t>
  </si>
  <si>
    <t>E06000016</t>
  </si>
  <si>
    <t>Leicester</t>
  </si>
  <si>
    <t>E10000018</t>
  </si>
  <si>
    <t>Leicestershire</t>
  </si>
  <si>
    <t>E10000019</t>
  </si>
  <si>
    <t>Lincolnshire</t>
  </si>
  <si>
    <t>E10000021</t>
  </si>
  <si>
    <t>Northamptonshire</t>
  </si>
  <si>
    <t>E06000018</t>
  </si>
  <si>
    <t>Nottingham</t>
  </si>
  <si>
    <t>E10000024</t>
  </si>
  <si>
    <t>Nottinghamshire</t>
  </si>
  <si>
    <t>E06000017</t>
  </si>
  <si>
    <t>Rutland</t>
  </si>
  <si>
    <t>E12000005</t>
  </si>
  <si>
    <t>West Midlands</t>
  </si>
  <si>
    <t>E08000025</t>
  </si>
  <si>
    <t>Birmingham</t>
  </si>
  <si>
    <t>E08000026</t>
  </si>
  <si>
    <t>Coventry</t>
  </si>
  <si>
    <t>E08000027</t>
  </si>
  <si>
    <t>Dudley</t>
  </si>
  <si>
    <t>E06000019</t>
  </si>
  <si>
    <t>Herefordshire</t>
  </si>
  <si>
    <t>E08000028</t>
  </si>
  <si>
    <t>Sandwell</t>
  </si>
  <si>
    <t>E06000051</t>
  </si>
  <si>
    <t>Shropshire</t>
  </si>
  <si>
    <t>E08000029</t>
  </si>
  <si>
    <t>Solihull</t>
  </si>
  <si>
    <t>E10000028</t>
  </si>
  <si>
    <t>Staffordshire</t>
  </si>
  <si>
    <t>E06000021</t>
  </si>
  <si>
    <t>Stoke-on-Trent</t>
  </si>
  <si>
    <t>E06000020</t>
  </si>
  <si>
    <t>Telford and Wrekin</t>
  </si>
  <si>
    <t>E08000030</t>
  </si>
  <si>
    <t>Walsall</t>
  </si>
  <si>
    <t>E10000031</t>
  </si>
  <si>
    <t>Warwickshire</t>
  </si>
  <si>
    <t>E08000031</t>
  </si>
  <si>
    <t>Wolverhampton</t>
  </si>
  <si>
    <t>E10000034</t>
  </si>
  <si>
    <t>Worcestershire</t>
  </si>
  <si>
    <t>E12000006</t>
  </si>
  <si>
    <t>East of England</t>
  </si>
  <si>
    <t>E06000055</t>
  </si>
  <si>
    <t>Bedford</t>
  </si>
  <si>
    <t>E06000056</t>
  </si>
  <si>
    <t>Central Bedfordshire</t>
  </si>
  <si>
    <t>E10000003</t>
  </si>
  <si>
    <t>Cambridgeshire</t>
  </si>
  <si>
    <t>E10000012</t>
  </si>
  <si>
    <t>Essex</t>
  </si>
  <si>
    <t>E10000015</t>
  </si>
  <si>
    <t>Hertfordshire</t>
  </si>
  <si>
    <t>E06000032</t>
  </si>
  <si>
    <t>Luton</t>
  </si>
  <si>
    <t>E10000020</t>
  </si>
  <si>
    <t>Norfolk</t>
  </si>
  <si>
    <t>E06000031</t>
  </si>
  <si>
    <t>Peterborough</t>
  </si>
  <si>
    <t>E06000033</t>
  </si>
  <si>
    <t>E10000029</t>
  </si>
  <si>
    <t>Suffolk</t>
  </si>
  <si>
    <t>E06000034</t>
  </si>
  <si>
    <t>Thurrock</t>
  </si>
  <si>
    <t>E12000007</t>
  </si>
  <si>
    <t>London</t>
  </si>
  <si>
    <t>E13000001</t>
  </si>
  <si>
    <t>Inner London</t>
  </si>
  <si>
    <t>E09000007</t>
  </si>
  <si>
    <t>Camden</t>
  </si>
  <si>
    <t>E09000001</t>
  </si>
  <si>
    <t>City of London</t>
  </si>
  <si>
    <t>E09000012</t>
  </si>
  <si>
    <t>Hackney</t>
  </si>
  <si>
    <t>E09000013</t>
  </si>
  <si>
    <t>Hammersmith and Fulham</t>
  </si>
  <si>
    <t>E09000014</t>
  </si>
  <si>
    <t>Haringey</t>
  </si>
  <si>
    <t>E09000019</t>
  </si>
  <si>
    <t>Islington</t>
  </si>
  <si>
    <t>E09000020</t>
  </si>
  <si>
    <t>Kensington and Chelsea</t>
  </si>
  <si>
    <t>E09000022</t>
  </si>
  <si>
    <t>Lambeth</t>
  </si>
  <si>
    <t>E09000023</t>
  </si>
  <si>
    <t>Lewisham</t>
  </si>
  <si>
    <t>E09000025</t>
  </si>
  <si>
    <t>Newham</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</si>
  <si>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</si>
  <si>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</si>
  <si>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</si>
  <si>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</si>
  <si>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</si>
  <si>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</si>
  <si>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</si>
  <si>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</si>
  <si>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</si>
  <si>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</si>
  <si>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</si>
  <si>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</si>
  <si>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</si>
  <si>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</si>
  <si>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</si>
  <si>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</si>
  <si>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</si>
  <si>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Brent</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</si>
  <si>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</si>
  <si>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</si>
  <si>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</si>
  <si>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</si>
  <si>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</si>
  <si>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</si>
  <si>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</si>
  <si>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</si>
  <si>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</si>
  <si>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</si>
  <si>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</si>
  <si>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</si>
  <si>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</si>
  <si>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</si>
  <si>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</si>
  <si>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</si>
  <si>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</si>
  <si>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</si>
  <si>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</si>
  <si>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</si>
  <si>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</si>
  <si>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</si>
  <si>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</si>
  <si>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</si>
  <si>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</si>
  <si>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</si>
  <si>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</si>
  <si>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</si>
  <si>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</si>
  <si>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</si>
  <si>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E12000008</t>
  </si>
  <si>
    <t>South East</t>
  </si>
  <si>
    <t>E06000036</t>
  </si>
  <si>
    <t>Bracknell Forest</t>
  </si>
  <si>
    <t>E06000043</t>
  </si>
  <si>
    <t>Brighton and Hove</t>
  </si>
  <si>
    <t>E10000002</t>
  </si>
  <si>
    <t>Buckinghamshire</t>
  </si>
  <si>
    <t>E10000011</t>
  </si>
  <si>
    <t>East Sussex</t>
  </si>
  <si>
    <t>E10000014</t>
  </si>
  <si>
    <t>Hampshire</t>
  </si>
  <si>
    <t>E06000046</t>
  </si>
  <si>
    <t>Isle of Wight</t>
  </si>
  <si>
    <t>E10000016</t>
  </si>
  <si>
    <t>Kent</t>
  </si>
  <si>
    <t>E06000035</t>
  </si>
  <si>
    <t>Medway</t>
  </si>
  <si>
    <t>E06000042</t>
  </si>
  <si>
    <t>Milton Keynes</t>
  </si>
  <si>
    <t>E10000025</t>
  </si>
  <si>
    <t>Oxfordshire</t>
  </si>
  <si>
    <t>E06000044</t>
  </si>
  <si>
    <t>Portsmouth</t>
  </si>
  <si>
    <t>E06000038</t>
  </si>
  <si>
    <t>Reading</t>
  </si>
  <si>
    <t>E06000039</t>
  </si>
  <si>
    <t>Slough</t>
  </si>
  <si>
    <t>E06000045</t>
  </si>
  <si>
    <t>Southampton</t>
  </si>
  <si>
    <t>E10000030</t>
  </si>
  <si>
    <t>Surrey</t>
  </si>
  <si>
    <t>E06000037</t>
  </si>
  <si>
    <t>West Berkshire</t>
  </si>
  <si>
    <t>E10000032</t>
  </si>
  <si>
    <t>West Sussex</t>
  </si>
  <si>
    <t>E06000040</t>
  </si>
  <si>
    <t>Windsor and Maidenhead</t>
  </si>
  <si>
    <t>E06000041</t>
  </si>
  <si>
    <t>Wokingham</t>
  </si>
  <si>
    <t>E12000009</t>
  </si>
  <si>
    <t>South West</t>
  </si>
  <si>
    <t>E06000022</t>
  </si>
  <si>
    <t>Bath and North East Somerset</t>
  </si>
  <si>
    <t>E06000028</t>
  </si>
  <si>
    <t>Bournemouth</t>
  </si>
  <si>
    <t>E06000023</t>
  </si>
  <si>
    <t>E06000052</t>
  </si>
  <si>
    <t>Cornwall</t>
  </si>
  <si>
    <t>E10000008</t>
  </si>
  <si>
    <t>Devon</t>
  </si>
  <si>
    <t>E10000009</t>
  </si>
  <si>
    <t>Dorset</t>
  </si>
  <si>
    <t>E10000013</t>
  </si>
  <si>
    <t>Gloucestershire</t>
  </si>
  <si>
    <t>E06000053</t>
  </si>
  <si>
    <t>Isles of Scilly</t>
  </si>
  <si>
    <t>E06000024</t>
  </si>
  <si>
    <t>North Somerset</t>
  </si>
  <si>
    <t>E06000026</t>
  </si>
  <si>
    <t>Plymouth</t>
  </si>
  <si>
    <t>E06000029</t>
  </si>
  <si>
    <t>Poole</t>
  </si>
  <si>
    <t>E10000027</t>
  </si>
  <si>
    <t>Somerset</t>
  </si>
  <si>
    <t>E06000025</t>
  </si>
  <si>
    <t>South Gloucestershire</t>
  </si>
  <si>
    <t>E06000030</t>
  </si>
  <si>
    <t>Swindon</t>
  </si>
  <si>
    <t>E06000027</t>
  </si>
  <si>
    <t>Torbay</t>
  </si>
  <si>
    <t>E06000054</t>
  </si>
  <si>
    <t>Wiltshire</t>
  </si>
  <si>
    <t>.  = Not applicable.</t>
  </si>
  <si>
    <r>
      <t>Number of eligible pupils</t>
    </r>
    <r>
      <rPr>
        <vertAlign val="superscript"/>
        <sz val="8"/>
        <rFont val="Arial"/>
        <family val="2"/>
      </rPr>
      <t>5</t>
    </r>
  </si>
  <si>
    <t>Pupils with no identified SEN</t>
  </si>
  <si>
    <t>Pupils with a statement of special educational needs</t>
  </si>
  <si>
    <t>Table 7</t>
  </si>
  <si>
    <r>
      <t>Number of eligible pupils</t>
    </r>
    <r>
      <rPr>
        <b/>
        <vertAlign val="superscript"/>
        <sz val="8"/>
        <rFont val="Arial"/>
        <family val="2"/>
      </rPr>
      <t>3</t>
    </r>
  </si>
  <si>
    <t>Table 8</t>
  </si>
  <si>
    <t>Percentage of pupils achieving</t>
  </si>
  <si>
    <t>Y1P_VALPHON</t>
  </si>
  <si>
    <t>Y1P_GENDER</t>
  </si>
  <si>
    <t>M</t>
  </si>
  <si>
    <t>F</t>
  </si>
  <si>
    <t>Y1P_PHONICS_OUTCOME</t>
  </si>
  <si>
    <t>A</t>
  </si>
  <si>
    <t>D</t>
  </si>
  <si>
    <t>Wa</t>
  </si>
  <si>
    <t>Wt</t>
  </si>
  <si>
    <t>Count</t>
  </si>
  <si>
    <t>ETHNICGROUP_SPR10</t>
  </si>
  <si>
    <t>EAL</t>
  </si>
  <si>
    <t>fsm</t>
  </si>
  <si>
    <t>SEN</t>
  </si>
  <si>
    <t>PRIMARYNEED</t>
  </si>
  <si>
    <t xml:space="preserve"> </t>
  </si>
  <si>
    <t>x</t>
  </si>
  <si>
    <t>fsm_allother</t>
  </si>
  <si>
    <t>1_FSM</t>
  </si>
  <si>
    <t>2_Allother</t>
  </si>
  <si>
    <t>Y1P_LEVXPhonics</t>
  </si>
  <si>
    <t>ETHNICGROUP_SPR12</t>
  </si>
  <si>
    <t>Traveller Of Irish Heritage</t>
  </si>
  <si>
    <t xml:space="preserve">This is a working sheet which supports the published tables but is not part of the main publication.  Please contact the SFR author for advice before using any figures from here </t>
  </si>
  <si>
    <t>ALL SEN pupils</t>
  </si>
  <si>
    <t>ETHG_MAJ</t>
  </si>
  <si>
    <t>St. Helens</t>
  </si>
  <si>
    <t>Bristol, City of</t>
  </si>
  <si>
    <t>Kingston Upon Hull, City of</t>
  </si>
  <si>
    <t>Southend-on-Sea</t>
  </si>
  <si>
    <t>Cheshire West &amp; Chester</t>
  </si>
  <si>
    <t>LONDON</t>
  </si>
  <si>
    <t>1_English</t>
  </si>
  <si>
    <t>2_Other than English</t>
  </si>
  <si>
    <t>School Action+</t>
  </si>
  <si>
    <t>Phonics mark</t>
  </si>
  <si>
    <t>Highest statutory pupil age of 7</t>
  </si>
  <si>
    <t>Highest statutory pupil age between 8 and 11</t>
  </si>
  <si>
    <t>Highest statutory pupil age greater than 11</t>
  </si>
  <si>
    <t>Y1P_PHONICS_MARK</t>
  </si>
  <si>
    <t>% All</t>
  </si>
  <si>
    <t>%Boys</t>
  </si>
  <si>
    <t>%Girls</t>
  </si>
  <si>
    <t>*</t>
  </si>
  <si>
    <t>Year:</t>
  </si>
  <si>
    <r>
      <t>Percentage of pupils</t>
    </r>
    <r>
      <rPr>
        <b/>
        <sz val="8"/>
        <rFont val="Arial"/>
        <family val="2"/>
      </rPr>
      <t>:</t>
    </r>
  </si>
  <si>
    <r>
      <t>Coverage: England, All schools</t>
    </r>
    <r>
      <rPr>
        <vertAlign val="superscript"/>
        <sz val="10"/>
        <rFont val="Arial"/>
        <family val="2"/>
      </rPr>
      <t>3</t>
    </r>
  </si>
  <si>
    <r>
      <t>Number of eligible pupils</t>
    </r>
    <r>
      <rPr>
        <b/>
        <vertAlign val="superscript"/>
        <sz val="8"/>
        <rFont val="Arial"/>
        <family val="2"/>
      </rPr>
      <t>4</t>
    </r>
  </si>
  <si>
    <r>
      <t>All pupils</t>
    </r>
    <r>
      <rPr>
        <b/>
        <vertAlign val="superscript"/>
        <sz val="8"/>
        <rFont val="Arial"/>
        <family val="2"/>
      </rPr>
      <t>5</t>
    </r>
  </si>
  <si>
    <r>
      <t>Number of eligible pupils</t>
    </r>
    <r>
      <rPr>
        <vertAlign val="superscript"/>
        <sz val="8"/>
        <rFont val="Arial"/>
        <family val="2"/>
      </rPr>
      <t>6</t>
    </r>
  </si>
  <si>
    <t>School Type as of 2013</t>
  </si>
  <si>
    <t>Characteristics as at 2013</t>
  </si>
  <si>
    <t>NATIONAL CURRICULUM ASSESSMENTS PHONICS SCREENING CHECK IN ENGLAND 2011/12 (FINAL) and 2012/13 (PROVISIONAL)</t>
  </si>
  <si>
    <t>Please note, tables contain drop down menus.</t>
  </si>
  <si>
    <t>Table 5a</t>
  </si>
  <si>
    <t>Table 5b</t>
  </si>
  <si>
    <t>Table 5c</t>
  </si>
  <si>
    <t>Table 5d</t>
  </si>
  <si>
    <t>East</t>
  </si>
  <si>
    <t>National tables by pupil characteristics- year 1 screening check 2011/12 and 2012/13</t>
  </si>
  <si>
    <t>Local authority tables- year 1 screening check 2011/12 and 2012/13</t>
  </si>
  <si>
    <t>National tables by pupil characteristics and local authority summary- year 2 screening check 2012/13</t>
  </si>
  <si>
    <t>All state-funded mainstream schools (including academies)</t>
  </si>
  <si>
    <t xml:space="preserve">    sponsored academies (mainstream)</t>
  </si>
  <si>
    <t xml:space="preserve">    free schools (mainstream)</t>
  </si>
  <si>
    <t xml:space="preserve">    converter academies (mainstream)</t>
  </si>
  <si>
    <t>Academies and free schools (mainstream)</t>
  </si>
  <si>
    <t>All state-funded schools (including special schools and academies)</t>
  </si>
  <si>
    <t>All state-funded schools, hospital schools and PRUs</t>
  </si>
  <si>
    <t>boys</t>
  </si>
  <si>
    <t>girls</t>
  </si>
  <si>
    <t xml:space="preserve">   of which:</t>
  </si>
  <si>
    <t xml:space="preserve">   white British</t>
  </si>
  <si>
    <t xml:space="preserve">   traveller of Irish heritage</t>
  </si>
  <si>
    <t xml:space="preserve">   any other white background</t>
  </si>
  <si>
    <t xml:space="preserve">   white and black Caribbean</t>
  </si>
  <si>
    <t xml:space="preserve">   white and black African</t>
  </si>
  <si>
    <t xml:space="preserve">   white and Asian</t>
  </si>
  <si>
    <t xml:space="preserve">   black Caribbean</t>
  </si>
  <si>
    <t xml:space="preserve">   black African</t>
  </si>
  <si>
    <t xml:space="preserve">   any other black background</t>
  </si>
  <si>
    <t xml:space="preserve">   any other mixed background</t>
  </si>
  <si>
    <t xml:space="preserve">   any other Asian background</t>
  </si>
  <si>
    <t>First language</t>
  </si>
  <si>
    <t>Free school meals (FSM)</t>
  </si>
  <si>
    <t>disadvantaged pupils</t>
  </si>
  <si>
    <t>all other pupils</t>
  </si>
  <si>
    <t>Special educational needs (SEN)</t>
  </si>
  <si>
    <t>SEN provision</t>
  </si>
  <si>
    <t>profound &amp; multiple learning difficulty</t>
  </si>
  <si>
    <t>severe learning difficulty</t>
  </si>
  <si>
    <t>moderate learning difficulty</t>
  </si>
  <si>
    <t>specific learning difficulty</t>
  </si>
  <si>
    <t>behaviour, emotional &amp; social difficulties</t>
  </si>
  <si>
    <t>speech, language and communications needs</t>
  </si>
  <si>
    <t>hearing impairment</t>
  </si>
  <si>
    <t>visual impairment</t>
  </si>
  <si>
    <t>multi-sensory impairment</t>
  </si>
  <si>
    <t>physical disability</t>
  </si>
  <si>
    <t>autistic spectrum disorder</t>
  </si>
  <si>
    <t>other difficulty/disability</t>
  </si>
  <si>
    <r>
      <t>Years: 2012 - 2013 (provisional)</t>
    </r>
    <r>
      <rPr>
        <vertAlign val="superscript"/>
        <sz val="10"/>
        <rFont val="Arial"/>
        <family val="2"/>
      </rPr>
      <t>2</t>
    </r>
  </si>
  <si>
    <t>school action</t>
  </si>
  <si>
    <t>school action +</t>
  </si>
  <si>
    <t xml:space="preserve">   school action</t>
  </si>
  <si>
    <t xml:space="preserve">   school action +</t>
  </si>
  <si>
    <t>Coverage: Local authority area and region in England</t>
  </si>
  <si>
    <r>
      <t>Meeting the required standard of phonic decoding by the end of year 2</t>
    </r>
    <r>
      <rPr>
        <b/>
        <vertAlign val="superscript"/>
        <sz val="8"/>
        <rFont val="Arial"/>
        <family val="2"/>
      </rPr>
      <t>1</t>
    </r>
  </si>
  <si>
    <r>
      <t>Not meeting the required standard of phonic decoding by the end of year 2</t>
    </r>
    <r>
      <rPr>
        <b/>
        <vertAlign val="superscript"/>
        <sz val="8"/>
        <rFont val="Arial"/>
        <family val="2"/>
      </rPr>
      <t>1</t>
    </r>
  </si>
  <si>
    <t>County Durham</t>
  </si>
  <si>
    <t>any other ethnic group</t>
  </si>
  <si>
    <t xml:space="preserve">   any other ethnic group</t>
  </si>
  <si>
    <r>
      <t>No result recorded in either year 1 or year 2</t>
    </r>
    <r>
      <rPr>
        <b/>
        <vertAlign val="superscript"/>
        <sz val="8"/>
        <rFont val="Arial"/>
        <family val="2"/>
      </rPr>
      <t>5</t>
    </r>
  </si>
  <si>
    <r>
      <t>School Type</t>
    </r>
    <r>
      <rPr>
        <b/>
        <u/>
        <vertAlign val="superscript"/>
        <sz val="8"/>
        <rFont val="Arial"/>
        <family val="2"/>
      </rPr>
      <t>6</t>
    </r>
  </si>
  <si>
    <r>
      <t>Local authority maintained mainstream schools</t>
    </r>
    <r>
      <rPr>
        <vertAlign val="superscript"/>
        <sz val="8"/>
        <rFont val="Arial"/>
        <family val="2"/>
      </rPr>
      <t>7</t>
    </r>
  </si>
  <si>
    <r>
      <t>State-funded special schools</t>
    </r>
    <r>
      <rPr>
        <vertAlign val="superscript"/>
        <sz val="8"/>
        <rFont val="Arial"/>
        <family val="2"/>
      </rPr>
      <t>8</t>
    </r>
  </si>
  <si>
    <r>
      <t>unclassified</t>
    </r>
    <r>
      <rPr>
        <vertAlign val="superscript"/>
        <sz val="8"/>
        <rFont val="Arial"/>
        <family val="2"/>
      </rPr>
      <t>5</t>
    </r>
  </si>
  <si>
    <r>
      <t>English</t>
    </r>
    <r>
      <rPr>
        <vertAlign val="superscript"/>
        <sz val="8"/>
        <rFont val="Arial"/>
        <family val="2"/>
      </rPr>
      <t>6</t>
    </r>
  </si>
  <si>
    <r>
      <t>other than English</t>
    </r>
    <r>
      <rPr>
        <vertAlign val="superscript"/>
        <sz val="8"/>
        <rFont val="Arial"/>
        <family val="2"/>
      </rPr>
      <t>7</t>
    </r>
  </si>
  <si>
    <r>
      <t>all other pupils</t>
    </r>
    <r>
      <rPr>
        <vertAlign val="superscript"/>
        <sz val="8"/>
        <rFont val="Arial"/>
        <family val="2"/>
      </rPr>
      <t>8</t>
    </r>
  </si>
  <si>
    <r>
      <t>Disadvantaged children</t>
    </r>
    <r>
      <rPr>
        <b/>
        <vertAlign val="superscript"/>
        <sz val="8"/>
        <rFont val="Arial"/>
        <family val="2"/>
      </rPr>
      <t>9</t>
    </r>
  </si>
  <si>
    <r>
      <t>unclassified</t>
    </r>
    <r>
      <rPr>
        <vertAlign val="superscript"/>
        <sz val="8"/>
        <rFont val="Arial"/>
        <family val="2"/>
      </rPr>
      <t>10</t>
    </r>
  </si>
  <si>
    <t>Percentage of pupils meeting the required standard of phonic decoding1 by pupil characteristics by the end of year 2</t>
  </si>
  <si>
    <t>Percentage of pupils meeting the required standard of phonic decoding1 by local authority by the end of year 2</t>
  </si>
  <si>
    <t>An asterisk (*) is used to indicate that data for this LA is suppressed as it is based on a single school.</t>
  </si>
  <si>
    <t>Summary showing the percentage of year 1 pupils meeting the required standard of phonic decoding by school type and school phase</t>
  </si>
  <si>
    <t>Percentage of year 1 pupils meeting the required standard of phonic decoding by pupil characteristics</t>
  </si>
  <si>
    <t>Percentage of year 1 pupils meeting the required standard of phonic decoding by ethnicity, free school meal eligibility and gender</t>
  </si>
  <si>
    <t>Percentage of year 1 pupils meeting the required standard of phonic decoding by SEN provision, free school meal eligibility and gender</t>
  </si>
  <si>
    <t>Percentage of year 1 pupils meeting the required standard of phonic decoding by SEN provision, ethnicity and gender</t>
  </si>
  <si>
    <t>Percentage of year 1 pupils meeting the required standard of phonic decoding by ethnicity</t>
  </si>
  <si>
    <t>Percentage of year 1 pupils meeting the required standard of phonic decoding by first language</t>
  </si>
  <si>
    <t>Percentage of year 1 pupils meeting the required standard of phonic decoding by free school meal eligibility</t>
  </si>
  <si>
    <t>Percentage of year 1 pupils meeting the required standard of phonic decoding by SEN provision</t>
  </si>
  <si>
    <t>Summary showing the percentage of pupils meeting the required standard of phonic decoding by school type and school phase by the end of year 2</t>
  </si>
  <si>
    <r>
      <t>Table 1: Summary showing the percentage of year 1 pupils meeting the required standard of phonic decoding</t>
    </r>
    <r>
      <rPr>
        <b/>
        <vertAlign val="superscript"/>
        <sz val="10"/>
        <rFont val="Arial"/>
        <family val="2"/>
      </rPr>
      <t>1</t>
    </r>
    <r>
      <rPr>
        <b/>
        <sz val="10"/>
        <rFont val="Arial"/>
        <family val="2"/>
      </rPr>
      <t xml:space="preserve"> by school type and school phase</t>
    </r>
  </si>
  <si>
    <r>
      <t>Table 2: Percentage of year 1 pupils meeting the required standard of phonic decoding</t>
    </r>
    <r>
      <rPr>
        <b/>
        <vertAlign val="superscript"/>
        <sz val="10"/>
        <rFont val="Arial"/>
        <family val="2"/>
      </rPr>
      <t>1</t>
    </r>
    <r>
      <rPr>
        <b/>
        <sz val="10"/>
        <rFont val="Arial"/>
        <family val="2"/>
      </rPr>
      <t xml:space="preserve"> by pupil characteristics</t>
    </r>
  </si>
  <si>
    <r>
      <t>Table 3a: Percentage of year 1 pupils meeting the required standard of phonic decoding</t>
    </r>
    <r>
      <rPr>
        <b/>
        <vertAlign val="superscript"/>
        <sz val="10"/>
        <rFont val="Arial"/>
        <family val="2"/>
      </rPr>
      <t>1</t>
    </r>
    <r>
      <rPr>
        <b/>
        <sz val="10"/>
        <rFont val="Arial"/>
        <family val="2"/>
      </rPr>
      <t xml:space="preserve"> by ethnicity, free school meal eligibility and gender.</t>
    </r>
  </si>
  <si>
    <r>
      <t>Table 3b: Percentage of year 1 pupils meeting the required standard of phonic decoding</t>
    </r>
    <r>
      <rPr>
        <b/>
        <vertAlign val="superscript"/>
        <sz val="10"/>
        <rFont val="Arial"/>
        <family val="2"/>
      </rPr>
      <t>1</t>
    </r>
    <r>
      <rPr>
        <b/>
        <sz val="10"/>
        <rFont val="Arial"/>
        <family val="2"/>
      </rPr>
      <t xml:space="preserve"> by SEN provision, free school meal eligibility and gender.</t>
    </r>
  </si>
  <si>
    <r>
      <t>Table 3c: Percentage of year 1 pupils meeting the required standard of phonic decoding</t>
    </r>
    <r>
      <rPr>
        <b/>
        <vertAlign val="superscript"/>
        <sz val="10"/>
        <rFont val="Arial"/>
        <family val="2"/>
      </rPr>
      <t>1</t>
    </r>
    <r>
      <rPr>
        <b/>
        <sz val="10"/>
        <rFont val="Arial"/>
        <family val="2"/>
      </rPr>
      <t xml:space="preserve"> by SEN provision, ethnicity and gender.</t>
    </r>
  </si>
  <si>
    <r>
      <t>Table 5a: Percentage of year 1 pupils meeting the required standard of phonic decoding</t>
    </r>
    <r>
      <rPr>
        <b/>
        <vertAlign val="superscript"/>
        <sz val="10"/>
        <rFont val="Arial"/>
        <family val="2"/>
      </rPr>
      <t>1</t>
    </r>
    <r>
      <rPr>
        <b/>
        <sz val="10"/>
        <rFont val="Arial"/>
        <family val="2"/>
      </rPr>
      <t xml:space="preserve"> by ethnicity</t>
    </r>
  </si>
  <si>
    <r>
      <t>Table 5b: Percentage of year 1 pupils meeting the required standard of phonic decoding</t>
    </r>
    <r>
      <rPr>
        <b/>
        <vertAlign val="superscript"/>
        <sz val="10"/>
        <rFont val="Arial"/>
        <family val="2"/>
      </rPr>
      <t>1</t>
    </r>
    <r>
      <rPr>
        <b/>
        <sz val="10"/>
        <rFont val="Arial"/>
        <family val="2"/>
      </rPr>
      <t xml:space="preserve"> by first language</t>
    </r>
  </si>
  <si>
    <r>
      <t>Table 5c: Percentage of year 1 pupils meeting the required standard of phonic decoding</t>
    </r>
    <r>
      <rPr>
        <b/>
        <vertAlign val="superscript"/>
        <sz val="10"/>
        <rFont val="Arial"/>
        <family val="2"/>
      </rPr>
      <t>1</t>
    </r>
    <r>
      <rPr>
        <b/>
        <sz val="10"/>
        <rFont val="Arial"/>
        <family val="2"/>
      </rPr>
      <t xml:space="preserve"> by free school meal eligibility</t>
    </r>
  </si>
  <si>
    <r>
      <t>Table 5d: Percentage of year 1 pupils meeting the required standard of phonic decoding</t>
    </r>
    <r>
      <rPr>
        <b/>
        <vertAlign val="superscript"/>
        <sz val="10"/>
        <rFont val="Arial"/>
        <family val="2"/>
      </rPr>
      <t>1</t>
    </r>
    <r>
      <rPr>
        <b/>
        <sz val="10"/>
        <rFont val="Arial"/>
        <family val="2"/>
      </rPr>
      <t xml:space="preserve"> by SEN provision</t>
    </r>
  </si>
  <si>
    <r>
      <t>Table 7: Percentage of pupils meeting the required standard of phonic decoding</t>
    </r>
    <r>
      <rPr>
        <b/>
        <vertAlign val="superscript"/>
        <sz val="10"/>
        <rFont val="Arial"/>
        <family val="2"/>
      </rPr>
      <t>1</t>
    </r>
    <r>
      <rPr>
        <b/>
        <sz val="10"/>
        <rFont val="Arial"/>
        <family val="2"/>
      </rPr>
      <t xml:space="preserve"> by pupil characteristics by the end of year 2</t>
    </r>
  </si>
  <si>
    <r>
      <t>Table 8: Percentage of pupils meeting the required standard of phonic decoding</t>
    </r>
    <r>
      <rPr>
        <b/>
        <vertAlign val="superscript"/>
        <sz val="10"/>
        <rFont val="Arial"/>
        <family val="2"/>
      </rPr>
      <t>1</t>
    </r>
    <r>
      <rPr>
        <b/>
        <sz val="10"/>
        <rFont val="Arial"/>
        <family val="2"/>
      </rPr>
      <t xml:space="preserve"> by local authority by the end of year 2</t>
    </r>
  </si>
  <si>
    <r>
      <t>Table 6: Summary showing the percentage of pupils meeting the required standard of phonic decoding</t>
    </r>
    <r>
      <rPr>
        <b/>
        <vertAlign val="superscript"/>
        <sz val="10"/>
        <rFont val="Arial"/>
        <family val="2"/>
      </rPr>
      <t>1</t>
    </r>
    <r>
      <rPr>
        <b/>
        <sz val="10"/>
        <rFont val="Arial"/>
        <family val="2"/>
      </rPr>
      <t xml:space="preserve"> by school type and school phase by the end of year 2</t>
    </r>
  </si>
  <si>
    <t>PHONICS_VALPHON</t>
  </si>
  <si>
    <t>Phonics_GENDER</t>
  </si>
  <si>
    <t>No result recorded in either year 1 or year 2</t>
  </si>
  <si>
    <t>Phonics_PHONICS_OUTCOME</t>
  </si>
  <si>
    <t>ETHNICGROUP_SPR13</t>
  </si>
  <si>
    <t>black Caribbean</t>
  </si>
  <si>
    <t>black African</t>
  </si>
  <si>
    <t>Subtotal</t>
  </si>
  <si>
    <t>Unclassified5</t>
  </si>
  <si>
    <t>English6</t>
  </si>
  <si>
    <t>Other than English7</t>
  </si>
  <si>
    <t>Unclassified10</t>
  </si>
  <si>
    <r>
      <t>Disadvantaged children</t>
    </r>
    <r>
      <rPr>
        <b/>
        <vertAlign val="superscript"/>
        <sz val="8"/>
        <color indexed="10"/>
        <rFont val="Arial"/>
        <family val="2"/>
      </rPr>
      <t>7</t>
    </r>
  </si>
  <si>
    <t>DFE SFR 37/2013</t>
  </si>
  <si>
    <r>
      <t>All SEN primary need pupils</t>
    </r>
    <r>
      <rPr>
        <b/>
        <vertAlign val="superscript"/>
        <sz val="8"/>
        <rFont val="Arial"/>
        <family val="2"/>
      </rPr>
      <t>11</t>
    </r>
  </si>
  <si>
    <t>Note- This table combines data from pupils screened in year 1, 2012 and those re-checked or taking for the first time in year 2, 2013</t>
  </si>
  <si>
    <t>Number of schools</t>
  </si>
  <si>
    <t>Years: 2013 (provisional)</t>
  </si>
  <si>
    <r>
      <t>Coverage: England, All schools</t>
    </r>
    <r>
      <rPr>
        <vertAlign val="superscript"/>
        <sz val="10"/>
        <rFont val="Arial"/>
        <family val="2"/>
      </rPr>
      <t>2</t>
    </r>
  </si>
  <si>
    <r>
      <t>School Type</t>
    </r>
    <r>
      <rPr>
        <b/>
        <u/>
        <vertAlign val="superscript"/>
        <sz val="8"/>
        <rFont val="Arial"/>
        <family val="2"/>
      </rPr>
      <t>4</t>
    </r>
  </si>
  <si>
    <r>
      <t>Local authority maintained mainstream schools</t>
    </r>
    <r>
      <rPr>
        <vertAlign val="superscript"/>
        <sz val="8"/>
        <rFont val="Arial"/>
        <family val="2"/>
      </rPr>
      <t>5</t>
    </r>
  </si>
  <si>
    <r>
      <t>State-funded special schools</t>
    </r>
    <r>
      <rPr>
        <vertAlign val="superscript"/>
        <sz val="8"/>
        <rFont val="Arial"/>
        <family val="2"/>
      </rPr>
      <t>6</t>
    </r>
  </si>
  <si>
    <t>Herefordshire, County of</t>
  </si>
  <si>
    <r>
      <t>All state-funded schools, hospital schools and PRUs</t>
    </r>
    <r>
      <rPr>
        <b/>
        <vertAlign val="superscript"/>
        <sz val="8"/>
        <rFont val="Arial"/>
        <family val="2"/>
      </rPr>
      <t>7</t>
    </r>
  </si>
  <si>
    <r>
      <t>School phase</t>
    </r>
    <r>
      <rPr>
        <b/>
        <u/>
        <vertAlign val="superscript"/>
        <sz val="8"/>
        <rFont val="Arial"/>
        <family val="2"/>
      </rPr>
      <t>8</t>
    </r>
  </si>
  <si>
    <r>
      <t>All state-funded schools (including special schools and academies)</t>
    </r>
    <r>
      <rPr>
        <b/>
        <vertAlign val="superscript"/>
        <sz val="8"/>
        <rFont val="Arial"/>
        <family val="2"/>
      </rPr>
      <t>9</t>
    </r>
  </si>
  <si>
    <r>
      <t>School phase</t>
    </r>
    <r>
      <rPr>
        <b/>
        <u/>
        <vertAlign val="superscript"/>
        <sz val="8"/>
        <rFont val="Arial"/>
        <family val="2"/>
      </rPr>
      <t>10</t>
    </r>
  </si>
  <si>
    <t>Note - This table combines data from pupils screened in year 1,2012 and those re-checked or taking for the first time in year 2, 2013</t>
  </si>
  <si>
    <t xml:space="preserve">4.  Includes all pupils who participated in the phonics screening check, who were disapplied due to being considered as working below the level, who were absent from school for the entire period of which the check could be administered, or pupils with maladministration. Pupils with missing, or invalid results are not included in the calculations. 
9,154 year 2 pupils took the check for the first time in 2013.  The number of eligible pupils by the end of year 2 includes eligible pupils for the phonics screening check in year 1 in 2012 or in year 2 in 2013. This figure may be slightly higher than the number of pupils at the end of Key Stage 1. </t>
  </si>
  <si>
    <t>5.  Includes pupils for whom ethnicity or first language was not obtained, refused or could not be determined.</t>
  </si>
  <si>
    <t>6.  Includes 'Not known but believed to be English'.</t>
  </si>
  <si>
    <t>7.  Includes 'Not known but believed to be other than English'.</t>
  </si>
  <si>
    <t>8.  Includes pupils not eligible for free school meals and for whom free school meal eligibility was unclassified or could not be determined.</t>
  </si>
  <si>
    <t xml:space="preserve">9.  Includes pupils known to be eligible for FSM prior to the assessment in any spring, autumn, summer, alternative provision or pupil referral unit census going back to year 1 (i.e. not including nursery or reception) or are looked after children. The 2013 attainment breakdowns for disadvantaged pupils will be added in December 2013. </t>
  </si>
  <si>
    <t xml:space="preserve">10.  Includes pupils for whom SEN provision could not be determined. </t>
  </si>
  <si>
    <t>11.  Includes pupils at school action plus and those pupils with a statement of SEN. It does not include pupils at school action.</t>
  </si>
  <si>
    <r>
      <t>School type: State-funded schools (including academies)</t>
    </r>
    <r>
      <rPr>
        <vertAlign val="superscript"/>
        <sz val="10"/>
        <rFont val="Arial"/>
        <family val="2"/>
      </rPr>
      <t>3</t>
    </r>
  </si>
  <si>
    <t>All Other Pupils8</t>
  </si>
  <si>
    <t>All SEN primary need pupils11</t>
  </si>
  <si>
    <r>
      <t>All other pupils</t>
    </r>
    <r>
      <rPr>
        <b/>
        <vertAlign val="superscript"/>
        <sz val="8"/>
        <rFont val="Arial"/>
        <family val="2"/>
      </rPr>
      <t>4</t>
    </r>
  </si>
  <si>
    <r>
      <t>All pupils</t>
    </r>
    <r>
      <rPr>
        <b/>
        <vertAlign val="superscript"/>
        <sz val="8"/>
        <rFont val="Arial"/>
        <family val="2"/>
      </rPr>
      <t>6</t>
    </r>
  </si>
  <si>
    <t>All pupils6</t>
  </si>
  <si>
    <t>ALL Pupils6</t>
  </si>
  <si>
    <r>
      <t>Number of pupils achieving</t>
    </r>
    <r>
      <rPr>
        <b/>
        <vertAlign val="superscript"/>
        <sz val="8"/>
        <rFont val="Arial"/>
        <family val="2"/>
      </rPr>
      <t>4</t>
    </r>
  </si>
  <si>
    <r>
      <t>Pupils whose first language is English</t>
    </r>
    <r>
      <rPr>
        <b/>
        <vertAlign val="superscript"/>
        <sz val="8"/>
        <rFont val="Arial"/>
        <family val="2"/>
      </rPr>
      <t>4</t>
    </r>
  </si>
  <si>
    <r>
      <t>Pupils whose first language is other than English</t>
    </r>
    <r>
      <rPr>
        <b/>
        <vertAlign val="superscript"/>
        <sz val="8"/>
        <rFont val="Arial"/>
        <family val="2"/>
      </rPr>
      <t>5</t>
    </r>
  </si>
  <si>
    <r>
      <t>Number of eligible pupils</t>
    </r>
    <r>
      <rPr>
        <vertAlign val="superscript"/>
        <sz val="8"/>
        <rFont val="Arial"/>
        <family val="2"/>
      </rPr>
      <t>7</t>
    </r>
  </si>
  <si>
    <r>
      <t>Bradford</t>
    </r>
    <r>
      <rPr>
        <vertAlign val="superscript"/>
        <sz val="8"/>
        <rFont val="Arial"/>
        <family val="2"/>
      </rPr>
      <t>6</t>
    </r>
  </si>
  <si>
    <r>
      <t>Walsall</t>
    </r>
    <r>
      <rPr>
        <vertAlign val="superscript"/>
        <sz val="8"/>
        <rFont val="Arial"/>
        <family val="2"/>
      </rPr>
      <t>6</t>
    </r>
  </si>
  <si>
    <r>
      <t>Southwark</t>
    </r>
    <r>
      <rPr>
        <vertAlign val="superscript"/>
        <sz val="8"/>
        <rFont val="Arial"/>
        <family val="2"/>
      </rPr>
      <t>6</t>
    </r>
  </si>
  <si>
    <r>
      <t>Bromley</t>
    </r>
    <r>
      <rPr>
        <vertAlign val="superscript"/>
        <sz val="8"/>
        <rFont val="Arial"/>
        <family val="2"/>
      </rPr>
      <t>6</t>
    </r>
  </si>
  <si>
    <r>
      <t>North Somerset</t>
    </r>
    <r>
      <rPr>
        <vertAlign val="superscript"/>
        <sz val="8"/>
        <rFont val="Arial"/>
        <family val="2"/>
      </rPr>
      <t>6</t>
    </r>
  </si>
  <si>
    <r>
      <t>Pupils at School Action</t>
    </r>
    <r>
      <rPr>
        <b/>
        <vertAlign val="superscript"/>
        <sz val="8"/>
        <rFont val="Arial"/>
        <family val="2"/>
      </rPr>
      <t>4</t>
    </r>
  </si>
  <si>
    <r>
      <t>Pupils at School Action Plus</t>
    </r>
    <r>
      <rPr>
        <b/>
        <vertAlign val="superscript"/>
        <sz val="8"/>
        <rFont val="Arial"/>
        <family val="2"/>
      </rPr>
      <t>4</t>
    </r>
  </si>
  <si>
    <r>
      <t>Pupils with special education needs but without a statement</t>
    </r>
    <r>
      <rPr>
        <b/>
        <vertAlign val="superscript"/>
        <sz val="8"/>
        <rFont val="Arial"/>
        <family val="2"/>
      </rPr>
      <t>4</t>
    </r>
  </si>
  <si>
    <r>
      <t>unclassified</t>
    </r>
    <r>
      <rPr>
        <vertAlign val="superscript"/>
        <sz val="8"/>
        <rFont val="Arial"/>
        <family val="2"/>
      </rPr>
      <t>6</t>
    </r>
  </si>
  <si>
    <r>
      <t>English</t>
    </r>
    <r>
      <rPr>
        <vertAlign val="superscript"/>
        <sz val="8"/>
        <rFont val="Arial"/>
        <family val="2"/>
      </rPr>
      <t>7</t>
    </r>
  </si>
  <si>
    <r>
      <t>other than English</t>
    </r>
    <r>
      <rPr>
        <vertAlign val="superscript"/>
        <sz val="8"/>
        <rFont val="Arial"/>
        <family val="2"/>
      </rPr>
      <t>8</t>
    </r>
  </si>
  <si>
    <r>
      <t>all other pupils</t>
    </r>
    <r>
      <rPr>
        <vertAlign val="superscript"/>
        <sz val="8"/>
        <rFont val="Arial"/>
        <family val="2"/>
      </rPr>
      <t>9</t>
    </r>
  </si>
  <si>
    <r>
      <t>Disadvantaged children</t>
    </r>
    <r>
      <rPr>
        <b/>
        <vertAlign val="superscript"/>
        <sz val="8"/>
        <rFont val="Arial"/>
        <family val="2"/>
      </rPr>
      <t>10</t>
    </r>
  </si>
  <si>
    <r>
      <t>unclassified</t>
    </r>
    <r>
      <rPr>
        <vertAlign val="superscript"/>
        <sz val="8"/>
        <rFont val="Arial"/>
        <family val="2"/>
      </rPr>
      <t>11</t>
    </r>
  </si>
  <si>
    <r>
      <t>SEN primary need</t>
    </r>
    <r>
      <rPr>
        <b/>
        <vertAlign val="superscript"/>
        <sz val="8"/>
        <rFont val="Arial"/>
        <family val="2"/>
      </rPr>
      <t>11</t>
    </r>
  </si>
  <si>
    <r>
      <t>All SEN primary need pupils</t>
    </r>
    <r>
      <rPr>
        <b/>
        <vertAlign val="superscript"/>
        <sz val="8"/>
        <rFont val="Arial"/>
        <family val="2"/>
      </rPr>
      <t>12</t>
    </r>
  </si>
  <si>
    <t>Unclassified6</t>
  </si>
  <si>
    <t>English7</t>
  </si>
  <si>
    <t>Other than English8</t>
  </si>
  <si>
    <t>All other pupils9</t>
  </si>
  <si>
    <t>Unclassified11</t>
  </si>
  <si>
    <t xml:space="preserve">5.  Includes all pupils who participated in the phonics screening check, who were disapplied due to being considered as working below the level, who were absent from school for the entire period of which the check could be administered, or pupils with maladministration. Pupils with missing, or invalid results are not included in the calculations. 
9,154 year 2 pupils took the check for the first time in 2013.  The number of eligible pupils by the end of year 2 includes eligible pupils for the phonics screening check in year 1 in 2012 or in year 2 in 2013. This figure may be slightly higher than the number of pupils at the end of Key Stage 1. </t>
  </si>
  <si>
    <r>
      <t>Number of eligible pupils</t>
    </r>
    <r>
      <rPr>
        <b/>
        <vertAlign val="superscript"/>
        <sz val="8"/>
        <rFont val="Arial"/>
        <family val="2"/>
      </rPr>
      <t>5</t>
    </r>
  </si>
  <si>
    <r>
      <t>No result recorded in either year 1 or year 2</t>
    </r>
    <r>
      <rPr>
        <b/>
        <vertAlign val="superscript"/>
        <sz val="8"/>
        <rFont val="Arial"/>
        <family val="2"/>
      </rPr>
      <t>6</t>
    </r>
  </si>
  <si>
    <r>
      <t>SEN primary need</t>
    </r>
    <r>
      <rPr>
        <b/>
        <vertAlign val="superscript"/>
        <sz val="8"/>
        <rFont val="Arial"/>
        <family val="2"/>
      </rPr>
      <t>12</t>
    </r>
  </si>
  <si>
    <t xml:space="preserve">1.  The phonic mark can be between 0 and 40. If a pupil’s mark is at or above the threshold mark they are considered to have reached the required standard.  The threshold mark was 32 in both 2011/12 and 2012/13. </t>
  </si>
  <si>
    <t>2.  Includes all schools with pupils eligible for the phonics assessment. Independent schools and non-maintained special schools do not participate in the phonics assessment and reporting arrangements.</t>
  </si>
  <si>
    <r>
      <t>3.  Includes all pupils</t>
    </r>
    <r>
      <rPr>
        <sz val="8"/>
        <color indexed="10"/>
        <rFont val="Arial"/>
        <family val="2"/>
      </rPr>
      <t xml:space="preserve"> </t>
    </r>
    <r>
      <rPr>
        <sz val="8"/>
        <rFont val="Arial"/>
        <family val="2"/>
      </rPr>
      <t>who participated in the phonics screening check, who were disapplied due to being considered as working below the level, who were absent from school for the entire period of which the check could be administered, or pupils with maladministration. Pupils with missing, or invalid results are not included in the calculations.</t>
    </r>
  </si>
  <si>
    <t>4.  Where schools have changed type during the 2012/13 academic year, they are shown under their type as on 12 September 2012.</t>
  </si>
  <si>
    <t>5.  Local authority maintained mainstream schools include community schools, voluntary aided schools, voluntary controlled schools and foundation schools.</t>
  </si>
  <si>
    <t>6.  State-funded special schools include community special schools, foundation special schools, special academies, special converter academies and special free schools.</t>
  </si>
  <si>
    <t>7.  Pupils in pupil referral units are not required to take the phonics check.  However, a small number of pupils have taken the check.  These are included in the published figures.</t>
  </si>
  <si>
    <t>8.  The school phase figures are based on the school’s statutory highest age of pupil.  Only schools with eligible phonics results are included.</t>
  </si>
  <si>
    <t>2.  Figures for 2012 are based on final data, 2013 figures are based on provisional data.</t>
  </si>
  <si>
    <t>3.  Pupils in pupil referral units are not required to take the phonics check.  However, a small number of pupils have taken the check.  These are included in the published figures.</t>
  </si>
  <si>
    <r>
      <t>4.  Includes all pupils</t>
    </r>
    <r>
      <rPr>
        <sz val="8"/>
        <color indexed="10"/>
        <rFont val="Arial"/>
        <family val="2"/>
      </rPr>
      <t xml:space="preserve"> </t>
    </r>
    <r>
      <rPr>
        <sz val="8"/>
        <rFont val="Arial"/>
        <family val="2"/>
      </rPr>
      <t>who participated in the phonics screening check, who were disapplied due to being considered as working below the level, who were absent from school for the entire period of which the check could be administered, or pupils with a maladministration. Pupils with missing, or invalid results are not included in the calculations.</t>
    </r>
  </si>
  <si>
    <t xml:space="preserve">4.  Includes pupils not eligible for free school meals and for whom free school meal eligibility was unclassified or could not be determined. </t>
  </si>
  <si>
    <r>
      <t>5.  Includes all pupils</t>
    </r>
    <r>
      <rPr>
        <sz val="8"/>
        <color indexed="10"/>
        <rFont val="Arial"/>
        <family val="2"/>
      </rPr>
      <t xml:space="preserve"> </t>
    </r>
    <r>
      <rPr>
        <sz val="8"/>
        <rFont val="Arial"/>
        <family val="2"/>
      </rPr>
      <t>who participated in the phonics screening check, who were disapplied due to being considered as working below the level, who were absent from school for the entire period of which the check could be administered, or pupils with a maladministration. Pupils with missing, or invalid results are not included in the calculations.</t>
    </r>
  </si>
  <si>
    <t>6.  Includes pupils for whom ethnicity was not obtained, refused or could not be determined.</t>
  </si>
  <si>
    <t xml:space="preserve">4.  Includes pupils not eligible for free school meals and for whom free school meal eligibility is was unclassified or could not be determined. </t>
  </si>
  <si>
    <t>5.  Includes all pupils who participated in the phonics screening check, who were disapplied due to being considered as working below the level, who were absent from school for the entire period of which the check could be administered, or pupils with a maladministration. Pupils with missing, or invalid results are not included in the calculations.</t>
  </si>
  <si>
    <t xml:space="preserve">6.  Includes pupils for whom SEN provision could not be determined. </t>
  </si>
  <si>
    <t xml:space="preserve">4.  Includes pupils for whom ethnicity was not obtained, refused or could not be determined. </t>
  </si>
  <si>
    <t>6.  Includes pupils for whom SEN provision could not be determined.</t>
  </si>
  <si>
    <t>4.  Includes all pupils who participated in the phonics screening check. This figure does not include those pupils who were disapplied due to being considered as working below the level, who were absent from school for the entire period of which the check could be administered, or pupils with a maladministration. Pupils with missing, or invalid results are not included in the calculations.</t>
  </si>
  <si>
    <t xml:space="preserve">4.  Includes pupils of "any other ethnic group" and those pupils for whom ethnicity was not obtained, refused, or could not be determined. </t>
  </si>
  <si>
    <t>4.  Includes 'Not known but believed to be English'.</t>
  </si>
  <si>
    <t>5.  Includes 'Not known but believed to be other than English'.</t>
  </si>
  <si>
    <t xml:space="preserve">6.  Includes pupils for whom first language was not obtained, refused, or could not be determined. </t>
  </si>
  <si>
    <t>7.  Includes all pupils who participated in the phonics screening check, who were disapplied due to being considered as working below the level, who were absent from school for the entire period of which the check could be administered, or pupils with a maladministration. Pupils with missing, or invalid results are not included in the calculations.</t>
  </si>
  <si>
    <t>4.  Includes pupils not eligible for free school meals and for whom free school meal eligibility was unclassified or could not be determined.</t>
  </si>
  <si>
    <t xml:space="preserve">6.  In the academic year 2011/12, due to local area free school meal initiatives, there was both an under and an over recording of free school meal eligibility in some local authorities. In total the results from 77 schools were affected by this issue, this includes 70 from Southwark, 4 from Bromley and 1 each from Walsall, Bradford and North Somerset. FSM status has since been corrected for Southwark and therefore final 2012 data reported in this release will differ to provisional 2012 figures.  The impact on national figures as a result of these mis-recordings in 2012 is considered negligible. </t>
  </si>
  <si>
    <t>4.  SEN without a Statement is comprised of School Action and School Action Plus.</t>
  </si>
  <si>
    <t xml:space="preserve">5.  Includes pupils for whom SEN provision could not be determined. </t>
  </si>
  <si>
    <r>
      <t>6.  Includes all pupils</t>
    </r>
    <r>
      <rPr>
        <sz val="8"/>
        <color indexed="10"/>
        <rFont val="Arial"/>
        <family val="2"/>
      </rPr>
      <t xml:space="preserve"> </t>
    </r>
    <r>
      <rPr>
        <sz val="8"/>
        <rFont val="Arial"/>
        <family val="2"/>
      </rPr>
      <t>who participated in the phonics screening check, who were disapplied due to being considered as working below the level, who were absent from school for the entire period of which the check could be administered, or pupils with a maladministration. Pupils with missing, or invalid results are not included in the calculations.</t>
    </r>
  </si>
  <si>
    <t>2.  Figures from 2012 are based on final data, 2013 figures are based on provisional data.</t>
  </si>
  <si>
    <t>3.  Includes all schools with pupils eligible for the phonics assessment. Independent schools and non-maintained special schools do not participate in the phonics assessment and reporting arrangements.</t>
  </si>
  <si>
    <t>5.  Includes all pupils who were disapplied due to being considered as working below the level, who were absent from school for the entire period of which the check could be administered, or pupils with maladministration for the Phonics screening check.</t>
  </si>
  <si>
    <t>6.  Where schools have changed type during the 2012/13 academic year, they are shown under their type as on 12 September 2012</t>
  </si>
  <si>
    <t>7.  Local authority maintained mainstream schools include community schools, voluntary aided schools, voluntary controlled schools and foundation schools.</t>
  </si>
  <si>
    <t>8.  State-funded special schools include community special schools, foundation special schools, special academies, special converter academies and special free schools.</t>
  </si>
  <si>
    <t>9.  Pupils in pupil referral units are not required to take the phonics check.  However, a small number of pupils have taken the check.  These are included in the published figures.</t>
  </si>
  <si>
    <t>10.  The school phase figures are based on the school’s statutory highest age of pupil.  Only schools with eligible phonics results are included.</t>
  </si>
  <si>
    <t>5.  Includes all pupils who were disapplied due to being considered as working below the level, who were absent from school for the entire period of which the check could be administered, or pupils with a maladministration for the Phonics screening check.</t>
  </si>
  <si>
    <t>6.  Includes pupils for whom ethnicity or first language was not obtained, refused or could not be determined.</t>
  </si>
  <si>
    <t>7.  Includes 'Not known but believed to be English'.</t>
  </si>
  <si>
    <t>8.  Includes 'Not known but believed to be other than English'.</t>
  </si>
  <si>
    <t>9.  Includes pupils not eligible for free school meals and for whom free school meal eligibility was unclassified or could not be determined.</t>
  </si>
  <si>
    <t xml:space="preserve">10.  Includes pupils known to be eligible for FSM prior to the assessment in any spring, autumn, summer, alternative provision or pupil referral unit census going back to year 1 (i.e. not including nursery or reception) or are looked after children. The 2013 attainment breakdowns for disadvantaged pupils will be added in December 2013. </t>
  </si>
  <si>
    <t xml:space="preserve">11.  Includes pupils for whom SEN provision could not be determined. </t>
  </si>
  <si>
    <t>12.  Includes pupils at school action plus and those pupils with a statement of SEN. It does not include pupils at school action.</t>
  </si>
  <si>
    <t>6.  Includes all pupils who were disapplied due to being considered as working below the level, who were absent from school for the entire period of which the check could be administered, or pupils with a maladministration for the Phonics screening check.</t>
  </si>
  <si>
    <t>Number and percentage of year 1 pupils achieving each phonic mark by gender</t>
  </si>
  <si>
    <r>
      <t>Table 4: Number and percentage of year 1 pupils achieving each phonic mark</t>
    </r>
    <r>
      <rPr>
        <b/>
        <vertAlign val="superscript"/>
        <sz val="10"/>
        <rFont val="Arial"/>
        <family val="2"/>
      </rPr>
      <t>1</t>
    </r>
    <r>
      <rPr>
        <b/>
        <sz val="10"/>
        <rFont val="Arial"/>
        <family val="2"/>
      </rPr>
      <t xml:space="preserve"> by gender</t>
    </r>
  </si>
  <si>
    <r>
      <t>Local authority at the time of the latest screening check</t>
    </r>
    <r>
      <rPr>
        <b/>
        <vertAlign val="superscript"/>
        <sz val="8"/>
        <rFont val="Arial"/>
        <family val="2"/>
      </rPr>
      <t>4</t>
    </r>
  </si>
  <si>
    <t>4. .  The local authority (LA) maintaining the school the pupil attended at the time of their latest screening check.  If a pupil were successful in year 1 then their result will be attributed to the LA where the successful outcome was recorded in year 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</si>
</sst>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0.0"/>
    <numFmt numFmtId="165" formatCode="0.0"/>
    <numFmt numFmtId="166" formatCode="General_)"/>
  </numFmts>
  <fonts count="60" x14ac:knownFonts="1">
    <font>
      <sz val="10"/>
      <name val="Arial"/>
    </font>
    <font>
      <sz val="10"/>
      <name val="Arial"/>
      <family val="2"/>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u/>
      <sz val="10"/>
      <color indexed="12"/>
      <name val="Arial"/>
      <family val="2"/>
    </font>
    <font>
      <sz val="12"/>
      <color indexed="62"/>
      <name val="Arial"/>
      <family val="2"/>
    </font>
    <font>
      <sz val="12"/>
      <color indexed="52"/>
      <name val="Arial"/>
      <family val="2"/>
    </font>
    <font>
      <sz val="12"/>
      <color indexed="60"/>
      <name val="Arial"/>
      <family val="2"/>
    </font>
    <font>
      <sz val="10"/>
      <name val="MS Sans Serif"/>
      <family val="2"/>
    </font>
    <font>
      <sz val="10"/>
      <name val="Arial"/>
      <family val="2"/>
    </font>
    <font>
      <b/>
      <sz val="12"/>
      <color indexed="63"/>
      <name val="Arial"/>
      <family val="2"/>
    </font>
    <font>
      <b/>
      <sz val="18"/>
      <color indexed="56"/>
      <name val="Cambria"/>
      <family val="2"/>
    </font>
    <font>
      <b/>
      <sz val="12"/>
      <color indexed="8"/>
      <name val="Arial"/>
      <family val="2"/>
    </font>
    <font>
      <sz val="12"/>
      <color indexed="10"/>
      <name val="Arial"/>
      <family val="2"/>
    </font>
    <font>
      <sz val="8"/>
      <name val="Arial"/>
      <family val="2"/>
    </font>
    <font>
      <b/>
      <vertAlign val="superscript"/>
      <sz val="10"/>
      <name val="Arial"/>
      <family val="2"/>
    </font>
    <font>
      <b/>
      <sz val="10"/>
      <name val="Arial"/>
      <family val="2"/>
    </font>
    <font>
      <b/>
      <sz val="10"/>
      <color indexed="14"/>
      <name val="Arial"/>
      <family val="2"/>
    </font>
    <font>
      <sz val="10"/>
      <color indexed="14"/>
      <name val="Arial"/>
      <family val="2"/>
    </font>
    <font>
      <b/>
      <sz val="8"/>
      <name val="Arial"/>
      <family val="2"/>
    </font>
    <font>
      <b/>
      <vertAlign val="superscript"/>
      <sz val="8"/>
      <name val="Arial"/>
      <family val="2"/>
    </font>
    <font>
      <sz val="8"/>
      <name val="Arial"/>
      <family val="2"/>
    </font>
    <font>
      <b/>
      <u/>
      <vertAlign val="superscript"/>
      <sz val="8"/>
      <name val="Arial"/>
      <family val="2"/>
    </font>
    <font>
      <b/>
      <u/>
      <sz val="8"/>
      <name val="Arial"/>
      <family val="2"/>
    </font>
    <font>
      <sz val="8"/>
      <color indexed="14"/>
      <name val="Arial"/>
      <family val="2"/>
    </font>
    <font>
      <vertAlign val="superscript"/>
      <sz val="8"/>
      <name val="Arial"/>
      <family val="2"/>
    </font>
    <font>
      <i/>
      <sz val="8"/>
      <name val="Arial"/>
      <family val="2"/>
    </font>
    <font>
      <sz val="8"/>
      <color indexed="10"/>
      <name val="Arial"/>
      <family val="2"/>
    </font>
    <font>
      <b/>
      <u/>
      <sz val="10"/>
      <name val="Arial"/>
      <family val="2"/>
    </font>
    <font>
      <b/>
      <i/>
      <sz val="10"/>
      <name val="Arial"/>
      <family val="2"/>
    </font>
    <font>
      <sz val="10"/>
      <color indexed="10"/>
      <name val="Arial"/>
      <family val="2"/>
    </font>
    <font>
      <sz val="10"/>
      <name val="MS Sans Serif"/>
      <family val="2"/>
    </font>
    <font>
      <vertAlign val="superscript"/>
      <sz val="10"/>
      <name val="Arial"/>
      <family val="2"/>
    </font>
    <font>
      <b/>
      <sz val="8"/>
      <color indexed="10"/>
      <name val="Arial"/>
      <family val="2"/>
    </font>
    <font>
      <b/>
      <i/>
      <sz val="12"/>
      <color indexed="10"/>
      <name val="Arial"/>
      <family val="2"/>
    </font>
    <font>
      <b/>
      <sz val="10"/>
      <color indexed="10"/>
      <name val="Arial"/>
      <family val="2"/>
    </font>
    <font>
      <sz val="11"/>
      <color indexed="8"/>
      <name val="Calibri"/>
      <family val="2"/>
    </font>
    <font>
      <sz val="10"/>
      <color indexed="8"/>
      <name val="Arial"/>
      <family val="2"/>
    </font>
    <font>
      <sz val="10"/>
      <color indexed="10"/>
      <name val="Arial"/>
      <family val="2"/>
    </font>
    <font>
      <b/>
      <sz val="11"/>
      <color indexed="8"/>
      <name val="Calibri"/>
      <family val="2"/>
    </font>
    <font>
      <b/>
      <sz val="11"/>
      <name val="Calibri"/>
      <family val="2"/>
    </font>
    <font>
      <b/>
      <i/>
      <sz val="12"/>
      <color indexed="10"/>
      <name val="Arial"/>
      <family val="2"/>
    </font>
    <font>
      <sz val="10"/>
      <name val="Arial"/>
      <family val="2"/>
    </font>
    <font>
      <i/>
      <sz val="10"/>
      <name val="Arial"/>
      <family val="2"/>
    </font>
    <font>
      <b/>
      <vertAlign val="superscript"/>
      <sz val="8"/>
      <color indexed="10"/>
      <name val="Arial"/>
      <family val="2"/>
    </font>
    <font>
      <sz val="11"/>
      <color theme="1"/>
      <name val="Calibri"/>
      <family val="2"/>
      <scheme val="minor"/>
    </font>
    <font>
      <b/>
      <sz val="10"/>
      <color rgb="FFFF0000"/>
      <name val="Arial"/>
      <family val="2"/>
    </font>
    <font>
      <b/>
      <i/>
      <sz val="10"/>
      <color rgb="FFFF0000"/>
      <name val="Arial"/>
      <family val="2"/>
    </font>
    <font>
      <i/>
      <sz val="10"/>
      <color rgb="FFFF0000"/>
      <name val="Arial"/>
      <family val="2"/>
    </font>
    <font>
      <sz val="10"/>
      <color rgb="FFFF0000"/>
      <name val="Arial"/>
      <family val="2"/>
    </font>
    <font>
      <sz val="8"/>
      <color rgb="FFFF000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top style="medium">
        <color indexed="64"/>
      </top>
      <bottom/>
      <diagonal/>
    </border>
    <border>
      <left/>
      <right/>
      <top/>
      <bottom style="medium">
        <color indexed="64"/>
      </bottom>
      <diagonal/>
    </border>
  </borders>
  <cellStyleXfs count="62">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4" fontId="18" fillId="0" borderId="0" applyFont="0" applyFill="0" applyBorder="0" applyAlignment="0" applyProtection="0"/>
    <xf numFmtId="44" fontId="1" fillId="0" borderId="0" applyFont="0" applyFill="0" applyBorder="0" applyAlignment="0" applyProtection="0"/>
    <xf numFmtId="44" fontId="51" fillId="0" borderId="0" applyFont="0" applyFill="0" applyBorder="0" applyAlignment="0" applyProtection="0"/>
    <xf numFmtId="44" fontId="1" fillId="0" borderId="0" applyFont="0" applyFill="0" applyBorder="0" applyAlignment="0" applyProtection="0"/>
    <xf numFmtId="44" fontId="5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18" fillId="0" borderId="0"/>
    <xf numFmtId="0" fontId="18" fillId="0" borderId="0"/>
    <xf numFmtId="0" fontId="54" fillId="0" borderId="0"/>
    <xf numFmtId="0" fontId="40" fillId="0" borderId="0"/>
    <xf numFmtId="0" fontId="17" fillId="0" borderId="0"/>
    <xf numFmtId="0" fontId="1" fillId="0" borderId="0"/>
    <xf numFmtId="0" fontId="51" fillId="0" borderId="0"/>
    <xf numFmtId="0" fontId="17" fillId="0" borderId="0"/>
    <xf numFmtId="0" fontId="17" fillId="0" borderId="0"/>
    <xf numFmtId="0" fontId="40" fillId="0" borderId="0"/>
    <xf numFmtId="0" fontId="17" fillId="0" borderId="0"/>
    <xf numFmtId="0" fontId="1" fillId="0" borderId="0"/>
    <xf numFmtId="0" fontId="51" fillId="0" borderId="0"/>
    <xf numFmtId="0" fontId="18" fillId="23" borderId="7" applyNumberFormat="0" applyFont="0" applyAlignment="0" applyProtection="0"/>
    <xf numFmtId="0" fontId="19" fillId="20"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cellStyleXfs>
  <cellXfs count="508">
    <xf numFmtId="0" fontId="0" fillId="0" borderId="0" xfId="0"/>
    <xf numFmtId="0" fontId="18" fillId="24" borderId="0" xfId="0" applyFont="1" applyFill="1" applyProtection="1">
      <protection hidden="1"/>
    </xf>
    <xf numFmtId="3" fontId="18" fillId="24" borderId="0" xfId="0" applyNumberFormat="1" applyFont="1" applyFill="1" applyBorder="1" applyAlignment="1" applyProtection="1">
      <protection hidden="1"/>
    </xf>
    <xf numFmtId="0" fontId="25" fillId="24" borderId="0" xfId="0" applyFont="1" applyFill="1" applyProtection="1">
      <protection hidden="1"/>
    </xf>
    <xf numFmtId="3" fontId="25" fillId="24" borderId="0" xfId="0" applyNumberFormat="1" applyFont="1" applyFill="1" applyBorder="1" applyAlignment="1" applyProtection="1">
      <alignment horizontal="left" wrapText="1"/>
      <protection hidden="1"/>
    </xf>
    <xf numFmtId="0" fontId="26" fillId="24" borderId="0" xfId="0" applyFont="1" applyFill="1" applyProtection="1">
      <protection hidden="1"/>
    </xf>
    <xf numFmtId="3" fontId="25" fillId="24" borderId="0" xfId="0" applyNumberFormat="1" applyFont="1" applyFill="1" applyBorder="1" applyAlignment="1" applyProtection="1">
      <protection hidden="1"/>
    </xf>
    <xf numFmtId="0" fontId="27" fillId="24" borderId="0" xfId="0" applyFont="1" applyFill="1" applyProtection="1">
      <protection hidden="1"/>
    </xf>
    <xf numFmtId="0" fontId="28" fillId="24" borderId="10" xfId="0" applyFont="1" applyFill="1" applyBorder="1" applyAlignment="1" applyProtection="1">
      <alignment horizontal="center" vertical="center"/>
      <protection hidden="1"/>
    </xf>
    <xf numFmtId="3" fontId="28" fillId="24" borderId="10" xfId="0" applyNumberFormat="1" applyFont="1" applyFill="1" applyBorder="1" applyAlignment="1" applyProtection="1">
      <alignment horizontal="center" vertical="center" wrapText="1"/>
      <protection hidden="1"/>
    </xf>
    <xf numFmtId="0" fontId="18" fillId="24" borderId="0" xfId="0" applyFont="1" applyFill="1" applyBorder="1" applyAlignment="1" applyProtection="1">
      <alignment horizontal="left"/>
      <protection hidden="1"/>
    </xf>
    <xf numFmtId="0" fontId="23" fillId="24" borderId="0" xfId="0" applyFont="1" applyFill="1" applyBorder="1" applyAlignment="1" applyProtection="1">
      <alignment horizontal="center"/>
      <protection hidden="1"/>
    </xf>
    <xf numFmtId="0" fontId="0" fillId="24" borderId="0" xfId="0" applyFill="1"/>
    <xf numFmtId="3" fontId="28" fillId="24" borderId="11" xfId="0" applyNumberFormat="1" applyFont="1" applyFill="1" applyBorder="1" applyAlignment="1" applyProtection="1">
      <alignment horizontal="center" vertical="center" wrapText="1"/>
      <protection hidden="1"/>
    </xf>
    <xf numFmtId="3" fontId="28" fillId="24" borderId="12" xfId="0" applyNumberFormat="1" applyFont="1" applyFill="1" applyBorder="1" applyAlignment="1" applyProtection="1">
      <alignment horizontal="center" vertical="center" wrapText="1"/>
      <protection hidden="1"/>
    </xf>
    <xf numFmtId="3" fontId="28" fillId="24" borderId="11" xfId="0" applyNumberFormat="1" applyFont="1" applyFill="1" applyBorder="1" applyAlignment="1" applyProtection="1">
      <alignment horizontal="right" vertical="center" wrapText="1"/>
      <protection hidden="1"/>
    </xf>
    <xf numFmtId="3" fontId="28" fillId="24" borderId="0" xfId="0" applyNumberFormat="1" applyFont="1" applyFill="1" applyBorder="1" applyAlignment="1" applyProtection="1">
      <alignment horizontal="right" vertical="center" wrapText="1"/>
      <protection hidden="1"/>
    </xf>
    <xf numFmtId="0" fontId="30" fillId="24" borderId="0" xfId="0" applyFont="1" applyFill="1" applyBorder="1" applyProtection="1">
      <protection hidden="1"/>
    </xf>
    <xf numFmtId="3" fontId="28" fillId="24" borderId="0" xfId="0" applyNumberFormat="1" applyFont="1" applyFill="1" applyBorder="1" applyAlignment="1" applyProtection="1">
      <protection hidden="1"/>
    </xf>
    <xf numFmtId="0" fontId="28" fillId="24" borderId="0" xfId="0" applyFont="1" applyFill="1" applyBorder="1" applyAlignment="1" applyProtection="1">
      <alignment horizontal="center"/>
      <protection hidden="1"/>
    </xf>
    <xf numFmtId="3" fontId="30" fillId="24" borderId="0" xfId="0" applyNumberFormat="1" applyFont="1" applyFill="1" applyBorder="1" applyProtection="1">
      <protection hidden="1"/>
    </xf>
    <xf numFmtId="0" fontId="28" fillId="24" borderId="0" xfId="0" applyFont="1" applyFill="1" applyBorder="1" applyAlignment="1" applyProtection="1">
      <alignment horizontal="center" wrapText="1"/>
      <protection hidden="1"/>
    </xf>
    <xf numFmtId="0" fontId="32" fillId="24" borderId="0" xfId="0" applyFont="1" applyFill="1" applyBorder="1" applyProtection="1">
      <protection hidden="1"/>
    </xf>
    <xf numFmtId="1" fontId="30" fillId="24" borderId="0" xfId="0" applyNumberFormat="1" applyFont="1" applyFill="1" applyBorder="1" applyProtection="1">
      <protection hidden="1"/>
    </xf>
    <xf numFmtId="1" fontId="28" fillId="24" borderId="0" xfId="0" applyNumberFormat="1" applyFont="1" applyFill="1" applyBorder="1" applyAlignment="1" applyProtection="1">
      <alignment horizontal="center" wrapText="1"/>
      <protection hidden="1"/>
    </xf>
    <xf numFmtId="3" fontId="30" fillId="24" borderId="0" xfId="0" applyNumberFormat="1" applyFont="1" applyFill="1" applyBorder="1" applyAlignment="1" applyProtection="1">
      <protection hidden="1"/>
    </xf>
    <xf numFmtId="3" fontId="28" fillId="24" borderId="0" xfId="0" applyNumberFormat="1" applyFont="1" applyFill="1" applyBorder="1" applyProtection="1">
      <protection hidden="1"/>
    </xf>
    <xf numFmtId="0" fontId="28" fillId="24" borderId="0" xfId="0" applyFont="1" applyFill="1" applyBorder="1" applyProtection="1">
      <protection hidden="1"/>
    </xf>
    <xf numFmtId="3" fontId="30" fillId="24" borderId="0" xfId="0" applyNumberFormat="1" applyFont="1" applyFill="1" applyProtection="1">
      <protection hidden="1"/>
    </xf>
    <xf numFmtId="0" fontId="30" fillId="24" borderId="0" xfId="0" applyFont="1" applyFill="1" applyProtection="1">
      <protection hidden="1"/>
    </xf>
    <xf numFmtId="0" fontId="30" fillId="24" borderId="11" xfId="0" applyFont="1" applyFill="1" applyBorder="1" applyProtection="1">
      <protection hidden="1"/>
    </xf>
    <xf numFmtId="3" fontId="28" fillId="24" borderId="11" xfId="0" applyNumberFormat="1" applyFont="1" applyFill="1" applyBorder="1" applyProtection="1">
      <protection hidden="1"/>
    </xf>
    <xf numFmtId="0" fontId="35" fillId="24" borderId="0" xfId="0" applyFont="1" applyFill="1" applyBorder="1" applyAlignment="1" applyProtection="1">
      <alignment horizontal="right"/>
      <protection hidden="1"/>
    </xf>
    <xf numFmtId="3" fontId="30" fillId="24" borderId="0" xfId="0" applyNumberFormat="1" applyFont="1" applyFill="1" applyAlignment="1" applyProtection="1">
      <protection hidden="1"/>
    </xf>
    <xf numFmtId="0" fontId="30" fillId="24" borderId="0" xfId="0" applyFont="1" applyFill="1" applyAlignment="1" applyProtection="1">
      <protection hidden="1"/>
    </xf>
    <xf numFmtId="164" fontId="30" fillId="24" borderId="0" xfId="0" applyNumberFormat="1" applyFont="1" applyFill="1" applyAlignment="1" applyProtection="1">
      <protection hidden="1"/>
    </xf>
    <xf numFmtId="164" fontId="30" fillId="24" borderId="0" xfId="0" applyNumberFormat="1" applyFont="1" applyFill="1" applyProtection="1">
      <protection hidden="1"/>
    </xf>
    <xf numFmtId="0" fontId="33" fillId="24" borderId="0" xfId="0" applyFont="1" applyFill="1" applyProtection="1">
      <protection hidden="1"/>
    </xf>
    <xf numFmtId="0" fontId="30" fillId="24" borderId="0" xfId="52" applyFont="1" applyFill="1" applyAlignment="1"/>
    <xf numFmtId="0" fontId="0" fillId="24" borderId="0" xfId="0" applyFill="1" applyBorder="1" applyAlignment="1"/>
    <xf numFmtId="0" fontId="25" fillId="24" borderId="0" xfId="0" applyFont="1" applyFill="1"/>
    <xf numFmtId="0" fontId="0" fillId="24" borderId="0" xfId="0" applyFill="1" applyBorder="1"/>
    <xf numFmtId="3" fontId="18" fillId="25" borderId="13" xfId="0" applyNumberFormat="1" applyFont="1" applyFill="1" applyBorder="1" applyProtection="1">
      <protection locked="0"/>
    </xf>
    <xf numFmtId="3" fontId="30" fillId="24" borderId="0" xfId="0" applyNumberFormat="1" applyFont="1" applyFill="1" applyAlignment="1" applyProtection="1">
      <alignment horizontal="right"/>
      <protection hidden="1"/>
    </xf>
    <xf numFmtId="1" fontId="30" fillId="24" borderId="0" xfId="0" applyNumberFormat="1" applyFont="1" applyFill="1" applyAlignment="1" applyProtection="1">
      <alignment horizontal="right"/>
      <protection hidden="1"/>
    </xf>
    <xf numFmtId="3" fontId="30" fillId="24" borderId="0" xfId="0" applyNumberFormat="1" applyFont="1" applyFill="1" applyBorder="1" applyAlignment="1" applyProtection="1">
      <alignment horizontal="right"/>
      <protection hidden="1"/>
    </xf>
    <xf numFmtId="1" fontId="30" fillId="24" borderId="0" xfId="0" applyNumberFormat="1" applyFont="1" applyFill="1" applyBorder="1" applyAlignment="1" applyProtection="1">
      <alignment horizontal="right"/>
      <protection hidden="1"/>
    </xf>
    <xf numFmtId="3" fontId="28" fillId="24" borderId="0" xfId="0" applyNumberFormat="1" applyFont="1" applyFill="1" applyBorder="1" applyAlignment="1" applyProtection="1">
      <alignment horizontal="right"/>
      <protection hidden="1"/>
    </xf>
    <xf numFmtId="1" fontId="28" fillId="24" borderId="0" xfId="0" applyNumberFormat="1" applyFont="1" applyFill="1" applyBorder="1" applyAlignment="1" applyProtection="1">
      <alignment horizontal="right"/>
      <protection hidden="1"/>
    </xf>
    <xf numFmtId="3" fontId="28" fillId="24" borderId="11" xfId="0" applyNumberFormat="1" applyFont="1" applyFill="1" applyBorder="1" applyAlignment="1" applyProtection="1">
      <alignment horizontal="right"/>
      <protection hidden="1"/>
    </xf>
    <xf numFmtId="0" fontId="35" fillId="24" borderId="0" xfId="0" applyFont="1" applyFill="1" applyAlignment="1" applyProtection="1">
      <alignment horizontal="right"/>
      <protection hidden="1"/>
    </xf>
    <xf numFmtId="3" fontId="18" fillId="24" borderId="0" xfId="0" applyNumberFormat="1" applyFont="1" applyFill="1" applyBorder="1" applyProtection="1">
      <protection locked="0"/>
    </xf>
    <xf numFmtId="0" fontId="18" fillId="24" borderId="0" xfId="0" applyFont="1" applyFill="1" applyBorder="1" applyAlignment="1" applyProtection="1">
      <alignment horizontal="center"/>
      <protection locked="0"/>
    </xf>
    <xf numFmtId="0" fontId="0" fillId="24" borderId="0" xfId="0" applyFill="1" applyBorder="1" applyAlignment="1">
      <alignment horizontal="center"/>
    </xf>
    <xf numFmtId="0" fontId="23" fillId="24" borderId="0" xfId="0" applyFont="1" applyFill="1"/>
    <xf numFmtId="0" fontId="28" fillId="24" borderId="10" xfId="0" applyFont="1" applyFill="1" applyBorder="1" applyAlignment="1" applyProtection="1">
      <alignment vertical="center"/>
      <protection hidden="1"/>
    </xf>
    <xf numFmtId="0" fontId="28" fillId="24" borderId="0" xfId="0" applyFont="1" applyFill="1" applyBorder="1" applyAlignment="1" applyProtection="1">
      <alignment horizontal="center" vertical="center" wrapText="1"/>
      <protection hidden="1"/>
    </xf>
    <xf numFmtId="1" fontId="30" fillId="24" borderId="12" xfId="0" applyNumberFormat="1" applyFont="1" applyFill="1" applyBorder="1" applyAlignment="1" applyProtection="1">
      <alignment horizontal="center" vertical="center" wrapText="1"/>
      <protection hidden="1"/>
    </xf>
    <xf numFmtId="0" fontId="28" fillId="24" borderId="11" xfId="0" applyFont="1" applyFill="1" applyBorder="1" applyAlignment="1" applyProtection="1">
      <alignment vertical="center" wrapText="1"/>
      <protection hidden="1"/>
    </xf>
    <xf numFmtId="0" fontId="28" fillId="24" borderId="12" xfId="0" applyFont="1" applyFill="1" applyBorder="1" applyAlignment="1" applyProtection="1">
      <alignment horizontal="right" vertical="center"/>
      <protection hidden="1"/>
    </xf>
    <xf numFmtId="1" fontId="28" fillId="24" borderId="12" xfId="0" applyNumberFormat="1" applyFont="1" applyFill="1" applyBorder="1" applyAlignment="1" applyProtection="1">
      <alignment horizontal="right" vertical="center"/>
      <protection hidden="1"/>
    </xf>
    <xf numFmtId="165" fontId="28" fillId="24" borderId="0" xfId="0" applyNumberFormat="1" applyFont="1" applyFill="1" applyBorder="1" applyAlignment="1" applyProtection="1">
      <alignment horizontal="right"/>
      <protection hidden="1"/>
    </xf>
    <xf numFmtId="0" fontId="30" fillId="24" borderId="0" xfId="0" applyFont="1" applyFill="1" applyBorder="1" applyAlignment="1" applyProtection="1">
      <alignment horizontal="left" indent="1"/>
      <protection hidden="1"/>
    </xf>
    <xf numFmtId="165" fontId="30" fillId="24" borderId="0" xfId="0" applyNumberFormat="1" applyFont="1" applyFill="1" applyBorder="1" applyAlignment="1" applyProtection="1">
      <protection hidden="1"/>
    </xf>
    <xf numFmtId="0" fontId="30" fillId="24" borderId="0" xfId="0" applyFont="1" applyFill="1" applyBorder="1" applyAlignment="1" applyProtection="1">
      <alignment horizontal="right"/>
      <protection hidden="1"/>
    </xf>
    <xf numFmtId="0" fontId="30" fillId="24" borderId="0" xfId="0" applyFont="1" applyFill="1" applyAlignment="1" applyProtection="1">
      <alignment horizontal="right"/>
      <protection hidden="1"/>
    </xf>
    <xf numFmtId="0" fontId="25" fillId="0" borderId="0" xfId="0" applyFont="1" applyAlignment="1"/>
    <xf numFmtId="0" fontId="28" fillId="24" borderId="10" xfId="0" applyFont="1" applyFill="1" applyBorder="1" applyAlignment="1" applyProtection="1">
      <alignment horizontal="center" vertical="center" wrapText="1"/>
      <protection hidden="1"/>
    </xf>
    <xf numFmtId="0" fontId="28" fillId="24" borderId="11" xfId="0" applyFont="1" applyFill="1" applyBorder="1" applyAlignment="1" applyProtection="1">
      <alignment horizontal="center" vertical="center" wrapText="1"/>
      <protection hidden="1"/>
    </xf>
    <xf numFmtId="0" fontId="28" fillId="24" borderId="11" xfId="0" applyFont="1" applyFill="1" applyBorder="1" applyAlignment="1" applyProtection="1">
      <alignment horizontal="right" vertical="center"/>
      <protection hidden="1"/>
    </xf>
    <xf numFmtId="1" fontId="28" fillId="24" borderId="11" xfId="0" applyNumberFormat="1" applyFont="1" applyFill="1" applyBorder="1" applyAlignment="1" applyProtection="1">
      <alignment horizontal="right" vertical="center"/>
      <protection hidden="1"/>
    </xf>
    <xf numFmtId="0" fontId="30" fillId="24" borderId="0" xfId="0" applyFont="1" applyFill="1" applyBorder="1" applyAlignment="1" applyProtection="1">
      <protection hidden="1"/>
    </xf>
    <xf numFmtId="0" fontId="25" fillId="0" borderId="0" xfId="0" applyFont="1"/>
    <xf numFmtId="3" fontId="28" fillId="24" borderId="0" xfId="31" applyNumberFormat="1" applyFont="1" applyFill="1" applyBorder="1" applyAlignment="1" applyProtection="1">
      <alignment horizontal="right"/>
      <protection hidden="1"/>
    </xf>
    <xf numFmtId="165" fontId="28" fillId="24" borderId="0" xfId="31" applyNumberFormat="1" applyFont="1" applyFill="1" applyBorder="1" applyAlignment="1" applyProtection="1">
      <alignment horizontal="right"/>
      <protection hidden="1"/>
    </xf>
    <xf numFmtId="3" fontId="30" fillId="24" borderId="0" xfId="31" applyNumberFormat="1" applyFont="1" applyFill="1" applyBorder="1" applyAlignment="1" applyProtection="1">
      <alignment horizontal="right"/>
      <protection hidden="1"/>
    </xf>
    <xf numFmtId="3" fontId="28" fillId="24" borderId="11" xfId="31" applyNumberFormat="1" applyFont="1" applyFill="1" applyBorder="1" applyAlignment="1" applyProtection="1">
      <alignment horizontal="right"/>
      <protection hidden="1"/>
    </xf>
    <xf numFmtId="165" fontId="30" fillId="24" borderId="0" xfId="31" applyNumberFormat="1" applyFont="1" applyFill="1" applyBorder="1" applyAlignment="1" applyProtection="1">
      <alignment horizontal="right"/>
      <protection hidden="1"/>
    </xf>
    <xf numFmtId="0" fontId="18" fillId="24" borderId="0" xfId="0" applyFont="1" applyFill="1"/>
    <xf numFmtId="0" fontId="37" fillId="24" borderId="0" xfId="0" applyFont="1" applyFill="1"/>
    <xf numFmtId="0" fontId="38" fillId="24" borderId="0" xfId="0" applyFont="1" applyFill="1"/>
    <xf numFmtId="0" fontId="38" fillId="24" borderId="0" xfId="40" applyFont="1" applyFill="1" applyAlignment="1" applyProtection="1"/>
    <xf numFmtId="0" fontId="18" fillId="24" borderId="0" xfId="40" applyFont="1" applyFill="1" applyAlignment="1" applyProtection="1"/>
    <xf numFmtId="0" fontId="12" fillId="24" borderId="0" xfId="39" applyFill="1" applyAlignment="1" applyProtection="1"/>
    <xf numFmtId="0" fontId="12" fillId="24" borderId="0" xfId="39" applyFill="1" applyBorder="1" applyAlignment="1" applyProtection="1">
      <alignment vertical="center"/>
    </xf>
    <xf numFmtId="0" fontId="12" fillId="24" borderId="0" xfId="39" applyFont="1" applyFill="1" applyAlignment="1" applyProtection="1"/>
    <xf numFmtId="0" fontId="28" fillId="24" borderId="0" xfId="0" applyFont="1" applyFill="1" applyProtection="1">
      <protection hidden="1"/>
    </xf>
    <xf numFmtId="1" fontId="28" fillId="24" borderId="0" xfId="49" applyNumberFormat="1" applyFont="1" applyFill="1" applyBorder="1" applyProtection="1">
      <protection hidden="1"/>
    </xf>
    <xf numFmtId="3" fontId="28" fillId="24" borderId="0" xfId="29" applyNumberFormat="1" applyFont="1" applyFill="1" applyBorder="1" applyAlignment="1" applyProtection="1">
      <alignment horizontal="right"/>
      <protection hidden="1"/>
    </xf>
    <xf numFmtId="1" fontId="28" fillId="24" borderId="0" xfId="29" applyNumberFormat="1" applyFont="1" applyFill="1" applyBorder="1" applyAlignment="1" applyProtection="1">
      <alignment horizontal="right"/>
      <protection hidden="1"/>
    </xf>
    <xf numFmtId="165" fontId="28" fillId="24" borderId="0" xfId="0" applyNumberFormat="1" applyFont="1" applyFill="1" applyBorder="1" applyAlignment="1" applyProtection="1">
      <alignment horizontal="left"/>
      <protection hidden="1"/>
    </xf>
    <xf numFmtId="0" fontId="30" fillId="24" borderId="0" xfId="0" applyFont="1" applyFill="1" applyAlignment="1" applyProtection="1">
      <alignment horizontal="left"/>
      <protection hidden="1"/>
    </xf>
    <xf numFmtId="165" fontId="30" fillId="24" borderId="0" xfId="49" applyNumberFormat="1" applyFont="1" applyFill="1" applyBorder="1" applyAlignment="1" applyProtection="1">
      <alignment horizontal="left"/>
      <protection hidden="1"/>
    </xf>
    <xf numFmtId="1" fontId="30" fillId="24" borderId="0" xfId="29" applyNumberFormat="1" applyFont="1" applyFill="1" applyBorder="1" applyAlignment="1" applyProtection="1">
      <alignment horizontal="right"/>
      <protection hidden="1"/>
    </xf>
    <xf numFmtId="165" fontId="30" fillId="24" borderId="0" xfId="49" applyNumberFormat="1" applyFont="1" applyFill="1" applyBorder="1" applyProtection="1">
      <protection hidden="1"/>
    </xf>
    <xf numFmtId="0" fontId="28" fillId="24" borderId="0" xfId="47" applyFont="1" applyFill="1" applyBorder="1" applyAlignment="1" applyProtection="1">
      <alignment vertical="center"/>
      <protection hidden="1"/>
    </xf>
    <xf numFmtId="0" fontId="28" fillId="0" borderId="0" xfId="0" applyFont="1"/>
    <xf numFmtId="0" fontId="28" fillId="24" borderId="0" xfId="55" applyFont="1" applyFill="1" applyBorder="1" applyProtection="1">
      <protection hidden="1"/>
    </xf>
    <xf numFmtId="0" fontId="30" fillId="24" borderId="0" xfId="47" applyFont="1" applyFill="1" applyBorder="1" applyProtection="1">
      <protection hidden="1"/>
    </xf>
    <xf numFmtId="166" fontId="30" fillId="24" borderId="0" xfId="47" applyNumberFormat="1" applyFont="1" applyFill="1" applyBorder="1" applyAlignment="1" applyProtection="1">
      <alignment horizontal="left" vertical="center"/>
      <protection hidden="1"/>
    </xf>
    <xf numFmtId="166" fontId="30" fillId="24" borderId="0" xfId="47" applyNumberFormat="1" applyFont="1" applyFill="1" applyBorder="1" applyAlignment="1" applyProtection="1">
      <alignment horizontal="left"/>
      <protection hidden="1"/>
    </xf>
    <xf numFmtId="165" fontId="30" fillId="24" borderId="11" xfId="49" applyNumberFormat="1" applyFont="1" applyFill="1" applyBorder="1" applyAlignment="1" applyProtection="1">
      <alignment horizontal="left"/>
      <protection hidden="1"/>
    </xf>
    <xf numFmtId="44" fontId="30" fillId="24" borderId="0" xfId="29" applyFont="1" applyFill="1" applyBorder="1" applyProtection="1">
      <protection hidden="1"/>
    </xf>
    <xf numFmtId="0" fontId="30" fillId="24" borderId="0" xfId="29" applyNumberFormat="1" applyFont="1" applyFill="1" applyProtection="1">
      <protection hidden="1"/>
    </xf>
    <xf numFmtId="1" fontId="30" fillId="24" borderId="0" xfId="29" applyNumberFormat="1" applyFont="1" applyFill="1" applyProtection="1">
      <protection hidden="1"/>
    </xf>
    <xf numFmtId="1" fontId="30" fillId="24" borderId="0" xfId="0" applyNumberFormat="1" applyFont="1" applyFill="1" applyProtection="1">
      <protection hidden="1"/>
    </xf>
    <xf numFmtId="0" fontId="30" fillId="24" borderId="0" xfId="0" applyNumberFormat="1" applyFont="1" applyFill="1" applyProtection="1">
      <protection hidden="1"/>
    </xf>
    <xf numFmtId="1" fontId="35" fillId="24" borderId="0" xfId="0" applyNumberFormat="1" applyFont="1" applyFill="1" applyAlignment="1" applyProtection="1">
      <alignment horizontal="right"/>
      <protection hidden="1"/>
    </xf>
    <xf numFmtId="44" fontId="30" fillId="24" borderId="0" xfId="29" applyFont="1" applyFill="1" applyBorder="1" applyAlignment="1" applyProtection="1">
      <protection hidden="1"/>
    </xf>
    <xf numFmtId="1" fontId="28" fillId="24" borderId="0" xfId="0" applyNumberFormat="1" applyFont="1" applyFill="1" applyBorder="1" applyProtection="1">
      <protection hidden="1"/>
    </xf>
    <xf numFmtId="1" fontId="30" fillId="24" borderId="0" xfId="0" applyNumberFormat="1" applyFont="1" applyFill="1" applyAlignment="1" applyProtection="1">
      <alignment horizontal="left"/>
      <protection hidden="1"/>
    </xf>
    <xf numFmtId="44" fontId="30" fillId="24" borderId="0" xfId="29" applyFont="1" applyFill="1" applyAlignment="1" applyProtection="1">
      <protection hidden="1"/>
    </xf>
    <xf numFmtId="3" fontId="18" fillId="25" borderId="14" xfId="0" applyNumberFormat="1" applyFont="1" applyFill="1" applyBorder="1" applyProtection="1">
      <protection locked="0"/>
    </xf>
    <xf numFmtId="0" fontId="18" fillId="25" borderId="15" xfId="0" applyFont="1" applyFill="1" applyBorder="1" applyAlignment="1" applyProtection="1">
      <alignment horizontal="center"/>
      <protection locked="0"/>
    </xf>
    <xf numFmtId="0" fontId="36" fillId="24" borderId="0" xfId="0" applyFont="1" applyFill="1" applyProtection="1">
      <protection hidden="1"/>
    </xf>
    <xf numFmtId="1" fontId="30" fillId="24" borderId="0" xfId="0" applyNumberFormat="1" applyFont="1" applyFill="1" applyBorder="1" applyAlignment="1" applyProtection="1">
      <alignment horizontal="center" vertical="center" wrapText="1"/>
      <protection hidden="1"/>
    </xf>
    <xf numFmtId="0" fontId="30" fillId="24" borderId="0" xfId="29" applyNumberFormat="1" applyFont="1" applyFill="1" applyBorder="1" applyProtection="1">
      <protection hidden="1"/>
    </xf>
    <xf numFmtId="1" fontId="30" fillId="24" borderId="0" xfId="29" applyNumberFormat="1" applyFont="1" applyFill="1" applyBorder="1" applyProtection="1">
      <protection hidden="1"/>
    </xf>
    <xf numFmtId="0" fontId="30" fillId="24" borderId="0" xfId="0" applyNumberFormat="1" applyFont="1" applyFill="1" applyBorder="1" applyProtection="1">
      <protection hidden="1"/>
    </xf>
    <xf numFmtId="0" fontId="0" fillId="24" borderId="0" xfId="0" applyFill="1" applyAlignment="1"/>
    <xf numFmtId="0" fontId="25" fillId="24" borderId="0" xfId="44" applyFont="1" applyFill="1"/>
    <xf numFmtId="0" fontId="18" fillId="24" borderId="0" xfId="44" applyFill="1"/>
    <xf numFmtId="3" fontId="18" fillId="24" borderId="0" xfId="44" applyNumberFormat="1" applyFont="1" applyFill="1" applyBorder="1" applyAlignment="1" applyProtection="1">
      <protection hidden="1"/>
    </xf>
    <xf numFmtId="0" fontId="18" fillId="24" borderId="0" xfId="44" applyFont="1" applyFill="1" applyProtection="1">
      <protection hidden="1"/>
    </xf>
    <xf numFmtId="0" fontId="18" fillId="24" borderId="0" xfId="44" applyFill="1" applyBorder="1"/>
    <xf numFmtId="0" fontId="30" fillId="24" borderId="0" xfId="44" applyFont="1" applyFill="1" applyProtection="1">
      <protection hidden="1"/>
    </xf>
    <xf numFmtId="0" fontId="30" fillId="24" borderId="0" xfId="44" applyFont="1" applyFill="1" applyBorder="1" applyAlignment="1" applyProtection="1">
      <alignment horizontal="center"/>
      <protection hidden="1"/>
    </xf>
    <xf numFmtId="0" fontId="28" fillId="24" borderId="10" xfId="44" applyFont="1" applyFill="1" applyBorder="1" applyAlignment="1" applyProtection="1">
      <alignment horizontal="center" vertical="center"/>
      <protection hidden="1"/>
    </xf>
    <xf numFmtId="3" fontId="28" fillId="24" borderId="10" xfId="44" applyNumberFormat="1" applyFont="1" applyFill="1" applyBorder="1" applyAlignment="1" applyProtection="1">
      <alignment horizontal="center" vertical="center" wrapText="1"/>
      <protection hidden="1"/>
    </xf>
    <xf numFmtId="0" fontId="28" fillId="24" borderId="11" xfId="44" applyFont="1" applyFill="1" applyBorder="1" applyAlignment="1" applyProtection="1">
      <alignment horizontal="center" vertical="center"/>
      <protection hidden="1"/>
    </xf>
    <xf numFmtId="3" fontId="28" fillId="24" borderId="11" xfId="44" applyNumberFormat="1" applyFont="1" applyFill="1" applyBorder="1" applyAlignment="1" applyProtection="1">
      <alignment horizontal="center" vertical="center" wrapText="1"/>
      <protection hidden="1"/>
    </xf>
    <xf numFmtId="3" fontId="28" fillId="24" borderId="12" xfId="44" applyNumberFormat="1" applyFont="1" applyFill="1" applyBorder="1" applyAlignment="1" applyProtection="1">
      <alignment horizontal="center" vertical="center" wrapText="1"/>
      <protection hidden="1"/>
    </xf>
    <xf numFmtId="3" fontId="28" fillId="24" borderId="11" xfId="44" applyNumberFormat="1" applyFont="1" applyFill="1" applyBorder="1" applyAlignment="1" applyProtection="1">
      <alignment horizontal="right" vertical="center" wrapText="1"/>
      <protection hidden="1"/>
    </xf>
    <xf numFmtId="3" fontId="28" fillId="24" borderId="0" xfId="44" applyNumberFormat="1" applyFont="1" applyFill="1" applyBorder="1" applyAlignment="1" applyProtection="1">
      <alignment horizontal="right" vertical="center" wrapText="1"/>
      <protection hidden="1"/>
    </xf>
    <xf numFmtId="3" fontId="28" fillId="24" borderId="0" xfId="44" applyNumberFormat="1" applyFont="1" applyFill="1" applyBorder="1" applyAlignment="1" applyProtection="1">
      <alignment horizontal="center" vertical="center" wrapText="1"/>
      <protection hidden="1"/>
    </xf>
    <xf numFmtId="3" fontId="28" fillId="24" borderId="0" xfId="44" applyNumberFormat="1" applyFont="1" applyFill="1" applyProtection="1">
      <protection hidden="1"/>
    </xf>
    <xf numFmtId="3" fontId="30" fillId="24" borderId="0" xfId="44" applyNumberFormat="1" applyFont="1" applyFill="1" applyProtection="1">
      <protection hidden="1"/>
    </xf>
    <xf numFmtId="3" fontId="28" fillId="24" borderId="0" xfId="44" applyNumberFormat="1" applyFont="1" applyFill="1" applyBorder="1" applyProtection="1">
      <protection hidden="1"/>
    </xf>
    <xf numFmtId="3" fontId="28" fillId="24" borderId="0" xfId="44" applyNumberFormat="1" applyFont="1" applyFill="1" applyAlignment="1" applyProtection="1">
      <alignment horizontal="right"/>
      <protection hidden="1"/>
    </xf>
    <xf numFmtId="1" fontId="28" fillId="24" borderId="0" xfId="44" applyNumberFormat="1" applyFont="1" applyFill="1" applyAlignment="1" applyProtection="1">
      <alignment horizontal="right"/>
      <protection hidden="1"/>
    </xf>
    <xf numFmtId="3" fontId="30" fillId="24" borderId="0" xfId="44" applyNumberFormat="1" applyFont="1" applyFill="1" applyBorder="1" applyProtection="1">
      <protection hidden="1"/>
    </xf>
    <xf numFmtId="1" fontId="30" fillId="24" borderId="0" xfId="44" applyNumberFormat="1" applyFont="1" applyFill="1" applyAlignment="1" applyProtection="1">
      <alignment horizontal="right"/>
      <protection hidden="1"/>
    </xf>
    <xf numFmtId="1" fontId="30" fillId="24" borderId="0" xfId="44" applyNumberFormat="1" applyFont="1" applyFill="1" applyAlignment="1" applyProtection="1">
      <alignment horizontal="center"/>
      <protection hidden="1"/>
    </xf>
    <xf numFmtId="3" fontId="28" fillId="24" borderId="0" xfId="44" applyNumberFormat="1" applyFont="1" applyFill="1" applyAlignment="1" applyProtection="1">
      <protection hidden="1"/>
    </xf>
    <xf numFmtId="0" fontId="30" fillId="24" borderId="0" xfId="44" applyFont="1" applyFill="1" applyAlignment="1" applyProtection="1">
      <protection hidden="1"/>
    </xf>
    <xf numFmtId="3" fontId="30" fillId="24" borderId="0" xfId="44" applyNumberFormat="1" applyFont="1" applyFill="1" applyAlignment="1" applyProtection="1">
      <alignment horizontal="left" indent="1"/>
      <protection hidden="1"/>
    </xf>
    <xf numFmtId="3" fontId="30" fillId="24" borderId="0" xfId="44" applyNumberFormat="1" applyFont="1" applyFill="1" applyAlignment="1" applyProtection="1">
      <alignment horizontal="left" indent="2"/>
      <protection hidden="1"/>
    </xf>
    <xf numFmtId="1" fontId="30" fillId="24" borderId="0" xfId="44" applyNumberFormat="1" applyFont="1" applyFill="1" applyBorder="1" applyAlignment="1" applyProtection="1">
      <alignment horizontal="right"/>
      <protection hidden="1"/>
    </xf>
    <xf numFmtId="3" fontId="28" fillId="24" borderId="0" xfId="44" applyNumberFormat="1" applyFont="1" applyFill="1" applyBorder="1" applyAlignment="1" applyProtection="1">
      <alignment horizontal="left"/>
      <protection hidden="1"/>
    </xf>
    <xf numFmtId="0" fontId="30" fillId="24" borderId="0" xfId="44" applyFont="1" applyFill="1" applyAlignment="1" applyProtection="1">
      <alignment horizontal="left" wrapText="1"/>
      <protection hidden="1"/>
    </xf>
    <xf numFmtId="0" fontId="30" fillId="24" borderId="0" xfId="44" applyFont="1" applyFill="1" applyBorder="1" applyAlignment="1" applyProtection="1">
      <alignment horizontal="left" wrapText="1"/>
      <protection hidden="1"/>
    </xf>
    <xf numFmtId="0" fontId="28" fillId="24" borderId="0" xfId="44" applyFont="1" applyFill="1" applyBorder="1" applyAlignment="1" applyProtection="1">
      <alignment horizontal="left" wrapText="1"/>
      <protection hidden="1"/>
    </xf>
    <xf numFmtId="1" fontId="28" fillId="24" borderId="0" xfId="44" applyNumberFormat="1" applyFont="1" applyFill="1" applyBorder="1" applyAlignment="1" applyProtection="1">
      <alignment horizontal="right"/>
      <protection hidden="1"/>
    </xf>
    <xf numFmtId="3" fontId="28" fillId="24" borderId="11" xfId="44" applyNumberFormat="1" applyFont="1" applyFill="1" applyBorder="1" applyProtection="1">
      <protection hidden="1"/>
    </xf>
    <xf numFmtId="0" fontId="28" fillId="24" borderId="11" xfId="44" applyFont="1" applyFill="1" applyBorder="1" applyAlignment="1" applyProtection="1">
      <alignment horizontal="left" wrapText="1"/>
      <protection hidden="1"/>
    </xf>
    <xf numFmtId="3" fontId="28" fillId="24" borderId="11" xfId="44" applyNumberFormat="1" applyFont="1" applyFill="1" applyBorder="1" applyAlignment="1" applyProtection="1">
      <alignment horizontal="right"/>
      <protection hidden="1"/>
    </xf>
    <xf numFmtId="1" fontId="28" fillId="24" borderId="11" xfId="44" applyNumberFormat="1" applyFont="1" applyFill="1" applyBorder="1" applyAlignment="1" applyProtection="1">
      <alignment horizontal="right"/>
      <protection hidden="1"/>
    </xf>
    <xf numFmtId="0" fontId="35" fillId="24" borderId="0" xfId="44" applyFont="1" applyFill="1" applyBorder="1" applyAlignment="1" applyProtection="1">
      <alignment horizontal="right"/>
      <protection hidden="1"/>
    </xf>
    <xf numFmtId="0" fontId="30" fillId="24" borderId="0" xfId="44" applyFont="1" applyFill="1" applyBorder="1" applyProtection="1">
      <protection hidden="1"/>
    </xf>
    <xf numFmtId="0" fontId="18" fillId="24" borderId="0" xfId="44" applyFill="1" applyBorder="1" applyAlignment="1"/>
    <xf numFmtId="0" fontId="18" fillId="24" borderId="0" xfId="44" applyFill="1" applyBorder="1" applyAlignment="1">
      <alignment wrapText="1"/>
    </xf>
    <xf numFmtId="3" fontId="30" fillId="24" borderId="0" xfId="44" applyNumberFormat="1" applyFont="1" applyFill="1" applyAlignment="1" applyProtection="1">
      <protection hidden="1"/>
    </xf>
    <xf numFmtId="0" fontId="30" fillId="0" borderId="0" xfId="53" applyFont="1" applyFill="1" applyAlignment="1"/>
    <xf numFmtId="0" fontId="12" fillId="0" borderId="0" xfId="39" applyAlignment="1" applyProtection="1"/>
    <xf numFmtId="0" fontId="18" fillId="24" borderId="11" xfId="44" applyFill="1" applyBorder="1"/>
    <xf numFmtId="0" fontId="36" fillId="24" borderId="0" xfId="0" applyFont="1" applyFill="1" applyAlignment="1"/>
    <xf numFmtId="1" fontId="36" fillId="24" borderId="0" xfId="0" applyNumberFormat="1" applyFont="1" applyFill="1" applyBorder="1" applyAlignment="1">
      <alignment horizontal="right"/>
    </xf>
    <xf numFmtId="0" fontId="18" fillId="24" borderId="0" xfId="0" applyFont="1" applyFill="1" applyAlignment="1"/>
    <xf numFmtId="0" fontId="18" fillId="0" borderId="0" xfId="44"/>
    <xf numFmtId="0" fontId="28" fillId="24" borderId="11" xfId="44" applyFont="1" applyFill="1" applyBorder="1" applyAlignment="1">
      <alignment horizontal="left" wrapText="1"/>
    </xf>
    <xf numFmtId="3" fontId="23" fillId="24" borderId="0" xfId="44" applyNumberFormat="1" applyFont="1" applyFill="1" applyAlignment="1" applyProtection="1">
      <alignment horizontal="right"/>
      <protection hidden="1"/>
    </xf>
    <xf numFmtId="1" fontId="23" fillId="24" borderId="0" xfId="44" applyNumberFormat="1" applyFont="1" applyFill="1" applyAlignment="1" applyProtection="1">
      <alignment horizontal="right"/>
      <protection hidden="1"/>
    </xf>
    <xf numFmtId="1" fontId="23" fillId="24" borderId="0" xfId="44" applyNumberFormat="1" applyFont="1" applyFill="1" applyAlignment="1" applyProtection="1">
      <alignment horizontal="center"/>
      <protection hidden="1"/>
    </xf>
    <xf numFmtId="3" fontId="23" fillId="24" borderId="0" xfId="44" applyNumberFormat="1" applyFont="1" applyFill="1" applyBorder="1" applyAlignment="1" applyProtection="1">
      <alignment horizontal="right"/>
      <protection hidden="1"/>
    </xf>
    <xf numFmtId="1" fontId="23" fillId="24" borderId="0" xfId="44" applyNumberFormat="1" applyFont="1" applyFill="1" applyBorder="1" applyAlignment="1" applyProtection="1">
      <alignment horizontal="right"/>
      <protection hidden="1"/>
    </xf>
    <xf numFmtId="0" fontId="23" fillId="24" borderId="0" xfId="44" applyFont="1" applyFill="1" applyBorder="1" applyAlignment="1" applyProtection="1">
      <alignment horizontal="center"/>
      <protection hidden="1"/>
    </xf>
    <xf numFmtId="3" fontId="23" fillId="24" borderId="0" xfId="44" applyNumberFormat="1" applyFont="1" applyFill="1" applyProtection="1">
      <protection hidden="1"/>
    </xf>
    <xf numFmtId="0" fontId="46" fillId="0" borderId="0" xfId="44" applyFont="1"/>
    <xf numFmtId="3" fontId="23" fillId="24" borderId="0" xfId="0" applyNumberFormat="1" applyFont="1" applyFill="1" applyBorder="1" applyAlignment="1" applyProtection="1">
      <alignment horizontal="right"/>
      <protection hidden="1"/>
    </xf>
    <xf numFmtId="3" fontId="23" fillId="24" borderId="11" xfId="0" applyNumberFormat="1" applyFont="1" applyFill="1" applyBorder="1" applyAlignment="1" applyProtection="1">
      <alignment horizontal="right"/>
      <protection hidden="1"/>
    </xf>
    <xf numFmtId="0" fontId="43" fillId="0" borderId="0" xfId="44" applyFont="1"/>
    <xf numFmtId="0" fontId="39" fillId="0" borderId="0" xfId="44" applyFont="1"/>
    <xf numFmtId="0" fontId="18" fillId="0" borderId="0" xfId="44" applyFont="1"/>
    <xf numFmtId="0" fontId="47" fillId="0" borderId="0" xfId="44" applyFont="1"/>
    <xf numFmtId="3" fontId="23" fillId="24" borderId="0" xfId="31" applyNumberFormat="1" applyFont="1" applyFill="1" applyBorder="1" applyAlignment="1" applyProtection="1">
      <alignment horizontal="right"/>
      <protection hidden="1"/>
    </xf>
    <xf numFmtId="0" fontId="54" fillId="0" borderId="0" xfId="46"/>
    <xf numFmtId="0" fontId="54" fillId="0" borderId="0" xfId="46" applyFill="1"/>
    <xf numFmtId="0" fontId="54" fillId="0" borderId="0" xfId="46" applyAlignment="1">
      <alignment horizontal="left"/>
    </xf>
    <xf numFmtId="0" fontId="54" fillId="0" borderId="0" xfId="46" applyAlignment="1">
      <alignment horizontal="right"/>
    </xf>
    <xf numFmtId="0" fontId="28" fillId="24" borderId="0" xfId="44" applyFont="1" applyFill="1" applyProtection="1">
      <protection hidden="1"/>
    </xf>
    <xf numFmtId="3" fontId="28" fillId="0" borderId="0" xfId="46" applyNumberFormat="1" applyFont="1" applyFill="1" applyAlignment="1"/>
    <xf numFmtId="0" fontId="18" fillId="0" borderId="0" xfId="46" applyFont="1"/>
    <xf numFmtId="0" fontId="28" fillId="0" borderId="0" xfId="44" applyFont="1"/>
    <xf numFmtId="0" fontId="28" fillId="0" borderId="0" xfId="48" applyFont="1" applyAlignment="1">
      <alignment vertical="center"/>
    </xf>
    <xf numFmtId="166" fontId="28" fillId="0" borderId="0" xfId="48" applyNumberFormat="1" applyFont="1" applyAlignment="1" applyProtection="1">
      <alignment vertical="center"/>
    </xf>
    <xf numFmtId="0" fontId="28" fillId="24" borderId="11" xfId="44" applyFont="1" applyFill="1" applyBorder="1" applyProtection="1">
      <protection hidden="1"/>
    </xf>
    <xf numFmtId="3" fontId="28" fillId="0" borderId="11" xfId="46" applyNumberFormat="1" applyFont="1" applyFill="1" applyBorder="1" applyAlignment="1"/>
    <xf numFmtId="3" fontId="23" fillId="24" borderId="0" xfId="29" applyNumberFormat="1" applyFont="1" applyFill="1" applyBorder="1" applyAlignment="1" applyProtection="1">
      <alignment horizontal="right"/>
      <protection hidden="1"/>
    </xf>
    <xf numFmtId="1" fontId="23" fillId="24" borderId="0" xfId="29" applyNumberFormat="1" applyFont="1" applyFill="1" applyBorder="1" applyAlignment="1" applyProtection="1">
      <alignment horizontal="right"/>
      <protection hidden="1"/>
    </xf>
    <xf numFmtId="3" fontId="23" fillId="24" borderId="11" xfId="29" applyNumberFormat="1" applyFont="1" applyFill="1" applyBorder="1" applyAlignment="1" applyProtection="1">
      <alignment horizontal="right"/>
      <protection hidden="1"/>
    </xf>
    <xf numFmtId="0" fontId="28" fillId="24" borderId="0" xfId="45" applyFont="1" applyFill="1" applyProtection="1">
      <protection hidden="1"/>
    </xf>
    <xf numFmtId="0" fontId="28" fillId="0" borderId="0" xfId="45" applyFont="1"/>
    <xf numFmtId="0" fontId="28" fillId="24" borderId="11" xfId="45" applyFont="1" applyFill="1" applyBorder="1" applyProtection="1">
      <protection hidden="1"/>
    </xf>
    <xf numFmtId="0" fontId="23" fillId="24" borderId="0" xfId="0" applyFont="1" applyFill="1" applyBorder="1" applyProtection="1">
      <protection hidden="1"/>
    </xf>
    <xf numFmtId="0" fontId="23" fillId="24" borderId="0" xfId="0" applyFont="1" applyFill="1" applyProtection="1">
      <protection hidden="1"/>
    </xf>
    <xf numFmtId="0" fontId="23" fillId="24" borderId="11" xfId="0" applyFont="1" applyFill="1" applyBorder="1" applyProtection="1">
      <protection hidden="1"/>
    </xf>
    <xf numFmtId="0" fontId="18" fillId="0" borderId="0" xfId="44" applyNumberFormat="1"/>
    <xf numFmtId="165" fontId="28" fillId="24" borderId="0" xfId="44" applyNumberFormat="1" applyFont="1" applyFill="1" applyBorder="1" applyAlignment="1" applyProtection="1">
      <alignment horizontal="left"/>
      <protection locked="0"/>
    </xf>
    <xf numFmtId="3" fontId="28" fillId="0" borderId="11" xfId="44" applyNumberFormat="1" applyFont="1" applyFill="1" applyBorder="1" applyAlignment="1"/>
    <xf numFmtId="0" fontId="44" fillId="0" borderId="0" xfId="44" applyFont="1" applyFill="1"/>
    <xf numFmtId="0" fontId="25" fillId="0" borderId="0" xfId="44" applyFont="1" applyFill="1"/>
    <xf numFmtId="0" fontId="18" fillId="0" borderId="0" xfId="44" applyFill="1"/>
    <xf numFmtId="3" fontId="28" fillId="0" borderId="0" xfId="44" applyNumberFormat="1" applyFont="1" applyFill="1" applyAlignment="1"/>
    <xf numFmtId="165" fontId="28" fillId="24" borderId="0" xfId="44" applyNumberFormat="1" applyFont="1" applyFill="1" applyBorder="1" applyAlignment="1" applyProtection="1">
      <alignment horizontal="left"/>
      <protection locked="0" hidden="1"/>
    </xf>
    <xf numFmtId="0" fontId="23" fillId="24" borderId="0" xfId="44" applyFont="1" applyFill="1"/>
    <xf numFmtId="0" fontId="23" fillId="24" borderId="0" xfId="44" applyFont="1" applyFill="1" applyProtection="1">
      <protection hidden="1"/>
    </xf>
    <xf numFmtId="0" fontId="18" fillId="24" borderId="0" xfId="44" applyFont="1" applyFill="1" applyBorder="1" applyAlignment="1" applyProtection="1">
      <alignment horizontal="center"/>
      <protection locked="0"/>
    </xf>
    <xf numFmtId="3" fontId="23" fillId="24" borderId="0" xfId="44" applyNumberFormat="1" applyFont="1" applyFill="1" applyAlignment="1" applyProtection="1">
      <alignment horizontal="center"/>
      <protection hidden="1"/>
    </xf>
    <xf numFmtId="3" fontId="23" fillId="24" borderId="0" xfId="44" applyNumberFormat="1" applyFont="1" applyFill="1" applyBorder="1" applyAlignment="1" applyProtection="1">
      <alignment horizontal="center"/>
      <protection hidden="1"/>
    </xf>
    <xf numFmtId="0" fontId="23" fillId="24" borderId="0" xfId="44" applyFont="1" applyFill="1" applyBorder="1" applyProtection="1">
      <protection hidden="1"/>
    </xf>
    <xf numFmtId="3" fontId="23" fillId="24" borderId="0" xfId="44" applyNumberFormat="1" applyFont="1" applyFill="1" applyAlignment="1" applyProtection="1">
      <protection hidden="1"/>
    </xf>
    <xf numFmtId="0" fontId="23" fillId="24" borderId="0" xfId="44" applyFont="1" applyFill="1" applyAlignment="1" applyProtection="1">
      <protection hidden="1"/>
    </xf>
    <xf numFmtId="3" fontId="23" fillId="24" borderId="0" xfId="0" applyNumberFormat="1" applyFont="1" applyFill="1" applyBorder="1" applyProtection="1">
      <protection hidden="1"/>
    </xf>
    <xf numFmtId="1" fontId="23" fillId="24" borderId="0" xfId="0" applyNumberFormat="1" applyFont="1" applyFill="1" applyBorder="1" applyProtection="1">
      <protection hidden="1"/>
    </xf>
    <xf numFmtId="3" fontId="23" fillId="24" borderId="11" xfId="0" applyNumberFormat="1" applyFont="1" applyFill="1" applyBorder="1" applyProtection="1">
      <protection hidden="1"/>
    </xf>
    <xf numFmtId="164" fontId="23" fillId="24" borderId="11" xfId="0" applyNumberFormat="1" applyFont="1" applyFill="1" applyBorder="1" applyAlignment="1" applyProtection="1">
      <alignment horizontal="center"/>
      <protection hidden="1"/>
    </xf>
    <xf numFmtId="164" fontId="23" fillId="24" borderId="11" xfId="0" applyNumberFormat="1" applyFont="1" applyFill="1" applyBorder="1" applyAlignment="1" applyProtection="1">
      <protection hidden="1"/>
    </xf>
    <xf numFmtId="165" fontId="23" fillId="24" borderId="11" xfId="0" applyNumberFormat="1" applyFont="1" applyFill="1" applyBorder="1" applyProtection="1">
      <protection hidden="1"/>
    </xf>
    <xf numFmtId="164" fontId="23" fillId="24" borderId="0" xfId="0" applyNumberFormat="1" applyFont="1" applyFill="1" applyBorder="1" applyProtection="1">
      <protection hidden="1"/>
    </xf>
    <xf numFmtId="3" fontId="23" fillId="24" borderId="0" xfId="0" applyNumberFormat="1" applyFont="1" applyFill="1" applyAlignment="1" applyProtection="1">
      <protection hidden="1"/>
    </xf>
    <xf numFmtId="0" fontId="23" fillId="24" borderId="0" xfId="0" applyFont="1" applyFill="1" applyAlignment="1" applyProtection="1">
      <protection hidden="1"/>
    </xf>
    <xf numFmtId="164" fontId="23" fillId="24" borderId="0" xfId="0" applyNumberFormat="1" applyFont="1" applyFill="1" applyAlignment="1" applyProtection="1">
      <protection hidden="1"/>
    </xf>
    <xf numFmtId="164" fontId="23" fillId="24" borderId="0" xfId="0" applyNumberFormat="1" applyFont="1" applyFill="1" applyProtection="1">
      <protection hidden="1"/>
    </xf>
    <xf numFmtId="0" fontId="23" fillId="24" borderId="0" xfId="0" applyFont="1" applyFill="1" applyAlignment="1"/>
    <xf numFmtId="0" fontId="0" fillId="0" borderId="0" xfId="0" applyAlignment="1">
      <alignment horizontal="center"/>
    </xf>
    <xf numFmtId="0" fontId="48" fillId="0" borderId="0" xfId="0" applyFont="1" applyBorder="1"/>
    <xf numFmtId="0" fontId="49" fillId="0" borderId="16" xfId="0" applyFont="1" applyBorder="1"/>
    <xf numFmtId="0" fontId="48" fillId="0" borderId="0" xfId="0" applyFont="1"/>
    <xf numFmtId="0" fontId="0" fillId="0" borderId="0" xfId="0" applyBorder="1"/>
    <xf numFmtId="0" fontId="0" fillId="0" borderId="17" xfId="0" applyBorder="1"/>
    <xf numFmtId="0" fontId="0" fillId="0" borderId="0" xfId="0" applyFill="1" applyBorder="1"/>
    <xf numFmtId="3" fontId="23" fillId="24" borderId="0" xfId="44" applyNumberFormat="1" applyFont="1" applyFill="1" applyBorder="1" applyAlignment="1" applyProtection="1">
      <alignment horizontal="center" vertical="center" wrapText="1"/>
      <protection hidden="1"/>
    </xf>
    <xf numFmtId="0" fontId="50" fillId="0" borderId="0" xfId="44" applyFont="1"/>
    <xf numFmtId="0" fontId="23" fillId="24" borderId="0" xfId="0" applyFont="1" applyFill="1" applyBorder="1" applyAlignment="1">
      <alignment horizontal="left"/>
    </xf>
    <xf numFmtId="0" fontId="23" fillId="24" borderId="0" xfId="31" applyNumberFormat="1" applyFont="1" applyFill="1" applyBorder="1" applyProtection="1">
      <protection hidden="1"/>
    </xf>
    <xf numFmtId="165" fontId="23" fillId="24" borderId="0" xfId="49" applyNumberFormat="1" applyFont="1" applyFill="1" applyBorder="1" applyAlignment="1" applyProtection="1">
      <alignment horizontal="left"/>
      <protection hidden="1"/>
    </xf>
    <xf numFmtId="0" fontId="23" fillId="24" borderId="0" xfId="52" applyFont="1" applyFill="1" applyAlignment="1"/>
    <xf numFmtId="0" fontId="23" fillId="24" borderId="0" xfId="52" applyFont="1" applyFill="1" applyBorder="1" applyAlignment="1"/>
    <xf numFmtId="0" fontId="35" fillId="24" borderId="0" xfId="0" applyFont="1" applyFill="1" applyAlignment="1"/>
    <xf numFmtId="0" fontId="23" fillId="24" borderId="0" xfId="0" applyFont="1" applyFill="1" applyAlignment="1">
      <alignment horizontal="left" indent="1"/>
    </xf>
    <xf numFmtId="0" fontId="28" fillId="24" borderId="0" xfId="0" applyFont="1" applyFill="1" applyAlignment="1"/>
    <xf numFmtId="0" fontId="32" fillId="24" borderId="0" xfId="0" applyFont="1" applyFill="1" applyBorder="1" applyAlignment="1"/>
    <xf numFmtId="0" fontId="18" fillId="24" borderId="0" xfId="44" applyFill="1" applyBorder="1" applyAlignment="1">
      <alignment horizontal="center"/>
    </xf>
    <xf numFmtId="0" fontId="18" fillId="24" borderId="0" xfId="44" applyFill="1" applyBorder="1" applyAlignment="1">
      <alignment horizontal="center" vertical="center"/>
    </xf>
    <xf numFmtId="0" fontId="23" fillId="24" borderId="0" xfId="44" applyFont="1" applyFill="1" applyBorder="1" applyAlignment="1">
      <alignment horizontal="center" vertical="center"/>
    </xf>
    <xf numFmtId="0" fontId="23" fillId="24" borderId="0" xfId="54" applyFont="1" applyFill="1" applyAlignment="1"/>
    <xf numFmtId="0" fontId="45" fillId="0" borderId="0" xfId="46" applyFont="1"/>
    <xf numFmtId="0" fontId="23" fillId="0" borderId="0" xfId="0" applyFont="1"/>
    <xf numFmtId="1" fontId="23" fillId="24" borderId="0" xfId="0" applyNumberFormat="1" applyFont="1" applyFill="1" applyBorder="1" applyAlignment="1" applyProtection="1">
      <alignment horizontal="right"/>
      <protection hidden="1"/>
    </xf>
    <xf numFmtId="0" fontId="0" fillId="24" borderId="0" xfId="0" applyFill="1" applyProtection="1">
      <protection hidden="1"/>
    </xf>
    <xf numFmtId="0" fontId="0" fillId="0" borderId="0" xfId="0" applyAlignment="1">
      <alignment wrapText="1"/>
    </xf>
    <xf numFmtId="3" fontId="18" fillId="24" borderId="0" xfId="44" applyNumberFormat="1" applyFont="1" applyFill="1" applyBorder="1" applyAlignment="1" applyProtection="1">
      <protection locked="0"/>
    </xf>
    <xf numFmtId="0" fontId="0" fillId="0" borderId="0" xfId="0" applyAlignment="1"/>
    <xf numFmtId="0" fontId="23" fillId="24" borderId="0" xfId="44" applyFont="1" applyFill="1" applyBorder="1" applyAlignment="1">
      <alignment horizontal="center"/>
    </xf>
    <xf numFmtId="3" fontId="18" fillId="25" borderId="18" xfId="44" applyNumberFormat="1" applyFont="1" applyFill="1" applyBorder="1" applyProtection="1">
      <protection locked="0"/>
    </xf>
    <xf numFmtId="0" fontId="0" fillId="0" borderId="0" xfId="0" applyBorder="1" applyAlignment="1">
      <alignment horizontal="center"/>
    </xf>
    <xf numFmtId="3" fontId="18" fillId="27" borderId="0" xfId="0" applyNumberFormat="1" applyFont="1" applyFill="1" applyBorder="1" applyProtection="1">
      <protection locked="0"/>
    </xf>
    <xf numFmtId="0" fontId="18" fillId="27" borderId="0" xfId="0" applyFont="1" applyFill="1" applyBorder="1" applyAlignment="1" applyProtection="1">
      <alignment horizontal="center"/>
      <protection locked="0"/>
    </xf>
    <xf numFmtId="3" fontId="18" fillId="25" borderId="18" xfId="0" applyNumberFormat="1" applyFont="1" applyFill="1" applyBorder="1" applyProtection="1">
      <protection locked="0"/>
    </xf>
    <xf numFmtId="0" fontId="0" fillId="27" borderId="0" xfId="0" applyFill="1"/>
    <xf numFmtId="0" fontId="0" fillId="27" borderId="0" xfId="0" applyFill="1" applyAlignment="1"/>
    <xf numFmtId="0" fontId="0" fillId="27" borderId="0" xfId="0" applyFill="1" applyBorder="1" applyAlignment="1">
      <alignment wrapText="1"/>
    </xf>
    <xf numFmtId="0" fontId="18" fillId="25" borderId="19" xfId="0" applyFont="1" applyFill="1" applyBorder="1" applyAlignment="1" applyProtection="1">
      <alignment horizontal="center"/>
      <protection locked="0"/>
    </xf>
    <xf numFmtId="3" fontId="23" fillId="24" borderId="0" xfId="44" applyNumberFormat="1" applyFont="1" applyFill="1" applyBorder="1" applyProtection="1">
      <protection hidden="1"/>
    </xf>
    <xf numFmtId="0" fontId="0" fillId="27" borderId="0" xfId="0" applyFill="1" applyAlignment="1">
      <alignment wrapText="1"/>
    </xf>
    <xf numFmtId="1" fontId="23" fillId="24" borderId="11" xfId="0" applyNumberFormat="1" applyFont="1" applyFill="1" applyBorder="1" applyAlignment="1" applyProtection="1">
      <alignment horizontal="center" vertical="center" wrapText="1"/>
      <protection hidden="1"/>
    </xf>
    <xf numFmtId="3" fontId="23" fillId="24" borderId="0" xfId="0" applyNumberFormat="1" applyFont="1" applyFill="1" applyBorder="1" applyAlignment="1" applyProtection="1">
      <protection hidden="1"/>
    </xf>
    <xf numFmtId="1" fontId="23" fillId="24" borderId="12" xfId="0" applyNumberFormat="1" applyFont="1" applyFill="1" applyBorder="1" applyAlignment="1" applyProtection="1">
      <alignment horizontal="center" vertical="center" wrapText="1"/>
      <protection hidden="1"/>
    </xf>
    <xf numFmtId="0" fontId="23" fillId="24" borderId="0" xfId="0" applyFont="1" applyFill="1" applyAlignment="1" applyProtection="1">
      <alignment horizontal="left"/>
      <protection hidden="1"/>
    </xf>
    <xf numFmtId="0" fontId="0" fillId="27" borderId="0" xfId="0" applyFill="1" applyBorder="1"/>
    <xf numFmtId="0" fontId="0" fillId="27" borderId="0" xfId="0" applyFill="1" applyBorder="1" applyAlignment="1">
      <alignment horizontal="center"/>
    </xf>
    <xf numFmtId="0" fontId="18" fillId="25" borderId="20" xfId="0" applyFont="1" applyFill="1" applyBorder="1" applyAlignment="1" applyProtection="1">
      <alignment horizontal="center"/>
      <protection locked="0"/>
    </xf>
    <xf numFmtId="0" fontId="30" fillId="27" borderId="0" xfId="0" applyFont="1" applyFill="1" applyProtection="1">
      <protection hidden="1"/>
    </xf>
    <xf numFmtId="0" fontId="36" fillId="27" borderId="0" xfId="0" applyFont="1" applyFill="1" applyProtection="1">
      <protection hidden="1"/>
    </xf>
    <xf numFmtId="1" fontId="35" fillId="27" borderId="0" xfId="0" applyNumberFormat="1" applyFont="1" applyFill="1" applyAlignment="1" applyProtection="1">
      <alignment horizontal="right"/>
      <protection hidden="1"/>
    </xf>
    <xf numFmtId="1" fontId="30" fillId="27" borderId="0" xfId="0" applyNumberFormat="1" applyFont="1" applyFill="1" applyBorder="1" applyProtection="1">
      <protection hidden="1"/>
    </xf>
    <xf numFmtId="3" fontId="28" fillId="24" borderId="0" xfId="0" applyNumberFormat="1" applyFont="1" applyFill="1" applyBorder="1" applyAlignment="1" applyProtection="1">
      <alignment horizontal="center"/>
      <protection hidden="1"/>
    </xf>
    <xf numFmtId="0" fontId="23" fillId="24" borderId="0" xfId="32" applyNumberFormat="1" applyFont="1" applyFill="1" applyBorder="1" applyProtection="1">
      <protection hidden="1"/>
    </xf>
    <xf numFmtId="3" fontId="28" fillId="24" borderId="0" xfId="44" applyNumberFormat="1" applyFont="1" applyFill="1" applyBorder="1" applyAlignment="1" applyProtection="1">
      <alignment horizontal="center"/>
      <protection hidden="1"/>
    </xf>
    <xf numFmtId="3" fontId="23" fillId="24" borderId="0" xfId="44" applyNumberFormat="1" applyFont="1" applyFill="1" applyAlignment="1" applyProtection="1">
      <alignment horizontal="left" indent="1"/>
      <protection hidden="1"/>
    </xf>
    <xf numFmtId="3" fontId="23" fillId="24" borderId="0" xfId="44" applyNumberFormat="1" applyFont="1" applyFill="1" applyAlignment="1" applyProtection="1">
      <alignment horizontal="left" indent="2"/>
      <protection hidden="1"/>
    </xf>
    <xf numFmtId="0" fontId="23" fillId="24" borderId="0" xfId="44" applyFont="1" applyFill="1" applyAlignment="1" applyProtection="1">
      <alignment horizontal="left" wrapText="1"/>
      <protection hidden="1"/>
    </xf>
    <xf numFmtId="0" fontId="23" fillId="24" borderId="0" xfId="44" applyFont="1" applyFill="1" applyBorder="1" applyAlignment="1" applyProtection="1">
      <alignment horizontal="left" wrapText="1"/>
      <protection hidden="1"/>
    </xf>
    <xf numFmtId="0" fontId="23" fillId="0" borderId="0" xfId="54" applyFont="1" applyFill="1" applyAlignment="1"/>
    <xf numFmtId="0" fontId="55" fillId="24" borderId="0" xfId="0" applyFont="1" applyFill="1"/>
    <xf numFmtId="3" fontId="28" fillId="24" borderId="0" xfId="0" applyNumberFormat="1" applyFont="1" applyFill="1" applyBorder="1" applyAlignment="1" applyProtection="1">
      <alignment horizontal="center" vertical="center" wrapText="1"/>
      <protection hidden="1"/>
    </xf>
    <xf numFmtId="1" fontId="28" fillId="24" borderId="0" xfId="50" applyNumberFormat="1" applyFont="1" applyFill="1" applyBorder="1" applyProtection="1">
      <protection hidden="1"/>
    </xf>
    <xf numFmtId="3" fontId="28" fillId="24" borderId="0" xfId="30" applyNumberFormat="1" applyFont="1" applyFill="1" applyBorder="1" applyAlignment="1" applyProtection="1">
      <alignment horizontal="right"/>
      <protection hidden="1"/>
    </xf>
    <xf numFmtId="1" fontId="28" fillId="24" borderId="0" xfId="30" applyNumberFormat="1" applyFont="1" applyFill="1" applyBorder="1" applyAlignment="1" applyProtection="1">
      <alignment horizontal="right"/>
      <protection hidden="1"/>
    </xf>
    <xf numFmtId="165" fontId="23" fillId="24" borderId="0" xfId="50" applyNumberFormat="1" applyFont="1" applyFill="1" applyBorder="1" applyAlignment="1" applyProtection="1">
      <alignment horizontal="left"/>
      <protection hidden="1"/>
    </xf>
    <xf numFmtId="3" fontId="23" fillId="24" borderId="0" xfId="30" applyNumberFormat="1" applyFont="1" applyFill="1" applyBorder="1" applyAlignment="1" applyProtection="1">
      <alignment horizontal="right"/>
      <protection hidden="1"/>
    </xf>
    <xf numFmtId="1" fontId="23" fillId="24" borderId="0" xfId="30" applyNumberFormat="1" applyFont="1" applyFill="1" applyBorder="1" applyAlignment="1" applyProtection="1">
      <alignment horizontal="right"/>
      <protection hidden="1"/>
    </xf>
    <xf numFmtId="165" fontId="23" fillId="24" borderId="0" xfId="50" applyNumberFormat="1" applyFont="1" applyFill="1" applyBorder="1" applyProtection="1">
      <protection hidden="1"/>
    </xf>
    <xf numFmtId="0" fontId="28" fillId="24" borderId="0" xfId="48" applyFont="1" applyFill="1" applyBorder="1" applyAlignment="1" applyProtection="1">
      <alignment vertical="center"/>
      <protection hidden="1"/>
    </xf>
    <xf numFmtId="0" fontId="28" fillId="24" borderId="0" xfId="56" applyFont="1" applyFill="1" applyBorder="1" applyProtection="1">
      <protection hidden="1"/>
    </xf>
    <xf numFmtId="0" fontId="23" fillId="24" borderId="0" xfId="48" applyFont="1" applyFill="1" applyBorder="1" applyProtection="1">
      <protection hidden="1"/>
    </xf>
    <xf numFmtId="166" fontId="23" fillId="24" borderId="0" xfId="48" applyNumberFormat="1" applyFont="1" applyFill="1" applyBorder="1" applyAlignment="1" applyProtection="1">
      <alignment horizontal="left" vertical="center"/>
      <protection hidden="1"/>
    </xf>
    <xf numFmtId="166" fontId="23" fillId="24" borderId="0" xfId="48" applyNumberFormat="1" applyFont="1" applyFill="1" applyBorder="1" applyAlignment="1" applyProtection="1">
      <alignment horizontal="left"/>
      <protection hidden="1"/>
    </xf>
    <xf numFmtId="165" fontId="23" fillId="24" borderId="11" xfId="50" applyNumberFormat="1" applyFont="1" applyFill="1" applyBorder="1" applyAlignment="1" applyProtection="1">
      <alignment horizontal="left"/>
      <protection hidden="1"/>
    </xf>
    <xf numFmtId="3" fontId="23" fillId="24" borderId="11" xfId="30" applyNumberFormat="1" applyFont="1" applyFill="1" applyBorder="1" applyAlignment="1" applyProtection="1">
      <alignment horizontal="right"/>
      <protection hidden="1"/>
    </xf>
    <xf numFmtId="44" fontId="23" fillId="24" borderId="0" xfId="30" applyFont="1" applyFill="1" applyBorder="1" applyProtection="1">
      <protection hidden="1"/>
    </xf>
    <xf numFmtId="0" fontId="23" fillId="24" borderId="0" xfId="30" applyNumberFormat="1" applyFont="1" applyFill="1" applyProtection="1">
      <protection hidden="1"/>
    </xf>
    <xf numFmtId="1" fontId="23" fillId="24" borderId="0" xfId="30" applyNumberFormat="1" applyFont="1" applyFill="1" applyProtection="1">
      <protection hidden="1"/>
    </xf>
    <xf numFmtId="1" fontId="23" fillId="24" borderId="0" xfId="0" applyNumberFormat="1" applyFont="1" applyFill="1" applyProtection="1">
      <protection hidden="1"/>
    </xf>
    <xf numFmtId="0" fontId="23" fillId="24" borderId="0" xfId="0" applyNumberFormat="1" applyFont="1" applyFill="1" applyProtection="1">
      <protection hidden="1"/>
    </xf>
    <xf numFmtId="44" fontId="23" fillId="24" borderId="0" xfId="30" applyFont="1" applyFill="1" applyBorder="1" applyAlignment="1" applyProtection="1">
      <protection hidden="1"/>
    </xf>
    <xf numFmtId="0" fontId="52" fillId="24" borderId="0" xfId="0" applyFont="1" applyFill="1"/>
    <xf numFmtId="3" fontId="12" fillId="24" borderId="0" xfId="39" applyNumberFormat="1" applyFill="1" applyBorder="1" applyAlignment="1" applyProtection="1">
      <alignment wrapText="1"/>
      <protection hidden="1"/>
    </xf>
    <xf numFmtId="0" fontId="12" fillId="27" borderId="0" xfId="39" applyFill="1" applyAlignment="1" applyProtection="1">
      <alignment wrapText="1"/>
    </xf>
    <xf numFmtId="0" fontId="12" fillId="24" borderId="0" xfId="39" applyFill="1" applyAlignment="1" applyProtection="1">
      <alignment horizontal="left"/>
    </xf>
    <xf numFmtId="0" fontId="23" fillId="24" borderId="0" xfId="0" applyFont="1" applyFill="1" applyBorder="1" applyAlignment="1" applyProtection="1">
      <alignment horizontal="left" indent="1"/>
      <protection hidden="1"/>
    </xf>
    <xf numFmtId="0" fontId="23" fillId="24" borderId="11" xfId="0" applyFont="1" applyFill="1" applyBorder="1" applyAlignment="1" applyProtection="1">
      <alignment horizontal="left" indent="1"/>
      <protection hidden="1"/>
    </xf>
    <xf numFmtId="0" fontId="18" fillId="24" borderId="0" xfId="44" applyFont="1" applyFill="1"/>
    <xf numFmtId="0" fontId="56" fillId="24" borderId="0" xfId="44" applyFont="1" applyFill="1"/>
    <xf numFmtId="0" fontId="57" fillId="24" borderId="0" xfId="44" applyFont="1" applyFill="1"/>
    <xf numFmtId="0" fontId="25" fillId="26" borderId="13" xfId="0" applyFont="1" applyFill="1" applyBorder="1" applyAlignment="1"/>
    <xf numFmtId="0" fontId="25" fillId="26" borderId="21" xfId="0" applyFont="1" applyFill="1" applyBorder="1" applyAlignment="1"/>
    <xf numFmtId="0" fontId="25" fillId="26" borderId="22" xfId="0" applyFont="1" applyFill="1" applyBorder="1" applyAlignment="1"/>
    <xf numFmtId="0" fontId="23" fillId="24" borderId="0" xfId="0" applyFont="1" applyFill="1" applyBorder="1" applyAlignment="1" applyProtection="1">
      <protection hidden="1"/>
    </xf>
    <xf numFmtId="165" fontId="23" fillId="24" borderId="0" xfId="0" applyNumberFormat="1" applyFont="1" applyFill="1" applyBorder="1" applyProtection="1">
      <protection hidden="1"/>
    </xf>
    <xf numFmtId="3" fontId="28" fillId="24" borderId="12" xfId="0" applyNumberFormat="1" applyFont="1" applyFill="1" applyBorder="1" applyAlignment="1" applyProtection="1">
      <alignment horizontal="right" vertical="center" wrapText="1"/>
      <protection hidden="1"/>
    </xf>
    <xf numFmtId="1" fontId="35" fillId="24" borderId="0" xfId="0" applyNumberFormat="1" applyFont="1" applyFill="1" applyBorder="1" applyAlignment="1" applyProtection="1">
      <alignment horizontal="right"/>
      <protection hidden="1"/>
    </xf>
    <xf numFmtId="3" fontId="28" fillId="27" borderId="0" xfId="30" applyNumberFormat="1" applyFont="1" applyFill="1" applyBorder="1" applyAlignment="1" applyProtection="1">
      <alignment horizontal="right"/>
      <protection hidden="1"/>
    </xf>
    <xf numFmtId="0" fontId="23" fillId="27" borderId="0" xfId="0" applyFont="1" applyFill="1" applyProtection="1">
      <protection hidden="1"/>
    </xf>
    <xf numFmtId="1" fontId="23" fillId="27" borderId="0" xfId="0" applyNumberFormat="1" applyFont="1" applyFill="1" applyProtection="1">
      <protection hidden="1"/>
    </xf>
    <xf numFmtId="0" fontId="23" fillId="27" borderId="0" xfId="52" applyFont="1" applyFill="1" applyAlignment="1"/>
    <xf numFmtId="0" fontId="0" fillId="27" borderId="0" xfId="0" applyFill="1" applyAlignment="1">
      <alignment wrapText="1"/>
    </xf>
    <xf numFmtId="0" fontId="18" fillId="27" borderId="0" xfId="0" applyFont="1" applyFill="1" applyAlignment="1">
      <alignment wrapText="1"/>
    </xf>
    <xf numFmtId="0" fontId="18" fillId="27" borderId="0" xfId="0" applyFont="1" applyFill="1" applyAlignment="1"/>
    <xf numFmtId="3" fontId="28" fillId="27" borderId="0" xfId="44" applyNumberFormat="1" applyFont="1" applyFill="1" applyBorder="1" applyProtection="1">
      <protection hidden="1"/>
    </xf>
    <xf numFmtId="0" fontId="23" fillId="27" borderId="0" xfId="44" applyFont="1" applyFill="1" applyAlignment="1" applyProtection="1">
      <alignment horizontal="left" wrapText="1"/>
      <protection hidden="1"/>
    </xf>
    <xf numFmtId="3" fontId="23" fillId="27" borderId="0" xfId="44" applyNumberFormat="1" applyFont="1" applyFill="1" applyAlignment="1" applyProtection="1">
      <alignment horizontal="right"/>
      <protection hidden="1"/>
    </xf>
    <xf numFmtId="1" fontId="23" fillId="27" borderId="0" xfId="44" applyNumberFormat="1" applyFont="1" applyFill="1" applyAlignment="1" applyProtection="1">
      <alignment horizontal="right"/>
      <protection hidden="1"/>
    </xf>
    <xf numFmtId="1" fontId="23" fillId="27" borderId="0" xfId="44" applyNumberFormat="1" applyFont="1" applyFill="1" applyBorder="1" applyAlignment="1" applyProtection="1">
      <alignment horizontal="right"/>
      <protection hidden="1"/>
    </xf>
    <xf numFmtId="0" fontId="18" fillId="27" borderId="0" xfId="44" applyFill="1"/>
    <xf numFmtId="0" fontId="28" fillId="27" borderId="0" xfId="44" applyFont="1" applyFill="1" applyBorder="1" applyAlignment="1" applyProtection="1">
      <alignment horizontal="left" wrapText="1"/>
      <protection hidden="1"/>
    </xf>
    <xf numFmtId="3" fontId="23" fillId="27" borderId="0" xfId="44" applyNumberFormat="1" applyFont="1" applyFill="1" applyBorder="1" applyAlignment="1" applyProtection="1">
      <alignment horizontal="right"/>
      <protection hidden="1"/>
    </xf>
    <xf numFmtId="1" fontId="28" fillId="27" borderId="0" xfId="44" applyNumberFormat="1" applyFont="1" applyFill="1" applyBorder="1" applyAlignment="1" applyProtection="1">
      <alignment horizontal="right"/>
      <protection hidden="1"/>
    </xf>
    <xf numFmtId="3" fontId="28" fillId="27" borderId="11" xfId="44" applyNumberFormat="1" applyFont="1" applyFill="1" applyBorder="1" applyProtection="1">
      <protection hidden="1"/>
    </xf>
    <xf numFmtId="0" fontId="28" fillId="27" borderId="11" xfId="44" applyFont="1" applyFill="1" applyBorder="1" applyAlignment="1" applyProtection="1">
      <alignment horizontal="left" wrapText="1"/>
      <protection hidden="1"/>
    </xf>
    <xf numFmtId="3" fontId="28" fillId="27" borderId="11" xfId="44" applyNumberFormat="1" applyFont="1" applyFill="1" applyBorder="1" applyAlignment="1" applyProtection="1">
      <alignment horizontal="right"/>
      <protection hidden="1"/>
    </xf>
    <xf numFmtId="1" fontId="28" fillId="27" borderId="11" xfId="44" applyNumberFormat="1" applyFont="1" applyFill="1" applyBorder="1" applyAlignment="1" applyProtection="1">
      <alignment horizontal="right"/>
      <protection hidden="1"/>
    </xf>
    <xf numFmtId="0" fontId="23" fillId="27" borderId="0" xfId="44" applyFont="1" applyFill="1" applyProtection="1">
      <protection hidden="1"/>
    </xf>
    <xf numFmtId="0" fontId="35" fillId="27" borderId="0" xfId="44" applyFont="1" applyFill="1" applyBorder="1" applyAlignment="1" applyProtection="1">
      <alignment horizontal="right"/>
      <protection hidden="1"/>
    </xf>
    <xf numFmtId="0" fontId="23" fillId="27" borderId="0" xfId="44" applyFont="1" applyFill="1" applyBorder="1" applyProtection="1">
      <protection hidden="1"/>
    </xf>
    <xf numFmtId="0" fontId="18" fillId="27" borderId="0" xfId="44" applyFill="1" applyBorder="1"/>
    <xf numFmtId="0" fontId="18" fillId="27" borderId="0" xfId="44" applyFill="1" applyAlignment="1"/>
    <xf numFmtId="0" fontId="18" fillId="27" borderId="0" xfId="44" applyFill="1" applyBorder="1" applyAlignment="1"/>
    <xf numFmtId="0" fontId="18" fillId="27" borderId="0" xfId="44" applyFill="1" applyBorder="1" applyAlignment="1">
      <alignment wrapText="1"/>
    </xf>
    <xf numFmtId="0" fontId="18" fillId="27" borderId="0" xfId="44" applyFill="1" applyAlignment="1">
      <alignment wrapText="1"/>
    </xf>
    <xf numFmtId="3" fontId="23" fillId="27" borderId="0" xfId="44" applyNumberFormat="1" applyFont="1" applyFill="1" applyAlignment="1" applyProtection="1">
      <protection hidden="1"/>
    </xf>
    <xf numFmtId="0" fontId="23" fillId="27" borderId="0" xfId="44" applyFont="1" applyFill="1" applyAlignment="1" applyProtection="1">
      <protection hidden="1"/>
    </xf>
    <xf numFmtId="0" fontId="56" fillId="24" borderId="0" xfId="0" applyFont="1" applyFill="1"/>
    <xf numFmtId="0" fontId="0" fillId="0" borderId="23" xfId="0" applyBorder="1"/>
    <xf numFmtId="1" fontId="0" fillId="0" borderId="0" xfId="0" applyNumberFormat="1"/>
    <xf numFmtId="3" fontId="42" fillId="24" borderId="0" xfId="0" applyNumberFormat="1" applyFont="1" applyFill="1" applyBorder="1" applyProtection="1">
      <protection hidden="1"/>
    </xf>
    <xf numFmtId="3" fontId="36" fillId="24" borderId="0" xfId="0" applyNumberFormat="1" applyFont="1" applyFill="1" applyProtection="1">
      <protection hidden="1"/>
    </xf>
    <xf numFmtId="3" fontId="36" fillId="24" borderId="0" xfId="0" applyNumberFormat="1" applyFont="1" applyFill="1" applyBorder="1" applyProtection="1">
      <protection hidden="1"/>
    </xf>
    <xf numFmtId="3" fontId="42" fillId="24" borderId="0" xfId="0" applyNumberFormat="1" applyFont="1" applyFill="1" applyProtection="1">
      <protection hidden="1"/>
    </xf>
    <xf numFmtId="3" fontId="28" fillId="0" borderId="0" xfId="0" applyNumberFormat="1" applyFont="1" applyFill="1" applyAlignment="1"/>
    <xf numFmtId="0" fontId="18" fillId="0" borderId="0" xfId="0" applyFont="1"/>
    <xf numFmtId="3" fontId="28" fillId="0" borderId="11" xfId="0" applyNumberFormat="1" applyFont="1" applyFill="1" applyBorder="1" applyAlignment="1"/>
    <xf numFmtId="0" fontId="0" fillId="27" borderId="0" xfId="0" applyFill="1" applyBorder="1" applyAlignment="1"/>
    <xf numFmtId="0" fontId="58" fillId="27" borderId="0" xfId="0" applyFont="1" applyFill="1" applyAlignment="1"/>
    <xf numFmtId="166" fontId="23" fillId="24" borderId="0" xfId="47" applyNumberFormat="1" applyFont="1" applyFill="1" applyBorder="1" applyAlignment="1" applyProtection="1">
      <alignment horizontal="left"/>
      <protection hidden="1"/>
    </xf>
    <xf numFmtId="3" fontId="18" fillId="25" borderId="13" xfId="44" applyNumberFormat="1" applyFont="1" applyFill="1" applyBorder="1" applyProtection="1">
      <protection locked="0"/>
    </xf>
    <xf numFmtId="0" fontId="0" fillId="27" borderId="0" xfId="0" applyFill="1" applyAlignment="1">
      <alignment wrapText="1"/>
    </xf>
    <xf numFmtId="0" fontId="26" fillId="24" borderId="0" xfId="0" applyFont="1" applyFill="1" applyBorder="1" applyProtection="1">
      <protection hidden="1"/>
    </xf>
    <xf numFmtId="0" fontId="58" fillId="0" borderId="0" xfId="0" applyFont="1" applyAlignment="1">
      <alignment wrapText="1"/>
    </xf>
    <xf numFmtId="3" fontId="25" fillId="27" borderId="0" xfId="0" applyNumberFormat="1" applyFont="1" applyFill="1" applyBorder="1" applyAlignment="1" applyProtection="1">
      <alignment horizontal="left" wrapText="1"/>
      <protection hidden="1"/>
    </xf>
    <xf numFmtId="3" fontId="28" fillId="27" borderId="0" xfId="0" applyNumberFormat="1" applyFont="1" applyFill="1" applyBorder="1" applyAlignment="1" applyProtection="1">
      <protection hidden="1"/>
    </xf>
    <xf numFmtId="3" fontId="23" fillId="27" borderId="0" xfId="0" applyNumberFormat="1" applyFont="1" applyFill="1" applyBorder="1" applyAlignment="1" applyProtection="1">
      <alignment horizontal="right"/>
      <protection hidden="1"/>
    </xf>
    <xf numFmtId="0" fontId="23" fillId="27" borderId="0" xfId="0" applyFont="1" applyFill="1" applyBorder="1" applyProtection="1">
      <protection hidden="1"/>
    </xf>
    <xf numFmtId="3" fontId="23" fillId="27" borderId="11" xfId="0" applyNumberFormat="1" applyFont="1" applyFill="1" applyBorder="1" applyProtection="1">
      <protection hidden="1"/>
    </xf>
    <xf numFmtId="3" fontId="23" fillId="27" borderId="0" xfId="0" applyNumberFormat="1" applyFont="1" applyFill="1" applyBorder="1" applyProtection="1">
      <protection hidden="1"/>
    </xf>
    <xf numFmtId="0" fontId="23" fillId="27" borderId="0" xfId="0" applyFont="1" applyFill="1" applyAlignment="1"/>
    <xf numFmtId="0" fontId="0" fillId="27" borderId="0" xfId="0" applyFill="1" applyAlignment="1">
      <alignment wrapText="1"/>
    </xf>
    <xf numFmtId="0" fontId="0" fillId="27" borderId="0" xfId="0" applyFill="1" applyAlignment="1">
      <alignment wrapText="1"/>
    </xf>
    <xf numFmtId="0" fontId="56" fillId="24" borderId="0" xfId="0" applyFont="1" applyFill="1" applyAlignment="1">
      <alignment wrapText="1"/>
    </xf>
    <xf numFmtId="3" fontId="28" fillId="24" borderId="10" xfId="0" applyNumberFormat="1" applyFont="1" applyFill="1" applyBorder="1" applyAlignment="1" applyProtection="1">
      <alignment horizontal="right" vertical="center" wrapText="1"/>
      <protection hidden="1"/>
    </xf>
    <xf numFmtId="3" fontId="28" fillId="24" borderId="12" xfId="44" applyNumberFormat="1" applyFont="1" applyFill="1" applyBorder="1" applyAlignment="1" applyProtection="1">
      <alignment horizontal="right" vertical="center" wrapText="1"/>
      <protection hidden="1"/>
    </xf>
    <xf numFmtId="0" fontId="18" fillId="24" borderId="12" xfId="44" applyFill="1" applyBorder="1" applyAlignment="1">
      <alignment horizontal="right"/>
    </xf>
    <xf numFmtId="0" fontId="23" fillId="24" borderId="0" xfId="0" applyFont="1" applyFill="1" applyAlignment="1">
      <alignment vertical="top"/>
    </xf>
    <xf numFmtId="0" fontId="23" fillId="24" borderId="0" xfId="0" applyFont="1" applyFill="1" applyBorder="1" applyAlignment="1">
      <alignment horizontal="left" vertical="top"/>
    </xf>
    <xf numFmtId="0" fontId="28" fillId="24" borderId="10" xfId="0" applyFont="1" applyFill="1" applyBorder="1" applyAlignment="1" applyProtection="1">
      <alignment horizontal="right" vertical="center"/>
      <protection hidden="1"/>
    </xf>
    <xf numFmtId="0" fontId="28" fillId="24" borderId="11" xfId="0" applyFont="1" applyFill="1" applyBorder="1" applyAlignment="1" applyProtection="1">
      <alignment horizontal="right" vertical="center" wrapText="1"/>
      <protection hidden="1"/>
    </xf>
    <xf numFmtId="0" fontId="0" fillId="27" borderId="0" xfId="0" applyFill="1" applyAlignment="1">
      <alignment wrapText="1"/>
    </xf>
    <xf numFmtId="0" fontId="0" fillId="0" borderId="0" xfId="0" applyAlignment="1"/>
    <xf numFmtId="3" fontId="28" fillId="24" borderId="11" xfId="44" applyNumberFormat="1" applyFont="1" applyFill="1" applyBorder="1" applyAlignment="1" applyProtection="1">
      <alignment horizontal="center" vertical="center" wrapText="1"/>
      <protection hidden="1"/>
    </xf>
    <xf numFmtId="0" fontId="18" fillId="27" borderId="0" xfId="0" applyFont="1" applyFill="1" applyAlignment="1">
      <alignment wrapText="1"/>
    </xf>
    <xf numFmtId="0" fontId="0" fillId="27" borderId="0" xfId="0" applyFill="1" applyAlignment="1">
      <alignment wrapText="1"/>
    </xf>
    <xf numFmtId="0" fontId="25" fillId="24" borderId="0" xfId="0" applyFont="1" applyFill="1" applyAlignment="1">
      <alignment horizontal="center"/>
    </xf>
    <xf numFmtId="0" fontId="12" fillId="24" borderId="0" xfId="39" applyFont="1" applyFill="1" applyAlignment="1" applyProtection="1"/>
    <xf numFmtId="0" fontId="12" fillId="24" borderId="0" xfId="39" applyFill="1" applyAlignment="1" applyProtection="1"/>
    <xf numFmtId="3" fontId="25" fillId="24" borderId="0" xfId="0" applyNumberFormat="1" applyFont="1" applyFill="1" applyBorder="1" applyAlignment="1" applyProtection="1">
      <alignment wrapText="1"/>
      <protection hidden="1"/>
    </xf>
    <xf numFmtId="0" fontId="0" fillId="0" borderId="0" xfId="0" applyAlignment="1">
      <alignment wrapText="1"/>
    </xf>
    <xf numFmtId="0" fontId="28" fillId="24" borderId="10" xfId="0" applyFont="1" applyFill="1" applyBorder="1" applyAlignment="1" applyProtection="1">
      <alignment horizontal="center" vertical="center"/>
      <protection hidden="1"/>
    </xf>
    <xf numFmtId="0" fontId="0" fillId="0" borderId="10" xfId="0" applyBorder="1" applyAlignment="1">
      <alignment vertical="center"/>
    </xf>
    <xf numFmtId="0" fontId="0" fillId="0" borderId="11" xfId="0" applyBorder="1" applyAlignment="1">
      <alignment vertical="center"/>
    </xf>
    <xf numFmtId="0" fontId="23" fillId="24" borderId="0" xfId="52" applyFont="1" applyFill="1" applyBorder="1" applyAlignment="1">
      <alignment vertical="top" wrapText="1"/>
    </xf>
    <xf numFmtId="0" fontId="23" fillId="24" borderId="0" xfId="52" applyFont="1" applyFill="1" applyBorder="1" applyAlignment="1">
      <alignment horizontal="left" vertical="top" wrapText="1"/>
    </xf>
    <xf numFmtId="0" fontId="28" fillId="0" borderId="10" xfId="45" applyFont="1" applyFill="1" applyBorder="1" applyAlignment="1">
      <alignment horizontal="right" vertical="center" wrapText="1"/>
    </xf>
    <xf numFmtId="0" fontId="28" fillId="0" borderId="11" xfId="45" applyFont="1" applyFill="1" applyBorder="1" applyAlignment="1">
      <alignment horizontal="right" vertical="center" wrapText="1"/>
    </xf>
    <xf numFmtId="3" fontId="28" fillId="24" borderId="10" xfId="0" applyNumberFormat="1" applyFont="1" applyFill="1" applyBorder="1" applyAlignment="1" applyProtection="1">
      <alignment horizontal="right" vertical="center" wrapText="1"/>
      <protection hidden="1"/>
    </xf>
    <xf numFmtId="3" fontId="28" fillId="24" borderId="11" xfId="0" applyNumberFormat="1" applyFont="1" applyFill="1" applyBorder="1" applyAlignment="1" applyProtection="1">
      <alignment horizontal="right" vertical="center" wrapText="1"/>
      <protection hidden="1"/>
    </xf>
    <xf numFmtId="3" fontId="28" fillId="24" borderId="12" xfId="0" applyNumberFormat="1" applyFont="1" applyFill="1" applyBorder="1" applyAlignment="1" applyProtection="1">
      <alignment horizontal="center"/>
      <protection hidden="1"/>
    </xf>
    <xf numFmtId="0" fontId="23" fillId="24" borderId="0" xfId="52" applyFont="1" applyFill="1" applyAlignment="1">
      <alignment vertical="top" wrapText="1"/>
    </xf>
    <xf numFmtId="1" fontId="23" fillId="24" borderId="0" xfId="51" applyNumberFormat="1" applyFont="1" applyFill="1" applyBorder="1" applyAlignment="1">
      <alignment vertical="top" wrapText="1"/>
    </xf>
    <xf numFmtId="0" fontId="0" fillId="27" borderId="0" xfId="0" applyFill="1" applyAlignment="1">
      <alignment vertical="top" wrapText="1"/>
    </xf>
    <xf numFmtId="0" fontId="28" fillId="27" borderId="10" xfId="45" applyFont="1" applyFill="1" applyBorder="1" applyAlignment="1">
      <alignment horizontal="right" vertical="center" wrapText="1"/>
    </xf>
    <xf numFmtId="0" fontId="0" fillId="0" borderId="11" xfId="0" applyBorder="1" applyAlignment="1">
      <alignment horizontal="right" vertical="center" wrapText="1"/>
    </xf>
    <xf numFmtId="3" fontId="28" fillId="24" borderId="0" xfId="44" applyNumberFormat="1" applyFont="1" applyFill="1" applyAlignment="1" applyProtection="1">
      <protection hidden="1"/>
    </xf>
    <xf numFmtId="0" fontId="25" fillId="26" borderId="18" xfId="0" applyFont="1" applyFill="1" applyBorder="1" applyAlignment="1"/>
    <xf numFmtId="0" fontId="0" fillId="0" borderId="24" xfId="0" applyBorder="1" applyAlignment="1"/>
    <xf numFmtId="0" fontId="0" fillId="0" borderId="20" xfId="0" applyBorder="1" applyAlignment="1"/>
    <xf numFmtId="0" fontId="18" fillId="25" borderId="25" xfId="0" applyFont="1" applyFill="1" applyBorder="1" applyAlignment="1" applyProtection="1">
      <alignment horizontal="center"/>
      <protection locked="0"/>
    </xf>
    <xf numFmtId="0" fontId="0" fillId="0" borderId="15" xfId="0" applyBorder="1" applyAlignment="1">
      <alignment horizontal="center"/>
    </xf>
    <xf numFmtId="0" fontId="18" fillId="25" borderId="24" xfId="44" applyFont="1" applyFill="1" applyBorder="1" applyAlignment="1" applyProtection="1">
      <alignment horizontal="center"/>
      <protection locked="0"/>
    </xf>
    <xf numFmtId="0" fontId="18" fillId="0" borderId="20" xfId="44" applyBorder="1" applyAlignment="1">
      <alignment horizontal="center"/>
    </xf>
    <xf numFmtId="0" fontId="28" fillId="24" borderId="10" xfId="44" applyFont="1" applyFill="1" applyBorder="1" applyAlignment="1" applyProtection="1">
      <alignment horizontal="center" vertical="center"/>
      <protection hidden="1"/>
    </xf>
    <xf numFmtId="0" fontId="28" fillId="24" borderId="11" xfId="44" applyFont="1" applyFill="1" applyBorder="1" applyAlignment="1" applyProtection="1">
      <alignment horizontal="center" vertical="center"/>
      <protection hidden="1"/>
    </xf>
    <xf numFmtId="3" fontId="28" fillId="24" borderId="10" xfId="44" applyNumberFormat="1" applyFont="1" applyFill="1" applyBorder="1" applyAlignment="1" applyProtection="1">
      <alignment horizontal="right" vertical="center" wrapText="1"/>
      <protection hidden="1"/>
    </xf>
    <xf numFmtId="3" fontId="28" fillId="24" borderId="11" xfId="44" applyNumberFormat="1" applyFont="1" applyFill="1" applyBorder="1" applyAlignment="1" applyProtection="1">
      <alignment horizontal="right" vertical="center" wrapText="1"/>
      <protection hidden="1"/>
    </xf>
    <xf numFmtId="3" fontId="28" fillId="24" borderId="12" xfId="44" applyNumberFormat="1" applyFont="1" applyFill="1" applyBorder="1" applyAlignment="1" applyProtection="1">
      <alignment horizontal="center"/>
      <protection hidden="1"/>
    </xf>
    <xf numFmtId="3" fontId="23" fillId="24" borderId="0" xfId="0" applyNumberFormat="1" applyFont="1" applyFill="1" applyAlignment="1" applyProtection="1">
      <alignment wrapText="1"/>
      <protection hidden="1"/>
    </xf>
    <xf numFmtId="0" fontId="18" fillId="0" borderId="0" xfId="0" applyFont="1" applyAlignment="1">
      <alignment wrapText="1"/>
    </xf>
    <xf numFmtId="0" fontId="23" fillId="24" borderId="0" xfId="53" applyFont="1" applyFill="1" applyAlignment="1">
      <alignment wrapText="1"/>
    </xf>
    <xf numFmtId="0" fontId="23" fillId="24" borderId="0" xfId="53" applyFont="1" applyFill="1" applyBorder="1" applyAlignment="1">
      <alignment wrapText="1"/>
    </xf>
    <xf numFmtId="0" fontId="18" fillId="0" borderId="0" xfId="44" applyAlignment="1">
      <alignment wrapText="1"/>
    </xf>
    <xf numFmtId="0" fontId="23" fillId="24" borderId="0" xfId="52" applyFont="1" applyFill="1" applyBorder="1" applyAlignment="1">
      <alignment wrapText="1"/>
    </xf>
    <xf numFmtId="0" fontId="0" fillId="27" borderId="0" xfId="0" applyFill="1" applyBorder="1" applyAlignment="1"/>
    <xf numFmtId="0" fontId="28" fillId="24" borderId="12" xfId="0" applyFont="1" applyFill="1" applyBorder="1" applyAlignment="1" applyProtection="1">
      <alignment horizontal="center" vertical="center"/>
      <protection hidden="1"/>
    </xf>
    <xf numFmtId="0" fontId="28" fillId="24" borderId="0" xfId="0" applyFont="1" applyFill="1" applyBorder="1" applyAlignment="1" applyProtection="1">
      <alignment horizontal="center" vertical="center"/>
      <protection hidden="1"/>
    </xf>
    <xf numFmtId="0" fontId="28" fillId="24" borderId="11" xfId="0" applyFont="1" applyFill="1" applyBorder="1" applyAlignment="1" applyProtection="1">
      <alignment horizontal="center" vertical="center"/>
      <protection hidden="1"/>
    </xf>
    <xf numFmtId="0" fontId="23" fillId="24" borderId="12" xfId="0" applyFont="1" applyFill="1" applyBorder="1" applyAlignment="1" applyProtection="1">
      <alignment horizontal="center" vertical="center" wrapText="1"/>
      <protection hidden="1"/>
    </xf>
    <xf numFmtId="0" fontId="30" fillId="24" borderId="12" xfId="0" applyFont="1" applyFill="1" applyBorder="1" applyAlignment="1" applyProtection="1">
      <alignment horizontal="center" vertical="center" wrapText="1"/>
      <protection hidden="1"/>
    </xf>
    <xf numFmtId="1" fontId="30" fillId="24" borderId="12" xfId="0" applyNumberFormat="1" applyFont="1" applyFill="1" applyBorder="1" applyAlignment="1" applyProtection="1">
      <alignment horizontal="center" vertical="center" wrapText="1"/>
      <protection hidden="1"/>
    </xf>
    <xf numFmtId="0" fontId="23" fillId="24" borderId="0" xfId="52" applyFont="1" applyFill="1" applyAlignment="1">
      <alignment wrapText="1"/>
    </xf>
    <xf numFmtId="0" fontId="25" fillId="24" borderId="0" xfId="0" applyFont="1" applyFill="1" applyBorder="1" applyAlignment="1"/>
    <xf numFmtId="0" fontId="18" fillId="27" borderId="0" xfId="0" applyFont="1" applyFill="1" applyBorder="1" applyAlignment="1" applyProtection="1">
      <alignment horizontal="center"/>
      <protection locked="0"/>
    </xf>
    <xf numFmtId="0" fontId="25" fillId="26" borderId="13" xfId="0" applyFont="1" applyFill="1" applyBorder="1" applyAlignment="1"/>
    <xf numFmtId="0" fontId="0" fillId="0" borderId="21" xfId="0" applyBorder="1" applyAlignment="1"/>
    <xf numFmtId="0" fontId="0" fillId="0" borderId="22" xfId="0" applyBorder="1" applyAlignment="1"/>
    <xf numFmtId="0" fontId="18" fillId="25" borderId="13" xfId="0" applyFont="1" applyFill="1" applyBorder="1" applyAlignment="1" applyProtection="1">
      <alignment horizontal="center"/>
      <protection locked="0"/>
    </xf>
    <xf numFmtId="0" fontId="0" fillId="0" borderId="22" xfId="0" applyBorder="1" applyAlignment="1">
      <alignment horizontal="center"/>
    </xf>
    <xf numFmtId="0" fontId="0" fillId="27" borderId="0" xfId="0" applyFill="1" applyBorder="1" applyAlignment="1">
      <alignment horizontal="center"/>
    </xf>
    <xf numFmtId="0" fontId="28" fillId="24" borderId="10" xfId="0" applyFont="1" applyFill="1" applyBorder="1" applyAlignment="1" applyProtection="1">
      <alignment horizontal="center" vertical="center" wrapText="1"/>
      <protection hidden="1"/>
    </xf>
    <xf numFmtId="0" fontId="28" fillId="24" borderId="0" xfId="0" applyFont="1" applyFill="1" applyBorder="1" applyAlignment="1" applyProtection="1">
      <alignment horizontal="center" vertical="center" wrapText="1"/>
      <protection hidden="1"/>
    </xf>
    <xf numFmtId="0" fontId="28" fillId="24" borderId="11" xfId="0" applyFont="1" applyFill="1" applyBorder="1" applyAlignment="1" applyProtection="1">
      <alignment horizontal="center" vertical="center" wrapText="1"/>
      <protection hidden="1"/>
    </xf>
    <xf numFmtId="0" fontId="25" fillId="26" borderId="24" xfId="0" applyFont="1" applyFill="1" applyBorder="1" applyAlignment="1"/>
    <xf numFmtId="0" fontId="25" fillId="26" borderId="20" xfId="0" applyFont="1" applyFill="1" applyBorder="1" applyAlignment="1"/>
    <xf numFmtId="0" fontId="18" fillId="25" borderId="24" xfId="0" applyFont="1" applyFill="1" applyBorder="1" applyAlignment="1" applyProtection="1">
      <alignment horizontal="center"/>
      <protection locked="0"/>
    </xf>
    <xf numFmtId="0" fontId="0" fillId="0" borderId="24" xfId="0" applyBorder="1" applyAlignment="1">
      <alignment horizontal="center"/>
    </xf>
    <xf numFmtId="0" fontId="0" fillId="0" borderId="20" xfId="0" applyBorder="1" applyAlignment="1">
      <alignment horizontal="center"/>
    </xf>
    <xf numFmtId="1" fontId="28" fillId="24" borderId="10" xfId="0" applyNumberFormat="1" applyFont="1" applyFill="1" applyBorder="1" applyAlignment="1" applyProtection="1">
      <alignment horizontal="center" vertical="center"/>
      <protection hidden="1"/>
    </xf>
    <xf numFmtId="1" fontId="28" fillId="24" borderId="11" xfId="0" applyNumberFormat="1" applyFont="1" applyFill="1" applyBorder="1" applyAlignment="1" applyProtection="1">
      <alignment horizontal="center" vertical="center"/>
      <protection hidden="1"/>
    </xf>
    <xf numFmtId="1" fontId="28" fillId="24" borderId="12" xfId="0" applyNumberFormat="1" applyFont="1" applyFill="1" applyBorder="1" applyAlignment="1" applyProtection="1">
      <alignment horizontal="center"/>
      <protection hidden="1"/>
    </xf>
    <xf numFmtId="0" fontId="0" fillId="0" borderId="25" xfId="0" applyBorder="1" applyAlignment="1">
      <alignment horizontal="center"/>
    </xf>
    <xf numFmtId="0" fontId="0" fillId="0" borderId="15" xfId="0" applyBorder="1" applyAlignment="1"/>
    <xf numFmtId="0" fontId="23" fillId="27" borderId="0" xfId="52" applyFont="1" applyFill="1" applyAlignment="1">
      <alignment wrapText="1"/>
    </xf>
    <xf numFmtId="0" fontId="18" fillId="27" borderId="0" xfId="0" applyFont="1" applyFill="1" applyAlignment="1">
      <alignment wrapText="1"/>
    </xf>
    <xf numFmtId="0" fontId="23" fillId="24" borderId="0" xfId="54" applyFont="1" applyFill="1" applyBorder="1" applyAlignment="1">
      <alignment wrapText="1"/>
    </xf>
    <xf numFmtId="0" fontId="18" fillId="27" borderId="0" xfId="44" applyFill="1" applyAlignment="1"/>
    <xf numFmtId="0" fontId="25" fillId="24" borderId="0" xfId="44" applyFont="1" applyFill="1" applyBorder="1" applyAlignment="1"/>
    <xf numFmtId="0" fontId="18" fillId="27" borderId="0" xfId="44" applyFill="1" applyBorder="1" applyAlignment="1"/>
    <xf numFmtId="3" fontId="18" fillId="24" borderId="0" xfId="44" applyNumberFormat="1" applyFont="1" applyFill="1" applyBorder="1" applyAlignment="1" applyProtection="1">
      <protection locked="0"/>
    </xf>
    <xf numFmtId="0" fontId="18" fillId="24" borderId="11" xfId="44" applyFill="1" applyBorder="1" applyAlignment="1">
      <alignment horizontal="center" vertical="center"/>
    </xf>
    <xf numFmtId="3" fontId="28" fillId="24" borderId="12" xfId="44" applyNumberFormat="1" applyFont="1" applyFill="1" applyBorder="1" applyAlignment="1" applyProtection="1">
      <alignment horizontal="center" wrapText="1"/>
      <protection hidden="1"/>
    </xf>
    <xf numFmtId="0" fontId="18" fillId="24" borderId="12" xfId="44" applyFill="1" applyBorder="1" applyAlignment="1">
      <alignment horizontal="center" wrapText="1"/>
    </xf>
    <xf numFmtId="3" fontId="28" fillId="24" borderId="0" xfId="44" applyNumberFormat="1" applyFont="1" applyFill="1" applyBorder="1" applyAlignment="1" applyProtection="1">
      <alignment horizontal="center" wrapText="1"/>
      <protection hidden="1"/>
    </xf>
    <xf numFmtId="0" fontId="18" fillId="24" borderId="0" xfId="44" applyFill="1" applyBorder="1" applyAlignment="1">
      <alignment horizontal="center" wrapText="1"/>
    </xf>
    <xf numFmtId="3" fontId="18" fillId="25" borderId="13" xfId="0" applyNumberFormat="1" applyFont="1" applyFill="1" applyBorder="1" applyAlignment="1" applyProtection="1">
      <protection locked="0"/>
    </xf>
    <xf numFmtId="0" fontId="0" fillId="27" borderId="0" xfId="0" applyFill="1" applyAlignment="1">
      <alignment wrapText="1"/>
    </xf>
    <xf numFmtId="0" fontId="28" fillId="24" borderId="12" xfId="0" applyFont="1" applyFill="1" applyBorder="1" applyAlignment="1" applyProtection="1">
      <alignment horizontal="center" vertical="center" wrapText="1"/>
      <protection hidden="1"/>
    </xf>
    <xf numFmtId="0" fontId="0" fillId="0" borderId="0" xfId="0" applyAlignment="1"/>
    <xf numFmtId="0" fontId="0" fillId="27" borderId="0" xfId="0" applyFill="1" applyBorder="1" applyAlignment="1">
      <alignment wrapText="1"/>
    </xf>
    <xf numFmtId="1" fontId="28" fillId="24" borderId="12" xfId="0" applyNumberFormat="1" applyFont="1" applyFill="1" applyBorder="1" applyAlignment="1" applyProtection="1">
      <alignment horizontal="center" vertical="center" wrapText="1"/>
      <protection hidden="1"/>
    </xf>
    <xf numFmtId="1" fontId="28" fillId="24" borderId="10" xfId="0" applyNumberFormat="1" applyFont="1" applyFill="1" applyBorder="1" applyAlignment="1" applyProtection="1">
      <alignment horizontal="center" wrapText="1"/>
      <protection hidden="1"/>
    </xf>
    <xf numFmtId="1" fontId="28" fillId="24" borderId="11" xfId="0" applyNumberFormat="1" applyFont="1" applyFill="1" applyBorder="1" applyAlignment="1" applyProtection="1">
      <alignment horizontal="center" wrapText="1"/>
      <protection hidden="1"/>
    </xf>
    <xf numFmtId="3" fontId="25" fillId="24" borderId="0" xfId="0" applyNumberFormat="1" applyFont="1" applyFill="1" applyBorder="1" applyAlignment="1" applyProtection="1">
      <alignment horizontal="left" wrapText="1"/>
      <protection hidden="1"/>
    </xf>
    <xf numFmtId="1" fontId="23" fillId="24" borderId="0" xfId="51" applyNumberFormat="1" applyFont="1" applyFill="1" applyBorder="1" applyAlignment="1">
      <alignment wrapText="1"/>
    </xf>
    <xf numFmtId="0" fontId="59" fillId="0" borderId="0" xfId="0" applyFont="1" applyAlignment="1">
      <alignment wrapText="1"/>
    </xf>
    <xf numFmtId="0" fontId="23" fillId="27" borderId="0" xfId="52" applyFont="1" applyFill="1" applyAlignment="1">
      <alignment horizontal="left" wrapText="1"/>
    </xf>
    <xf numFmtId="0" fontId="23" fillId="24" borderId="0" xfId="52" applyFont="1" applyFill="1" applyBorder="1" applyAlignment="1">
      <alignment horizontal="left" wrapText="1"/>
    </xf>
    <xf numFmtId="0" fontId="0" fillId="0" borderId="12" xfId="0" applyBorder="1" applyAlignment="1">
      <alignment horizontal="center"/>
    </xf>
    <xf numFmtId="0" fontId="28" fillId="24" borderId="11" xfId="0" applyFont="1" applyFill="1" applyBorder="1" applyAlignment="1" applyProtection="1">
      <alignment horizontal="left" vertical="center" wrapText="1"/>
      <protection hidden="1"/>
    </xf>
    <xf numFmtId="0" fontId="56" fillId="24" borderId="0" xfId="0" applyFont="1" applyFill="1" applyAlignment="1">
      <alignment wrapText="1"/>
    </xf>
    <xf numFmtId="0" fontId="18" fillId="25" borderId="21" xfId="44" applyFont="1" applyFill="1" applyBorder="1" applyAlignment="1" applyProtection="1">
      <alignment horizontal="center"/>
      <protection locked="0"/>
    </xf>
    <xf numFmtId="3" fontId="28" fillId="24" borderId="10" xfId="44" applyNumberFormat="1" applyFont="1" applyFill="1" applyBorder="1" applyAlignment="1" applyProtection="1">
      <alignment horizontal="center" vertical="center" wrapText="1"/>
      <protection hidden="1"/>
    </xf>
    <xf numFmtId="3" fontId="28" fillId="24" borderId="11" xfId="44" applyNumberFormat="1" applyFont="1" applyFill="1" applyBorder="1" applyAlignment="1" applyProtection="1">
      <alignment horizontal="center" vertical="center" wrapText="1"/>
      <protection hidden="1"/>
    </xf>
    <xf numFmtId="0" fontId="23" fillId="27" borderId="0" xfId="54" applyFont="1" applyFill="1" applyAlignment="1">
      <alignment wrapText="1"/>
    </xf>
    <xf numFmtId="0" fontId="23" fillId="27" borderId="0" xfId="54" applyFont="1" applyFill="1" applyBorder="1" applyAlignment="1">
      <alignment wrapText="1"/>
    </xf>
    <xf numFmtId="3" fontId="23" fillId="27" borderId="0" xfId="0" applyNumberFormat="1" applyFont="1" applyFill="1" applyAlignment="1" applyProtection="1">
      <alignment wrapText="1"/>
      <protection hidden="1"/>
    </xf>
    <xf numFmtId="0" fontId="23" fillId="27" borderId="0" xfId="52" applyFont="1" applyFill="1" applyBorder="1" applyAlignment="1">
      <alignment wrapText="1"/>
    </xf>
    <xf numFmtId="0" fontId="58" fillId="27" borderId="0" xfId="0" applyFont="1" applyFill="1" applyAlignment="1">
      <alignment wrapText="1"/>
    </xf>
    <xf numFmtId="0" fontId="18" fillId="25" borderId="21" xfId="0" applyFont="1" applyFill="1" applyBorder="1" applyAlignment="1" applyProtection="1">
      <alignment horizontal="center"/>
      <protection locked="0"/>
    </xf>
    <xf numFmtId="3" fontId="28" fillId="24" borderId="10" xfId="0" applyNumberFormat="1" applyFont="1" applyFill="1" applyBorder="1" applyAlignment="1" applyProtection="1">
      <alignment horizontal="center" vertical="center" wrapText="1"/>
      <protection hidden="1"/>
    </xf>
    <xf numFmtId="3" fontId="28" fillId="24" borderId="11" xfId="0" applyNumberFormat="1" applyFont="1" applyFill="1" applyBorder="1" applyAlignment="1" applyProtection="1">
      <alignment horizontal="center" vertical="center" wrapText="1"/>
      <protection hidden="1"/>
    </xf>
  </cellXfs>
  <cellStyles count="6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2" xfId="28"/>
    <cellStyle name="Currency_KS1LAs_SkeletonTables_2012_v5" xfId="29"/>
    <cellStyle name="Currency_KS1LAs_SkeletonTables_2012_v5 2" xfId="30"/>
    <cellStyle name="Currency_KS1National_SkeletonTables_2012_v5" xfId="31"/>
    <cellStyle name="Currency_KS1National_SkeletonTables_2012_v5 2" xfId="32"/>
    <cellStyle name="Explanatory Text" xfId="33" builtinId="53" customBuiltin="1"/>
    <cellStyle name="Good" xfId="34" builtinId="26" customBuiltin="1"/>
    <cellStyle name="Heading 1" xfId="35" builtinId="16" customBuiltin="1"/>
    <cellStyle name="Heading 2" xfId="36" builtinId="17" customBuiltin="1"/>
    <cellStyle name="Heading 3" xfId="37" builtinId="18" customBuiltin="1"/>
    <cellStyle name="Heading 4" xfId="38" builtinId="19" customBuiltin="1"/>
    <cellStyle name="Hyperlink" xfId="39" builtinId="8"/>
    <cellStyle name="Hyperlink_SFR33_2009Tablesv2" xfId="40"/>
    <cellStyle name="Input" xfId="41" builtinId="20" customBuiltin="1"/>
    <cellStyle name="Linked Cell" xfId="42" builtinId="24" customBuiltin="1"/>
    <cellStyle name="Neutral" xfId="43" builtinId="28" customBuiltin="1"/>
    <cellStyle name="Normal" xfId="0" builtinId="0"/>
    <cellStyle name="Normal 2" xfId="44"/>
    <cellStyle name="Normal 2 2" xfId="45"/>
    <cellStyle name="Normal 3" xfId="46"/>
    <cellStyle name="Normal_SB97T19" xfId="47"/>
    <cellStyle name="Normal_SB97T19 2" xfId="48"/>
    <cellStyle name="Normal_tab001" xfId="49"/>
    <cellStyle name="Normal_tab001 2" xfId="50"/>
    <cellStyle name="Normal_TABLE23" xfId="51"/>
    <cellStyle name="Normal_TB2PN4" xfId="52"/>
    <cellStyle name="Normal_TB2PN4 2" xfId="53"/>
    <cellStyle name="Normal_TB2PN4 2 2" xfId="54"/>
    <cellStyle name="Normal_volume2000" xfId="55"/>
    <cellStyle name="Normal_volume2000 2" xfId="56"/>
    <cellStyle name="Note" xfId="57" builtinId="10" customBuiltin="1"/>
    <cellStyle name="Output" xfId="58" builtinId="21" customBuiltin="1"/>
    <cellStyle name="Title" xfId="59" builtinId="15" customBuiltin="1"/>
    <cellStyle name="Total" xfId="60" builtinId="25" customBuiltin="1"/>
    <cellStyle name="Warning Text" xfId="61" builtinId="11" customBuiltin="1"/>
  </cellStyles>
  <dxfs count="7">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ducation.gov.uk/rsgateway/DB/SFR/s001022/SFR22-2011_Local_Authority_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2_2011_data"/>
      <sheetName val="Table2_2010_data"/>
      <sheetName val="Table2_2009_data"/>
      <sheetName val="Table2_2008_data"/>
      <sheetName val="Table2_2007_data"/>
      <sheetName val="Table2_2006_data"/>
      <sheetName val="Table1_2011_data"/>
      <sheetName val="Table1_2010_data"/>
      <sheetName val="Table1_2009_data"/>
      <sheetName val="Table1_2008_data"/>
      <sheetName val="Table1_2007_data"/>
      <sheetName val="Table 1_2006_data"/>
      <sheetName val="Index"/>
      <sheetName val="SEN_by_FSM_2009_data"/>
      <sheetName val="SEN_by_FSM_2010_data"/>
      <sheetName val="SEN_by_FSM_2011_data"/>
      <sheetName val="SEN_by_ETH_2009_data"/>
      <sheetName val="SEN_by_ETH_2010_data"/>
      <sheetName val="SEN_by_ETH_2011_data"/>
      <sheetName val="Table 8"/>
      <sheetName val="Table 9"/>
      <sheetName val="Table 10"/>
      <sheetName val="Table 11"/>
      <sheetName val="Table3_2011_data"/>
      <sheetName val="Table3_2010_data"/>
      <sheetName val="Table3_2009_data"/>
      <sheetName val="Table3_2008_data"/>
      <sheetName val="Table4_2011_data"/>
      <sheetName val="Table4_2010_data"/>
      <sheetName val="Table4_2009_data"/>
      <sheetName val="Table4_2008_data"/>
      <sheetName val="Table5_2008_data"/>
      <sheetName val="Table5_2009_data"/>
      <sheetName val="Table5_2010_data"/>
      <sheetName val="Table5_2011_data"/>
      <sheetName val="Table6_2011_data"/>
      <sheetName val="Table6_2010_data"/>
      <sheetName val="Table6_2009_data"/>
      <sheetName val="Table6_2008_data"/>
      <sheetName val="Table A1 2008"/>
      <sheetName val="Table A2 2008"/>
      <sheetName val="Table A3 2008"/>
      <sheetName val="Table A4 2008"/>
      <sheetName val="Table A1 2009"/>
      <sheetName val="Table A2 2009"/>
      <sheetName val="Table A3 2009"/>
      <sheetName val="Table A4 2009"/>
      <sheetName val="Table A1 2011"/>
      <sheetName val="Table A1 2010"/>
      <sheetName val="Table A2 2010"/>
      <sheetName val="Table A2 2011"/>
      <sheetName val="Table A3 2010"/>
      <sheetName val="Table A3 2011"/>
      <sheetName val="Table A4 2010"/>
      <sheetName val="Table A4 20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showGridLines="0" tabSelected="1" workbookViewId="0"/>
  </sheetViews>
  <sheetFormatPr defaultRowHeight="12.75" x14ac:dyDescent="0.2"/>
  <cols>
    <col min="1" max="1" width="9.7109375" style="12" customWidth="1"/>
    <col min="2" max="2" width="124.7109375" style="12" customWidth="1"/>
    <col min="3" max="16384" width="9.140625" style="12"/>
  </cols>
  <sheetData>
    <row r="1" spans="1:8" x14ac:dyDescent="0.2">
      <c r="A1" s="72" t="s">
        <v>464</v>
      </c>
      <c r="B1"/>
      <c r="D1"/>
      <c r="E1" s="72" t="s">
        <v>572</v>
      </c>
      <c r="F1"/>
    </row>
    <row r="2" spans="1:8" x14ac:dyDescent="0.2">
      <c r="A2" s="78"/>
      <c r="B2" s="78"/>
      <c r="C2" s="78"/>
      <c r="D2" s="78"/>
      <c r="E2" s="78"/>
    </row>
    <row r="3" spans="1:8" x14ac:dyDescent="0.2">
      <c r="A3" s="79" t="s">
        <v>72</v>
      </c>
      <c r="B3" s="78"/>
      <c r="C3" s="78"/>
      <c r="D3" s="78"/>
      <c r="E3" s="78"/>
    </row>
    <row r="4" spans="1:8" x14ac:dyDescent="0.2">
      <c r="A4" s="79"/>
      <c r="B4" s="78"/>
      <c r="C4" s="78"/>
      <c r="D4" s="78"/>
      <c r="E4" s="78"/>
      <c r="G4" s="401"/>
      <c r="H4" s="401"/>
    </row>
    <row r="5" spans="1:8" x14ac:dyDescent="0.2">
      <c r="A5" s="80" t="s">
        <v>471</v>
      </c>
      <c r="B5" s="78"/>
      <c r="C5" s="78"/>
      <c r="D5" s="78"/>
      <c r="E5" s="78"/>
    </row>
    <row r="6" spans="1:8" x14ac:dyDescent="0.2">
      <c r="A6" s="316" t="s">
        <v>465</v>
      </c>
      <c r="B6" s="78"/>
      <c r="C6" s="78"/>
      <c r="D6" s="78"/>
      <c r="E6" s="78"/>
    </row>
    <row r="7" spans="1:8" x14ac:dyDescent="0.2">
      <c r="A7" s="83" t="s">
        <v>73</v>
      </c>
      <c r="B7" s="85" t="s">
        <v>537</v>
      </c>
      <c r="C7" s="83"/>
      <c r="D7" s="83"/>
      <c r="E7" s="83"/>
    </row>
    <row r="8" spans="1:8" x14ac:dyDescent="0.2">
      <c r="A8" s="83" t="s">
        <v>74</v>
      </c>
      <c r="B8" s="85" t="s">
        <v>538</v>
      </c>
      <c r="C8" s="83"/>
      <c r="D8" s="83"/>
      <c r="E8" s="83"/>
    </row>
    <row r="9" spans="1:8" x14ac:dyDescent="0.2">
      <c r="A9" s="83" t="s">
        <v>75</v>
      </c>
      <c r="B9" s="402" t="s">
        <v>539</v>
      </c>
      <c r="C9" s="403"/>
      <c r="D9" s="403"/>
      <c r="E9" s="403"/>
    </row>
    <row r="10" spans="1:8" x14ac:dyDescent="0.2">
      <c r="A10" s="83" t="s">
        <v>76</v>
      </c>
      <c r="B10" s="402" t="s">
        <v>540</v>
      </c>
      <c r="C10" s="403"/>
      <c r="D10" s="403"/>
      <c r="E10" s="403"/>
    </row>
    <row r="11" spans="1:8" x14ac:dyDescent="0.2">
      <c r="A11" s="83" t="s">
        <v>77</v>
      </c>
      <c r="B11" s="85" t="s">
        <v>541</v>
      </c>
      <c r="C11" s="83"/>
      <c r="D11" s="83"/>
      <c r="E11" s="83"/>
    </row>
    <row r="12" spans="1:8" x14ac:dyDescent="0.2">
      <c r="A12" s="83" t="s">
        <v>78</v>
      </c>
      <c r="B12" s="85" t="s">
        <v>678</v>
      </c>
      <c r="C12" s="83"/>
      <c r="D12" s="83"/>
      <c r="E12" s="83"/>
    </row>
    <row r="13" spans="1:8" x14ac:dyDescent="0.2">
      <c r="B13" s="78"/>
      <c r="C13" s="78"/>
      <c r="D13" s="78"/>
      <c r="E13" s="78"/>
    </row>
    <row r="14" spans="1:8" customFormat="1" x14ac:dyDescent="0.2">
      <c r="A14" s="81" t="s">
        <v>472</v>
      </c>
      <c r="B14" s="82"/>
      <c r="C14" s="12"/>
      <c r="D14" s="12"/>
      <c r="E14" s="12"/>
      <c r="F14" s="12"/>
      <c r="G14" s="12"/>
    </row>
    <row r="15" spans="1:8" customFormat="1" x14ac:dyDescent="0.2">
      <c r="A15" s="316" t="s">
        <v>465</v>
      </c>
      <c r="B15" s="82"/>
      <c r="C15" s="12"/>
      <c r="D15" s="12"/>
      <c r="E15" s="12"/>
      <c r="F15" s="12"/>
      <c r="G15" s="12"/>
    </row>
    <row r="16" spans="1:8" customFormat="1" x14ac:dyDescent="0.2">
      <c r="A16" s="163" t="s">
        <v>466</v>
      </c>
      <c r="B16" s="163" t="s">
        <v>542</v>
      </c>
      <c r="D16" s="12"/>
      <c r="E16" s="12"/>
      <c r="F16" s="12"/>
      <c r="G16" s="12"/>
    </row>
    <row r="17" spans="1:14" customFormat="1" x14ac:dyDescent="0.2">
      <c r="A17" s="163" t="s">
        <v>467</v>
      </c>
      <c r="B17" s="163" t="s">
        <v>543</v>
      </c>
      <c r="D17" s="12"/>
      <c r="E17" s="12"/>
      <c r="F17" s="12"/>
      <c r="G17" s="12"/>
    </row>
    <row r="18" spans="1:14" customFormat="1" x14ac:dyDescent="0.2">
      <c r="A18" s="163" t="s">
        <v>468</v>
      </c>
      <c r="B18" s="163" t="s">
        <v>544</v>
      </c>
      <c r="D18" s="12"/>
      <c r="E18" s="12"/>
      <c r="F18" s="12"/>
      <c r="G18" s="12"/>
    </row>
    <row r="19" spans="1:14" customFormat="1" x14ac:dyDescent="0.2">
      <c r="A19" s="163" t="s">
        <v>469</v>
      </c>
      <c r="B19" s="163" t="s">
        <v>545</v>
      </c>
      <c r="D19" s="12"/>
      <c r="E19" s="12"/>
      <c r="F19" s="12"/>
      <c r="G19" s="12"/>
    </row>
    <row r="20" spans="1:14" customFormat="1" x14ac:dyDescent="0.2">
      <c r="A20" s="12"/>
      <c r="B20" s="84"/>
      <c r="C20" s="83"/>
      <c r="D20" s="83"/>
      <c r="E20" s="83"/>
      <c r="F20" s="12"/>
      <c r="G20" s="12"/>
    </row>
    <row r="21" spans="1:14" x14ac:dyDescent="0.2">
      <c r="A21" s="80" t="s">
        <v>473</v>
      </c>
    </row>
    <row r="22" spans="1:14" x14ac:dyDescent="0.2">
      <c r="A22" s="316" t="s">
        <v>465</v>
      </c>
    </row>
    <row r="23" spans="1:14" ht="12.75" customHeight="1" x14ac:dyDescent="0.2">
      <c r="A23" s="317" t="s">
        <v>79</v>
      </c>
      <c r="B23" s="318" t="s">
        <v>546</v>
      </c>
      <c r="C23" s="318"/>
      <c r="D23" s="318"/>
      <c r="E23" s="318"/>
      <c r="F23" s="318"/>
      <c r="G23" s="318"/>
      <c r="H23" s="318"/>
      <c r="I23" s="318"/>
      <c r="J23" s="318"/>
      <c r="K23" s="318"/>
      <c r="L23" s="318"/>
      <c r="M23" s="318"/>
      <c r="N23" s="318"/>
    </row>
    <row r="24" spans="1:14" x14ac:dyDescent="0.2">
      <c r="A24" s="83" t="s">
        <v>408</v>
      </c>
      <c r="B24" s="319" t="s">
        <v>534</v>
      </c>
    </row>
    <row r="25" spans="1:14" x14ac:dyDescent="0.2">
      <c r="A25" s="83" t="s">
        <v>410</v>
      </c>
      <c r="B25" s="83" t="s">
        <v>535</v>
      </c>
    </row>
  </sheetData>
  <mergeCells count="3">
    <mergeCell ref="G4:H4"/>
    <mergeCell ref="B9:E9"/>
    <mergeCell ref="B10:E10"/>
  </mergeCells>
  <phoneticPr fontId="23" type="noConversion"/>
  <hyperlinks>
    <hyperlink ref="A8" location="'Table 2'!A1" display="Table 2"/>
    <hyperlink ref="A8:B8" location="'Table 2'!A1" display="Table 2"/>
    <hyperlink ref="A9:B9" location="'Table 3'!A1" display="Table 3 "/>
    <hyperlink ref="A10:B10" location="'Table 4'!A1" display="Table 4 "/>
    <hyperlink ref="A11:B11" location="'Table 2c'!A1" display="Table 2c"/>
    <hyperlink ref="B8" location="'Table 1'!A1" display="Percentage of pupils meeting the standard in Phonics assessment by pupil characteristics"/>
    <hyperlink ref="B9:E9" location="'Table 2'!A1" display="Number and percentage of pupils meeting the standard in Phonics assessment by ethnicity, free school meal eligibility and gender."/>
    <hyperlink ref="B10:E10" location="'Table 3'!A1" display="Number and percentage of pupils meeting the standard in Phonics assessment by SEN provision, free school meal eligibility and gender."/>
    <hyperlink ref="B11" location="'Table 4'!A1" display="Number and percentage of pupils meeting the standard in Phonics assessment by SEN provision, ethnicity and gender."/>
    <hyperlink ref="A9:E9" location="'Table 3a'!A1" display="Table 3a"/>
    <hyperlink ref="A10:E10" location="'Table 3b'!A1" display="Table 3b"/>
    <hyperlink ref="A7:E7" location="'Table 1'!A1" display="Table 1 "/>
    <hyperlink ref="A8:E8" location="'Table 2'!A1" display="Table 2"/>
    <hyperlink ref="A11:E11" location="'Table 3c'!A1" display="Table 3c"/>
    <hyperlink ref="A16:B16" location="'Table 5'!A1" display="Table 5"/>
    <hyperlink ref="A17:B17" location="'Table 6'!A1" display="Table 6"/>
    <hyperlink ref="A18:B18" location="'Table 7'!A1" display="Table 7"/>
    <hyperlink ref="A19:B19" location="'Table 8'!A1" display="Table 8"/>
    <hyperlink ref="A12:B12" location="'Table 4'!A1" display="Table 4"/>
    <hyperlink ref="A24" location="'Table 7'!A1" display="Table 7"/>
    <hyperlink ref="A25" location="'Table 8'!A1" display="Table 8"/>
    <hyperlink ref="A16" location="'Table 5a'!A1" display="Table 5a"/>
    <hyperlink ref="A17" location="'Table 5b'!A1" display="Table 5b"/>
    <hyperlink ref="A18" location="'Table 5c'!A1" display="Table 5c"/>
    <hyperlink ref="A19" location="'Table 5d'!A1" display="Table 5d"/>
    <hyperlink ref="A23" location="'Table 6'!A1" display="Table 6"/>
    <hyperlink ref="B23" location="'Table 6'!A1" display="Summary showing the percentage of pupils meeting the required standard of phonic decoding1 by school type and school phase by the end of Year 2"/>
    <hyperlink ref="B24" location="'Table 7'!A1" display="Percentage of pupils meeting the required standard of phonic decoding1 by pupil characteristics at the end of Year 2"/>
    <hyperlink ref="B25" location="'Table 8'!A1" display="Percentage of pupils meeting the required standard of phonic decoding1 by Local Authority at the end of Year 2"/>
    <hyperlink ref="B16" location="'Table 5a'!A1" display="Percentage of pupils meeting the required standard of phonic decoding by ethnicity"/>
    <hyperlink ref="B17" location="'Table 5b'!A1" display="Percentage of pupils meeting the required standard of phonic decoding by first language"/>
    <hyperlink ref="B18" location="'Table 5c'!A1" display="Percentage of pupils meeting the required standard of phonic decoding by free school meal eligibility"/>
    <hyperlink ref="B19" location="'Table 5d'!A1" display="Percentage of pupils meeting the required standard of phonic decoding by SEN provision"/>
  </hyperlinks>
  <pageMargins left="0.74803149606299213" right="0.74803149606299213" top="0.98425196850393704" bottom="0.98425196850393704" header="0.51181102362204722" footer="0.51181102362204722"/>
  <pageSetup paperSize="9" scale="54"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workbookViewId="0">
      <selection activeCell="B19" sqref="B19"/>
    </sheetView>
  </sheetViews>
  <sheetFormatPr defaultRowHeight="12.75" x14ac:dyDescent="0.2"/>
  <cols>
    <col min="1" max="1" width="9.140625" style="168"/>
    <col min="2" max="2" width="19.42578125" style="168" bestFit="1" customWidth="1"/>
    <col min="3" max="16384" width="9.140625" style="168"/>
  </cols>
  <sheetData>
    <row r="1" spans="1:20" ht="15" x14ac:dyDescent="0.2">
      <c r="A1" s="180" t="s">
        <v>435</v>
      </c>
      <c r="B1" s="181"/>
      <c r="C1" s="181"/>
      <c r="D1" s="181"/>
      <c r="E1" s="181"/>
      <c r="F1" s="181"/>
      <c r="G1" s="181"/>
      <c r="H1" s="181"/>
      <c r="I1" s="181"/>
      <c r="J1" s="181"/>
      <c r="K1" s="181"/>
      <c r="L1" s="181"/>
      <c r="M1" s="181"/>
      <c r="N1" s="181"/>
      <c r="O1" s="181"/>
      <c r="P1" s="181"/>
      <c r="Q1" s="181"/>
      <c r="R1" s="181"/>
      <c r="S1" s="181"/>
      <c r="T1" s="181"/>
    </row>
    <row r="2" spans="1:20" x14ac:dyDescent="0.2">
      <c r="A2" s="168" t="s">
        <v>427</v>
      </c>
      <c r="C2" s="168" t="s">
        <v>429</v>
      </c>
    </row>
    <row r="3" spans="1:20" x14ac:dyDescent="0.2">
      <c r="C3" s="168" t="s">
        <v>430</v>
      </c>
      <c r="I3" s="168" t="s">
        <v>431</v>
      </c>
      <c r="O3" s="168" t="s">
        <v>53</v>
      </c>
    </row>
    <row r="4" spans="1:20" x14ac:dyDescent="0.2">
      <c r="C4" s="168" t="s">
        <v>412</v>
      </c>
      <c r="I4" s="168" t="s">
        <v>412</v>
      </c>
      <c r="O4" s="168" t="s">
        <v>412</v>
      </c>
    </row>
    <row r="5" spans="1:20" x14ac:dyDescent="0.2">
      <c r="C5" s="168">
        <v>1</v>
      </c>
      <c r="I5" s="168">
        <v>1</v>
      </c>
      <c r="O5" s="168">
        <v>1</v>
      </c>
    </row>
    <row r="6" spans="1:20" x14ac:dyDescent="0.2">
      <c r="C6" s="168" t="s">
        <v>432</v>
      </c>
      <c r="I6" s="168" t="s">
        <v>432</v>
      </c>
      <c r="O6" s="168" t="s">
        <v>432</v>
      </c>
    </row>
    <row r="7" spans="1:20" x14ac:dyDescent="0.2">
      <c r="C7" s="168">
        <v>1</v>
      </c>
      <c r="F7" s="168" t="s">
        <v>53</v>
      </c>
      <c r="I7" s="168">
        <v>1</v>
      </c>
      <c r="L7" s="168" t="s">
        <v>53</v>
      </c>
      <c r="O7" s="168">
        <v>1</v>
      </c>
      <c r="R7" s="168" t="s">
        <v>53</v>
      </c>
    </row>
    <row r="8" spans="1:20" x14ac:dyDescent="0.2">
      <c r="C8" s="168" t="s">
        <v>413</v>
      </c>
      <c r="F8" s="168" t="s">
        <v>413</v>
      </c>
      <c r="I8" s="168" t="s">
        <v>413</v>
      </c>
      <c r="L8" s="168" t="s">
        <v>413</v>
      </c>
      <c r="O8" s="168" t="s">
        <v>413</v>
      </c>
      <c r="R8" s="168" t="s">
        <v>413</v>
      </c>
    </row>
    <row r="9" spans="1:20" x14ac:dyDescent="0.2">
      <c r="C9" s="168" t="s">
        <v>415</v>
      </c>
      <c r="D9" s="168" t="s">
        <v>414</v>
      </c>
      <c r="E9" s="168" t="s">
        <v>53</v>
      </c>
      <c r="F9" s="168" t="s">
        <v>415</v>
      </c>
      <c r="G9" s="168" t="s">
        <v>414</v>
      </c>
      <c r="H9" s="168" t="s">
        <v>53</v>
      </c>
      <c r="I9" s="168" t="s">
        <v>415</v>
      </c>
      <c r="J9" s="168" t="s">
        <v>414</v>
      </c>
      <c r="K9" s="168" t="s">
        <v>53</v>
      </c>
      <c r="L9" s="168" t="s">
        <v>415</v>
      </c>
      <c r="M9" s="168" t="s">
        <v>414</v>
      </c>
      <c r="N9" s="168" t="s">
        <v>53</v>
      </c>
      <c r="O9" s="168" t="s">
        <v>415</v>
      </c>
      <c r="P9" s="168" t="s">
        <v>414</v>
      </c>
      <c r="Q9" s="168" t="s">
        <v>53</v>
      </c>
      <c r="R9" s="168" t="s">
        <v>415</v>
      </c>
      <c r="S9" s="168" t="s">
        <v>414</v>
      </c>
      <c r="T9" s="168" t="s">
        <v>53</v>
      </c>
    </row>
    <row r="10" spans="1:20" x14ac:dyDescent="0.2">
      <c r="C10" s="168" t="s">
        <v>421</v>
      </c>
      <c r="D10" s="168" t="s">
        <v>421</v>
      </c>
      <c r="E10" s="168" t="s">
        <v>421</v>
      </c>
      <c r="F10" s="168" t="s">
        <v>421</v>
      </c>
      <c r="G10" s="168" t="s">
        <v>421</v>
      </c>
      <c r="H10" s="168" t="s">
        <v>421</v>
      </c>
      <c r="I10" s="168" t="s">
        <v>421</v>
      </c>
      <c r="J10" s="168" t="s">
        <v>421</v>
      </c>
      <c r="K10" s="168" t="s">
        <v>421</v>
      </c>
      <c r="L10" s="168" t="s">
        <v>421</v>
      </c>
      <c r="M10" s="168" t="s">
        <v>421</v>
      </c>
      <c r="N10" s="168" t="s">
        <v>421</v>
      </c>
      <c r="O10" s="168" t="s">
        <v>421</v>
      </c>
      <c r="P10" s="168" t="s">
        <v>421</v>
      </c>
      <c r="Q10" s="168" t="s">
        <v>421</v>
      </c>
      <c r="R10" s="168" t="s">
        <v>421</v>
      </c>
      <c r="S10" s="168" t="s">
        <v>421</v>
      </c>
      <c r="T10" s="168" t="s">
        <v>421</v>
      </c>
    </row>
    <row r="11" spans="1:20" x14ac:dyDescent="0.2">
      <c r="A11" s="168" t="s">
        <v>425</v>
      </c>
      <c r="B11" s="168" t="s">
        <v>17</v>
      </c>
      <c r="C11" s="168">
        <v>56</v>
      </c>
      <c r="D11" s="168">
        <v>53</v>
      </c>
      <c r="E11" s="168">
        <v>55</v>
      </c>
      <c r="F11" s="168">
        <v>46433</v>
      </c>
      <c r="G11" s="168">
        <v>38677</v>
      </c>
      <c r="H11" s="168">
        <v>85110</v>
      </c>
      <c r="I11" s="168">
        <v>69</v>
      </c>
      <c r="J11" s="168">
        <v>65</v>
      </c>
      <c r="K11" s="168">
        <v>67</v>
      </c>
      <c r="L11" s="168">
        <v>209276</v>
      </c>
      <c r="M11" s="168">
        <v>196541</v>
      </c>
      <c r="N11" s="168">
        <v>405817</v>
      </c>
      <c r="O11" s="168">
        <v>67</v>
      </c>
      <c r="P11" s="168">
        <v>63</v>
      </c>
      <c r="Q11" s="168">
        <v>65</v>
      </c>
      <c r="R11" s="168">
        <v>255709</v>
      </c>
      <c r="S11" s="168">
        <v>235218</v>
      </c>
      <c r="T11" s="168">
        <v>490927</v>
      </c>
    </row>
    <row r="12" spans="1:20" x14ac:dyDescent="0.2">
      <c r="B12" s="168" t="s">
        <v>436</v>
      </c>
      <c r="C12" s="168">
        <v>18</v>
      </c>
      <c r="D12" s="168">
        <v>19</v>
      </c>
      <c r="E12" s="168">
        <v>19</v>
      </c>
      <c r="F12" s="168">
        <v>11957</v>
      </c>
      <c r="G12" s="168">
        <v>21585</v>
      </c>
      <c r="H12" s="168">
        <v>33542</v>
      </c>
      <c r="I12" s="168">
        <v>26</v>
      </c>
      <c r="J12" s="168">
        <v>27</v>
      </c>
      <c r="K12" s="168">
        <v>26</v>
      </c>
      <c r="L12" s="168">
        <v>20349</v>
      </c>
      <c r="M12" s="168">
        <v>45301</v>
      </c>
      <c r="N12" s="168">
        <v>65650</v>
      </c>
      <c r="O12" s="168">
        <v>23</v>
      </c>
      <c r="P12" s="168">
        <v>24</v>
      </c>
      <c r="Q12" s="168">
        <v>24</v>
      </c>
      <c r="R12" s="168">
        <v>32306</v>
      </c>
      <c r="S12" s="168">
        <v>66886</v>
      </c>
      <c r="T12" s="168">
        <v>99192</v>
      </c>
    </row>
    <row r="13" spans="1:20" x14ac:dyDescent="0.2">
      <c r="B13" s="168" t="s">
        <v>19</v>
      </c>
      <c r="C13" s="168">
        <v>19</v>
      </c>
      <c r="D13" s="168">
        <v>20</v>
      </c>
      <c r="E13" s="168">
        <v>19</v>
      </c>
      <c r="F13" s="168">
        <v>11164</v>
      </c>
      <c r="G13" s="168">
        <v>19616</v>
      </c>
      <c r="H13" s="168">
        <v>30780</v>
      </c>
      <c r="I13" s="168">
        <v>27</v>
      </c>
      <c r="J13" s="168">
        <v>28</v>
      </c>
      <c r="K13" s="168">
        <v>28</v>
      </c>
      <c r="L13" s="168">
        <v>18475</v>
      </c>
      <c r="M13" s="168">
        <v>40730</v>
      </c>
      <c r="N13" s="168">
        <v>59205</v>
      </c>
      <c r="O13" s="168">
        <v>24</v>
      </c>
      <c r="P13" s="168">
        <v>25</v>
      </c>
      <c r="Q13" s="168">
        <v>25</v>
      </c>
      <c r="R13" s="168">
        <v>29639</v>
      </c>
      <c r="S13" s="168">
        <v>60346</v>
      </c>
      <c r="T13" s="168">
        <v>89985</v>
      </c>
    </row>
    <row r="14" spans="1:20" x14ac:dyDescent="0.2">
      <c r="B14" s="168" t="s">
        <v>20</v>
      </c>
      <c r="C14" s="168">
        <v>19</v>
      </c>
      <c r="D14" s="168">
        <v>20</v>
      </c>
      <c r="E14" s="168">
        <v>20</v>
      </c>
      <c r="F14" s="168">
        <v>7504</v>
      </c>
      <c r="G14" s="168">
        <v>11578</v>
      </c>
      <c r="H14" s="168">
        <v>19082</v>
      </c>
      <c r="I14" s="168">
        <v>26</v>
      </c>
      <c r="J14" s="168">
        <v>28</v>
      </c>
      <c r="K14" s="168">
        <v>27</v>
      </c>
      <c r="L14" s="168">
        <v>12380</v>
      </c>
      <c r="M14" s="168">
        <v>24977</v>
      </c>
      <c r="N14" s="168">
        <v>37357</v>
      </c>
      <c r="O14" s="168">
        <v>24</v>
      </c>
      <c r="P14" s="168">
        <v>26</v>
      </c>
      <c r="Q14" s="168">
        <v>25</v>
      </c>
      <c r="R14" s="168">
        <v>19884</v>
      </c>
      <c r="S14" s="168">
        <v>36555</v>
      </c>
      <c r="T14" s="168">
        <v>56439</v>
      </c>
    </row>
    <row r="15" spans="1:20" x14ac:dyDescent="0.2">
      <c r="B15" s="168" t="s">
        <v>21</v>
      </c>
      <c r="C15" s="168">
        <v>18</v>
      </c>
      <c r="D15" s="168">
        <v>19</v>
      </c>
      <c r="E15" s="168">
        <v>19</v>
      </c>
      <c r="F15" s="168">
        <v>3660</v>
      </c>
      <c r="G15" s="168">
        <v>8038</v>
      </c>
      <c r="H15" s="168">
        <v>11698</v>
      </c>
      <c r="I15" s="168">
        <v>29</v>
      </c>
      <c r="J15" s="168">
        <v>29</v>
      </c>
      <c r="K15" s="168">
        <v>29</v>
      </c>
      <c r="L15" s="168">
        <v>6095</v>
      </c>
      <c r="M15" s="168">
        <v>15753</v>
      </c>
      <c r="N15" s="168">
        <v>21848</v>
      </c>
      <c r="O15" s="168">
        <v>25</v>
      </c>
      <c r="P15" s="168">
        <v>25</v>
      </c>
      <c r="Q15" s="168">
        <v>25</v>
      </c>
      <c r="R15" s="168">
        <v>9755</v>
      </c>
      <c r="S15" s="168">
        <v>23791</v>
      </c>
      <c r="T15" s="168">
        <v>33546</v>
      </c>
    </row>
    <row r="16" spans="1:20" x14ac:dyDescent="0.2">
      <c r="B16" s="168" t="s">
        <v>22</v>
      </c>
      <c r="C16" s="168">
        <v>7</v>
      </c>
      <c r="D16" s="168">
        <v>8</v>
      </c>
      <c r="E16" s="168">
        <v>8</v>
      </c>
      <c r="F16" s="168">
        <v>793</v>
      </c>
      <c r="G16" s="168">
        <v>1969</v>
      </c>
      <c r="H16" s="168">
        <v>2762</v>
      </c>
      <c r="I16" s="168">
        <v>12</v>
      </c>
      <c r="J16" s="168">
        <v>14</v>
      </c>
      <c r="K16" s="168">
        <v>13</v>
      </c>
      <c r="L16" s="168">
        <v>1874</v>
      </c>
      <c r="M16" s="168">
        <v>4571</v>
      </c>
      <c r="N16" s="168">
        <v>6445</v>
      </c>
      <c r="O16" s="168">
        <v>10</v>
      </c>
      <c r="P16" s="168">
        <v>12</v>
      </c>
      <c r="Q16" s="168">
        <v>12</v>
      </c>
      <c r="R16" s="168">
        <v>2667</v>
      </c>
      <c r="S16" s="168">
        <v>6540</v>
      </c>
      <c r="T16" s="168">
        <v>9207</v>
      </c>
    </row>
    <row r="18" spans="2:20" x14ac:dyDescent="0.2">
      <c r="B18" s="182" t="s">
        <v>600</v>
      </c>
      <c r="C18" s="168">
        <v>49</v>
      </c>
      <c r="D18" s="168">
        <v>40</v>
      </c>
      <c r="E18" s="168">
        <v>44</v>
      </c>
      <c r="F18" s="168">
        <v>58390</v>
      </c>
      <c r="G18" s="168">
        <v>60262</v>
      </c>
      <c r="H18" s="168">
        <v>118652</v>
      </c>
      <c r="I18" s="168">
        <v>65</v>
      </c>
      <c r="J18" s="168">
        <v>58</v>
      </c>
      <c r="K18" s="168">
        <v>61</v>
      </c>
      <c r="L18" s="168">
        <v>231239</v>
      </c>
      <c r="M18" s="168">
        <v>243608</v>
      </c>
      <c r="N18" s="168">
        <v>474847</v>
      </c>
      <c r="O18" s="168">
        <v>62</v>
      </c>
      <c r="P18" s="168">
        <v>54</v>
      </c>
      <c r="Q18" s="168">
        <v>58</v>
      </c>
      <c r="R18" s="168">
        <v>289629</v>
      </c>
      <c r="S18" s="168">
        <v>303870</v>
      </c>
      <c r="T18" s="168">
        <v>593499</v>
      </c>
    </row>
    <row r="23" spans="2:20" x14ac:dyDescent="0.2">
      <c r="B23" s="183">
        <v>1</v>
      </c>
      <c r="C23" s="183">
        <v>2</v>
      </c>
      <c r="D23" s="183">
        <v>3</v>
      </c>
      <c r="E23" s="183">
        <v>4</v>
      </c>
      <c r="F23" s="183">
        <v>5</v>
      </c>
      <c r="G23" s="183">
        <v>6</v>
      </c>
      <c r="H23" s="183">
        <v>7</v>
      </c>
      <c r="I23" s="183">
        <v>8</v>
      </c>
      <c r="J23" s="183">
        <v>9</v>
      </c>
      <c r="K23" s="183">
        <v>10</v>
      </c>
      <c r="L23" s="183">
        <v>11</v>
      </c>
      <c r="M23" s="183">
        <v>12</v>
      </c>
      <c r="N23" s="183">
        <v>13</v>
      </c>
      <c r="O23" s="183">
        <v>14</v>
      </c>
      <c r="P23" s="183">
        <v>15</v>
      </c>
      <c r="Q23" s="183">
        <v>16</v>
      </c>
      <c r="R23" s="183">
        <v>17</v>
      </c>
      <c r="S23" s="183">
        <v>18</v>
      </c>
      <c r="T23" s="183">
        <v>19</v>
      </c>
    </row>
  </sheetData>
  <phoneticPr fontId="0"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workbookViewId="0">
      <selection activeCell="B19" sqref="B19"/>
    </sheetView>
  </sheetViews>
  <sheetFormatPr defaultRowHeight="12.75" x14ac:dyDescent="0.2"/>
  <cols>
    <col min="1" max="1" width="9.140625" style="168"/>
    <col min="2" max="2" width="19.42578125" style="168" bestFit="1" customWidth="1"/>
    <col min="3" max="16384" width="9.140625" style="168"/>
  </cols>
  <sheetData>
    <row r="1" spans="1:20" ht="15" x14ac:dyDescent="0.2">
      <c r="A1" s="180" t="s">
        <v>435</v>
      </c>
      <c r="B1" s="181"/>
      <c r="C1" s="181"/>
      <c r="D1" s="181"/>
      <c r="E1" s="181"/>
      <c r="F1" s="181"/>
      <c r="G1" s="181"/>
      <c r="H1" s="181"/>
      <c r="I1" s="181"/>
      <c r="J1" s="181"/>
      <c r="K1" s="181"/>
      <c r="L1" s="181"/>
      <c r="M1" s="181"/>
      <c r="N1" s="181"/>
      <c r="O1" s="181"/>
      <c r="P1" s="181"/>
      <c r="Q1" s="181"/>
      <c r="R1" s="181"/>
      <c r="S1" s="181"/>
      <c r="T1" s="181"/>
    </row>
    <row r="2" spans="1:20" x14ac:dyDescent="0.2">
      <c r="A2" s="168" t="s">
        <v>427</v>
      </c>
      <c r="C2" s="168" t="s">
        <v>429</v>
      </c>
    </row>
    <row r="3" spans="1:20" x14ac:dyDescent="0.2">
      <c r="C3" s="168" t="s">
        <v>430</v>
      </c>
      <c r="I3" s="168" t="s">
        <v>431</v>
      </c>
      <c r="O3" s="168" t="s">
        <v>53</v>
      </c>
    </row>
    <row r="4" spans="1:20" x14ac:dyDescent="0.2">
      <c r="C4" s="168" t="s">
        <v>412</v>
      </c>
      <c r="I4" s="168" t="s">
        <v>412</v>
      </c>
      <c r="O4" s="168" t="s">
        <v>412</v>
      </c>
    </row>
    <row r="5" spans="1:20" x14ac:dyDescent="0.2">
      <c r="C5" s="168">
        <v>1</v>
      </c>
      <c r="I5" s="168">
        <v>1</v>
      </c>
      <c r="O5" s="168">
        <v>1</v>
      </c>
    </row>
    <row r="6" spans="1:20" x14ac:dyDescent="0.2">
      <c r="C6" s="168" t="s">
        <v>432</v>
      </c>
      <c r="I6" s="168" t="s">
        <v>432</v>
      </c>
      <c r="O6" s="168" t="s">
        <v>432</v>
      </c>
    </row>
    <row r="7" spans="1:20" x14ac:dyDescent="0.2">
      <c r="C7" s="168">
        <v>1</v>
      </c>
      <c r="F7" s="168" t="s">
        <v>53</v>
      </c>
      <c r="I7" s="168">
        <v>1</v>
      </c>
      <c r="L7" s="168" t="s">
        <v>53</v>
      </c>
      <c r="O7" s="168">
        <v>1</v>
      </c>
      <c r="R7" s="168" t="s">
        <v>53</v>
      </c>
    </row>
    <row r="8" spans="1:20" x14ac:dyDescent="0.2">
      <c r="C8" s="168" t="s">
        <v>413</v>
      </c>
      <c r="F8" s="168" t="s">
        <v>413</v>
      </c>
      <c r="I8" s="168" t="s">
        <v>413</v>
      </c>
      <c r="L8" s="168" t="s">
        <v>413</v>
      </c>
      <c r="O8" s="168" t="s">
        <v>413</v>
      </c>
      <c r="R8" s="168" t="s">
        <v>413</v>
      </c>
    </row>
    <row r="9" spans="1:20" x14ac:dyDescent="0.2">
      <c r="C9" s="168" t="s">
        <v>415</v>
      </c>
      <c r="D9" s="168" t="s">
        <v>414</v>
      </c>
      <c r="E9" s="168" t="s">
        <v>53</v>
      </c>
      <c r="F9" s="168" t="s">
        <v>415</v>
      </c>
      <c r="G9" s="168" t="s">
        <v>414</v>
      </c>
      <c r="H9" s="168" t="s">
        <v>53</v>
      </c>
      <c r="I9" s="168" t="s">
        <v>415</v>
      </c>
      <c r="J9" s="168" t="s">
        <v>414</v>
      </c>
      <c r="K9" s="168" t="s">
        <v>53</v>
      </c>
      <c r="L9" s="168" t="s">
        <v>415</v>
      </c>
      <c r="M9" s="168" t="s">
        <v>414</v>
      </c>
      <c r="N9" s="168" t="s">
        <v>53</v>
      </c>
      <c r="O9" s="168" t="s">
        <v>415</v>
      </c>
      <c r="P9" s="168" t="s">
        <v>414</v>
      </c>
      <c r="Q9" s="168" t="s">
        <v>53</v>
      </c>
      <c r="R9" s="168" t="s">
        <v>415</v>
      </c>
      <c r="S9" s="168" t="s">
        <v>414</v>
      </c>
      <c r="T9" s="168" t="s">
        <v>53</v>
      </c>
    </row>
    <row r="10" spans="1:20" x14ac:dyDescent="0.2">
      <c r="C10" s="168" t="s">
        <v>421</v>
      </c>
      <c r="D10" s="168" t="s">
        <v>421</v>
      </c>
      <c r="E10" s="168" t="s">
        <v>421</v>
      </c>
      <c r="F10" s="168" t="s">
        <v>421</v>
      </c>
      <c r="G10" s="168" t="s">
        <v>421</v>
      </c>
      <c r="H10" s="168" t="s">
        <v>421</v>
      </c>
      <c r="I10" s="168" t="s">
        <v>421</v>
      </c>
      <c r="J10" s="168" t="s">
        <v>421</v>
      </c>
      <c r="K10" s="168" t="s">
        <v>421</v>
      </c>
      <c r="L10" s="168" t="s">
        <v>421</v>
      </c>
      <c r="M10" s="168" t="s">
        <v>421</v>
      </c>
      <c r="N10" s="168" t="s">
        <v>421</v>
      </c>
      <c r="O10" s="168" t="s">
        <v>421</v>
      </c>
      <c r="P10" s="168" t="s">
        <v>421</v>
      </c>
      <c r="Q10" s="168" t="s">
        <v>421</v>
      </c>
      <c r="R10" s="168" t="s">
        <v>421</v>
      </c>
      <c r="S10" s="168" t="s">
        <v>421</v>
      </c>
      <c r="T10" s="168" t="s">
        <v>421</v>
      </c>
    </row>
    <row r="11" spans="1:20" x14ac:dyDescent="0.2">
      <c r="A11" s="168" t="s">
        <v>425</v>
      </c>
      <c r="B11" s="168" t="s">
        <v>17</v>
      </c>
      <c r="C11" s="168">
        <v>69</v>
      </c>
      <c r="D11" s="168">
        <v>64</v>
      </c>
      <c r="E11" s="168">
        <v>67</v>
      </c>
      <c r="F11" s="168">
        <v>47193</v>
      </c>
      <c r="G11" s="168">
        <v>40331</v>
      </c>
      <c r="H11" s="168">
        <v>87524</v>
      </c>
      <c r="I11" s="168">
        <v>80</v>
      </c>
      <c r="J11" s="168">
        <v>76</v>
      </c>
      <c r="K11" s="168">
        <v>78</v>
      </c>
      <c r="L11" s="168">
        <v>218559</v>
      </c>
      <c r="M11" s="168">
        <v>206353</v>
      </c>
      <c r="N11" s="168">
        <v>424912</v>
      </c>
      <c r="O11" s="168">
        <v>78</v>
      </c>
      <c r="P11" s="168">
        <v>74</v>
      </c>
      <c r="Q11" s="168">
        <v>76</v>
      </c>
      <c r="R11" s="168">
        <v>265752</v>
      </c>
      <c r="S11" s="168">
        <v>246684</v>
      </c>
      <c r="T11" s="168">
        <v>512436</v>
      </c>
    </row>
    <row r="12" spans="1:20" x14ac:dyDescent="0.2">
      <c r="B12" s="168" t="s">
        <v>436</v>
      </c>
      <c r="C12" s="168">
        <v>26</v>
      </c>
      <c r="D12" s="168">
        <v>26</v>
      </c>
      <c r="E12" s="168">
        <v>26</v>
      </c>
      <c r="F12" s="168">
        <v>11300</v>
      </c>
      <c r="G12" s="168">
        <v>20623</v>
      </c>
      <c r="H12" s="168">
        <v>31923</v>
      </c>
      <c r="I12" s="168">
        <v>35</v>
      </c>
      <c r="J12" s="168">
        <v>35</v>
      </c>
      <c r="K12" s="168">
        <v>35</v>
      </c>
      <c r="L12" s="168">
        <v>19692</v>
      </c>
      <c r="M12" s="168">
        <v>44634</v>
      </c>
      <c r="N12" s="168">
        <v>64326</v>
      </c>
      <c r="O12" s="168">
        <v>32</v>
      </c>
      <c r="P12" s="168">
        <v>32</v>
      </c>
      <c r="Q12" s="168">
        <v>32</v>
      </c>
      <c r="R12" s="168">
        <v>30992</v>
      </c>
      <c r="S12" s="168">
        <v>65257</v>
      </c>
      <c r="T12" s="168">
        <v>96249</v>
      </c>
    </row>
    <row r="13" spans="1:20" x14ac:dyDescent="0.2">
      <c r="B13" s="168" t="s">
        <v>19</v>
      </c>
      <c r="C13" s="168">
        <v>28</v>
      </c>
      <c r="D13" s="168">
        <v>27</v>
      </c>
      <c r="E13" s="168">
        <v>28</v>
      </c>
      <c r="F13" s="168">
        <v>10514</v>
      </c>
      <c r="G13" s="168">
        <v>18538</v>
      </c>
      <c r="H13" s="168">
        <v>29052</v>
      </c>
      <c r="I13" s="168">
        <v>37</v>
      </c>
      <c r="J13" s="168">
        <v>37</v>
      </c>
      <c r="K13" s="168">
        <v>37</v>
      </c>
      <c r="L13" s="168">
        <v>17736</v>
      </c>
      <c r="M13" s="168">
        <v>39774</v>
      </c>
      <c r="N13" s="168">
        <v>57510</v>
      </c>
      <c r="O13" s="168">
        <v>34</v>
      </c>
      <c r="P13" s="168">
        <v>34</v>
      </c>
      <c r="Q13" s="168">
        <v>34</v>
      </c>
      <c r="R13" s="168">
        <v>28250</v>
      </c>
      <c r="S13" s="168">
        <v>58312</v>
      </c>
      <c r="T13" s="168">
        <v>86562</v>
      </c>
    </row>
    <row r="14" spans="1:20" x14ac:dyDescent="0.2">
      <c r="B14" s="168" t="s">
        <v>20</v>
      </c>
      <c r="C14" s="168">
        <v>29</v>
      </c>
      <c r="D14" s="168">
        <v>29</v>
      </c>
      <c r="E14" s="168">
        <v>29</v>
      </c>
      <c r="F14" s="168">
        <v>6769</v>
      </c>
      <c r="G14" s="168">
        <v>10565</v>
      </c>
      <c r="H14" s="168">
        <v>17334</v>
      </c>
      <c r="I14" s="168">
        <v>37</v>
      </c>
      <c r="J14" s="168">
        <v>38</v>
      </c>
      <c r="K14" s="168">
        <v>37</v>
      </c>
      <c r="L14" s="168">
        <v>11467</v>
      </c>
      <c r="M14" s="168">
        <v>23353</v>
      </c>
      <c r="N14" s="168">
        <v>34820</v>
      </c>
      <c r="O14" s="168">
        <v>34</v>
      </c>
      <c r="P14" s="168">
        <v>35</v>
      </c>
      <c r="Q14" s="168">
        <v>34</v>
      </c>
      <c r="R14" s="168">
        <v>18236</v>
      </c>
      <c r="S14" s="168">
        <v>33918</v>
      </c>
      <c r="T14" s="168">
        <v>52154</v>
      </c>
    </row>
    <row r="15" spans="1:20" x14ac:dyDescent="0.2">
      <c r="B15" s="168" t="s">
        <v>21</v>
      </c>
      <c r="C15" s="168">
        <v>26</v>
      </c>
      <c r="D15" s="168">
        <v>26</v>
      </c>
      <c r="E15" s="168">
        <v>26</v>
      </c>
      <c r="F15" s="168">
        <v>3745</v>
      </c>
      <c r="G15" s="168">
        <v>7973</v>
      </c>
      <c r="H15" s="168">
        <v>11718</v>
      </c>
      <c r="I15" s="168">
        <v>38</v>
      </c>
      <c r="J15" s="168">
        <v>37</v>
      </c>
      <c r="K15" s="168">
        <v>37</v>
      </c>
      <c r="L15" s="168">
        <v>6269</v>
      </c>
      <c r="M15" s="168">
        <v>16421</v>
      </c>
      <c r="N15" s="168">
        <v>22690</v>
      </c>
      <c r="O15" s="168">
        <v>34</v>
      </c>
      <c r="P15" s="168">
        <v>33</v>
      </c>
      <c r="Q15" s="168">
        <v>33</v>
      </c>
      <c r="R15" s="168">
        <v>10014</v>
      </c>
      <c r="S15" s="168">
        <v>24394</v>
      </c>
      <c r="T15" s="168">
        <v>34408</v>
      </c>
    </row>
    <row r="16" spans="1:20" x14ac:dyDescent="0.2">
      <c r="B16" s="168" t="s">
        <v>22</v>
      </c>
      <c r="C16" s="168">
        <v>9</v>
      </c>
      <c r="D16" s="168">
        <v>12</v>
      </c>
      <c r="E16" s="168">
        <v>11</v>
      </c>
      <c r="F16" s="168">
        <v>786</v>
      </c>
      <c r="G16" s="168">
        <v>2085</v>
      </c>
      <c r="H16" s="168">
        <v>2871</v>
      </c>
      <c r="I16" s="168">
        <v>13</v>
      </c>
      <c r="J16" s="168">
        <v>17</v>
      </c>
      <c r="K16" s="168">
        <v>16</v>
      </c>
      <c r="L16" s="168">
        <v>1956</v>
      </c>
      <c r="M16" s="168">
        <v>4860</v>
      </c>
      <c r="N16" s="168">
        <v>6816</v>
      </c>
      <c r="O16" s="168">
        <v>12</v>
      </c>
      <c r="P16" s="168">
        <v>15</v>
      </c>
      <c r="Q16" s="168">
        <v>14</v>
      </c>
      <c r="R16" s="168">
        <v>2742</v>
      </c>
      <c r="S16" s="168">
        <v>6945</v>
      </c>
      <c r="T16" s="168">
        <v>9687</v>
      </c>
    </row>
    <row r="18" spans="2:20" x14ac:dyDescent="0.2">
      <c r="B18" s="182" t="s">
        <v>600</v>
      </c>
      <c r="C18" s="168">
        <v>61</v>
      </c>
      <c r="D18" s="168">
        <v>51</v>
      </c>
      <c r="E18" s="168">
        <v>56</v>
      </c>
      <c r="F18" s="168">
        <v>58493</v>
      </c>
      <c r="G18" s="168">
        <v>60954</v>
      </c>
      <c r="H18" s="168">
        <v>119447</v>
      </c>
      <c r="I18" s="168">
        <v>76</v>
      </c>
      <c r="J18" s="168">
        <v>69</v>
      </c>
      <c r="K18" s="168">
        <v>72</v>
      </c>
      <c r="L18" s="168">
        <v>240185</v>
      </c>
      <c r="M18" s="168">
        <v>253028</v>
      </c>
      <c r="N18" s="168">
        <v>493213</v>
      </c>
      <c r="O18" s="168">
        <v>73</v>
      </c>
      <c r="P18" s="168">
        <v>65</v>
      </c>
      <c r="Q18" s="168">
        <v>69</v>
      </c>
      <c r="R18" s="168">
        <v>298678</v>
      </c>
      <c r="S18" s="168">
        <v>313982</v>
      </c>
      <c r="T18" s="168">
        <v>612660</v>
      </c>
    </row>
    <row r="23" spans="2:20" x14ac:dyDescent="0.2">
      <c r="B23" s="183">
        <v>1</v>
      </c>
      <c r="C23" s="183">
        <v>2</v>
      </c>
      <c r="D23" s="183">
        <v>3</v>
      </c>
      <c r="E23" s="183">
        <v>4</v>
      </c>
      <c r="F23" s="183">
        <v>5</v>
      </c>
      <c r="G23" s="183">
        <v>6</v>
      </c>
      <c r="H23" s="183">
        <v>7</v>
      </c>
      <c r="I23" s="183">
        <v>8</v>
      </c>
      <c r="J23" s="183">
        <v>9</v>
      </c>
      <c r="K23" s="183">
        <v>10</v>
      </c>
      <c r="L23" s="183">
        <v>11</v>
      </c>
      <c r="M23" s="183">
        <v>12</v>
      </c>
      <c r="N23" s="183">
        <v>13</v>
      </c>
      <c r="O23" s="183">
        <v>14</v>
      </c>
      <c r="P23" s="183">
        <v>15</v>
      </c>
      <c r="Q23" s="183">
        <v>16</v>
      </c>
      <c r="R23" s="183">
        <v>17</v>
      </c>
      <c r="S23" s="183">
        <v>18</v>
      </c>
      <c r="T23" s="183">
        <v>19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pageSetUpPr fitToPage="1"/>
  </sheetPr>
  <dimension ref="A1:W31"/>
  <sheetViews>
    <sheetView workbookViewId="0"/>
  </sheetViews>
  <sheetFormatPr defaultRowHeight="12.75" x14ac:dyDescent="0.2"/>
  <cols>
    <col min="1" max="1" width="9.140625" style="12"/>
    <col min="2" max="2" width="18.140625" style="12" bestFit="1" customWidth="1"/>
    <col min="3" max="3" width="9.140625" style="12"/>
    <col min="4" max="4" width="9.85546875" style="12" customWidth="1"/>
    <col min="5" max="5" width="9.140625" style="12"/>
    <col min="6" max="6" width="9.7109375" style="12" customWidth="1"/>
    <col min="7" max="7" width="9.140625" style="12"/>
    <col min="8" max="8" width="10.28515625" style="12" customWidth="1"/>
    <col min="9" max="9" width="9.140625" style="12"/>
    <col min="10" max="10" width="9.7109375" style="12" customWidth="1"/>
    <col min="11" max="11" width="9.140625" style="12"/>
    <col min="12" max="12" width="9.85546875" style="12" customWidth="1"/>
    <col min="13" max="13" width="9.140625" style="12"/>
    <col min="14" max="14" width="9.85546875" style="12" customWidth="1"/>
    <col min="15" max="16" width="9.140625" style="12"/>
    <col min="17" max="18" width="9.140625" style="12" hidden="1" customWidth="1"/>
    <col min="19" max="20" width="0" style="12" hidden="1" customWidth="1"/>
    <col min="21" max="16384" width="9.140625" style="12"/>
  </cols>
  <sheetData>
    <row r="1" spans="1:18" ht="14.25" x14ac:dyDescent="0.2">
      <c r="A1" s="72" t="s">
        <v>551</v>
      </c>
    </row>
    <row r="2" spans="1:18" ht="15" thickBot="1" x14ac:dyDescent="0.25">
      <c r="A2" s="2" t="s">
        <v>513</v>
      </c>
    </row>
    <row r="3" spans="1:18" ht="13.5" thickBot="1" x14ac:dyDescent="0.25">
      <c r="A3" s="2" t="s">
        <v>0</v>
      </c>
      <c r="K3" s="422" t="s">
        <v>28</v>
      </c>
      <c r="L3" s="459"/>
      <c r="M3" s="459"/>
      <c r="N3" s="460"/>
    </row>
    <row r="4" spans="1:18" ht="14.25" x14ac:dyDescent="0.2">
      <c r="A4" s="1" t="s">
        <v>595</v>
      </c>
      <c r="K4" s="268" t="s">
        <v>29</v>
      </c>
      <c r="L4" s="461" t="s">
        <v>30</v>
      </c>
      <c r="M4" s="462"/>
      <c r="N4" s="463"/>
      <c r="Q4" s="12">
        <v>2012</v>
      </c>
      <c r="R4" s="54" t="s">
        <v>30</v>
      </c>
    </row>
    <row r="5" spans="1:18" ht="13.5" thickBot="1" x14ac:dyDescent="0.25">
      <c r="K5" s="112" t="s">
        <v>456</v>
      </c>
      <c r="L5" s="425">
        <v>2013</v>
      </c>
      <c r="M5" s="467"/>
      <c r="N5" s="468"/>
      <c r="Q5" s="12">
        <v>2013</v>
      </c>
      <c r="R5" s="54" t="s">
        <v>6</v>
      </c>
    </row>
    <row r="6" spans="1:18" x14ac:dyDescent="0.2">
      <c r="R6" s="54" t="s">
        <v>7</v>
      </c>
    </row>
    <row r="8" spans="1:18" x14ac:dyDescent="0.2">
      <c r="A8" s="464"/>
      <c r="B8" s="464"/>
      <c r="C8" s="466" t="s">
        <v>9</v>
      </c>
      <c r="D8" s="466"/>
      <c r="E8" s="466" t="s">
        <v>10</v>
      </c>
      <c r="F8" s="466"/>
      <c r="G8" s="466" t="s">
        <v>11</v>
      </c>
      <c r="H8" s="466"/>
      <c r="I8" s="466" t="s">
        <v>12</v>
      </c>
      <c r="J8" s="466"/>
      <c r="K8" s="466" t="s">
        <v>13</v>
      </c>
      <c r="L8" s="466"/>
      <c r="M8" s="466" t="s">
        <v>71</v>
      </c>
      <c r="N8" s="466"/>
    </row>
    <row r="9" spans="1:18" ht="67.5" x14ac:dyDescent="0.2">
      <c r="A9" s="465"/>
      <c r="B9" s="465"/>
      <c r="C9" s="275" t="s">
        <v>405</v>
      </c>
      <c r="D9" s="57" t="s">
        <v>70</v>
      </c>
      <c r="E9" s="275" t="s">
        <v>405</v>
      </c>
      <c r="F9" s="57" t="s">
        <v>70</v>
      </c>
      <c r="G9" s="275" t="s">
        <v>405</v>
      </c>
      <c r="H9" s="57" t="s">
        <v>70</v>
      </c>
      <c r="I9" s="275" t="s">
        <v>405</v>
      </c>
      <c r="J9" s="57" t="s">
        <v>70</v>
      </c>
      <c r="K9" s="275" t="s">
        <v>405</v>
      </c>
      <c r="L9" s="57" t="s">
        <v>70</v>
      </c>
      <c r="M9" s="275" t="s">
        <v>405</v>
      </c>
      <c r="N9" s="57" t="s">
        <v>70</v>
      </c>
    </row>
    <row r="10" spans="1:18" x14ac:dyDescent="0.2">
      <c r="A10" s="18" t="s">
        <v>38</v>
      </c>
      <c r="B10" s="71"/>
      <c r="C10" s="73"/>
      <c r="D10" s="74"/>
      <c r="E10" s="73"/>
      <c r="F10" s="74"/>
      <c r="G10" s="73"/>
      <c r="H10" s="74"/>
      <c r="I10" s="73"/>
      <c r="J10" s="74"/>
      <c r="K10" s="73"/>
      <c r="L10" s="74"/>
      <c r="M10" s="73"/>
      <c r="N10" s="74"/>
      <c r="R10" s="12" t="str">
        <f>"Y1P_Table3c_"&amp;$L$5</f>
        <v>Y1P_Table3c_2013</v>
      </c>
    </row>
    <row r="11" spans="1:18" x14ac:dyDescent="0.2">
      <c r="A11" s="26"/>
      <c r="B11" s="222" t="s">
        <v>17</v>
      </c>
      <c r="C11" s="184">
        <f t="shared" ref="C11:C17" ca="1" si="0">VLOOKUP(TRIM($B11),INDIRECT($R$10),29+$R$11,0)</f>
        <v>387063</v>
      </c>
      <c r="D11" s="184">
        <f t="shared" ref="D11:D17" ca="1" si="1">VLOOKUP(TRIM($B11),INDIRECT($R$10),26+$R$11,0)</f>
        <v>76</v>
      </c>
      <c r="E11" s="184">
        <f t="shared" ref="E11:E17" ca="1" si="2">VLOOKUP(TRIM($B11),INDIRECT($R$10),23+$R$11,0)</f>
        <v>28469</v>
      </c>
      <c r="F11" s="184">
        <f t="shared" ref="F11:F17" ca="1" si="3">VLOOKUP(TRIM($B11),INDIRECT($R$10),20+$R$11,0)</f>
        <v>78</v>
      </c>
      <c r="G11" s="184">
        <f t="shared" ref="G11:G17" ca="1" si="4">VLOOKUP(TRIM($B11),INDIRECT($R$10),5+$R$11,0)</f>
        <v>54451</v>
      </c>
      <c r="H11" s="184">
        <f t="shared" ref="H11:H17" ca="1" si="5">VLOOKUP(TRIM($B11),INDIRECT($R$10),2+$R$11,0)</f>
        <v>80</v>
      </c>
      <c r="I11" s="184">
        <f t="shared" ref="I11:I17" ca="1" si="6">VLOOKUP(TRIM($B11),INDIRECT($R$10),11+$R$11,0)</f>
        <v>27827</v>
      </c>
      <c r="J11" s="184">
        <f t="shared" ref="J11:J17" ca="1" si="7">VLOOKUP(TRIM($B11),INDIRECT($R$10),8+$R$11,0)</f>
        <v>79</v>
      </c>
      <c r="K11" s="184">
        <f t="shared" ref="K11:K17" ca="1" si="8">VLOOKUP(TRIM($B11),INDIRECT($R$10),17+$R$11,0)</f>
        <v>2132</v>
      </c>
      <c r="L11" s="184">
        <f t="shared" ref="L11:L17" ca="1" si="9">VLOOKUP(TRIM($B11),INDIRECT($R$10),14+$R$11,0)</f>
        <v>82</v>
      </c>
      <c r="M11" s="184">
        <f t="shared" ref="M11:M17" ca="1" si="10">VLOOKUP(TRIM($B11),INDIRECT($R$10),35+$R$11,0)</f>
        <v>512436</v>
      </c>
      <c r="N11" s="184">
        <f t="shared" ref="N11:N17" ca="1" si="11">VLOOKUP(TRIM($B11),INDIRECT($R$10),32+$R$11,0)</f>
        <v>76</v>
      </c>
      <c r="R11" s="12">
        <f>IF(L4="All",2,IF(L4="Girls",0,IF(L4="Boys",1)))</f>
        <v>2</v>
      </c>
    </row>
    <row r="12" spans="1:18" x14ac:dyDescent="0.2">
      <c r="A12" s="26"/>
      <c r="B12" s="20" t="s">
        <v>18</v>
      </c>
      <c r="C12" s="184">
        <f t="shared" ca="1" si="0"/>
        <v>70973</v>
      </c>
      <c r="D12" s="184">
        <f t="shared" ca="1" si="1"/>
        <v>30</v>
      </c>
      <c r="E12" s="184">
        <f t="shared" ca="1" si="2"/>
        <v>5482</v>
      </c>
      <c r="F12" s="184">
        <f t="shared" ca="1" si="3"/>
        <v>34</v>
      </c>
      <c r="G12" s="184">
        <f t="shared" ca="1" si="4"/>
        <v>10243</v>
      </c>
      <c r="H12" s="184">
        <f t="shared" ca="1" si="5"/>
        <v>36</v>
      </c>
      <c r="I12" s="184">
        <f t="shared" ca="1" si="6"/>
        <v>6692</v>
      </c>
      <c r="J12" s="184">
        <f t="shared" ca="1" si="7"/>
        <v>39</v>
      </c>
      <c r="K12" s="184">
        <f t="shared" ca="1" si="8"/>
        <v>341</v>
      </c>
      <c r="L12" s="184">
        <f t="shared" ca="1" si="9"/>
        <v>45</v>
      </c>
      <c r="M12" s="184">
        <f t="shared" ca="1" si="10"/>
        <v>96249</v>
      </c>
      <c r="N12" s="184">
        <f t="shared" ca="1" si="11"/>
        <v>32</v>
      </c>
    </row>
    <row r="13" spans="1:18" x14ac:dyDescent="0.2">
      <c r="A13" s="26"/>
      <c r="B13" s="20" t="s">
        <v>19</v>
      </c>
      <c r="C13" s="184">
        <f t="shared" ca="1" si="0"/>
        <v>64149</v>
      </c>
      <c r="D13" s="184">
        <f t="shared" ca="1" si="1"/>
        <v>32</v>
      </c>
      <c r="E13" s="184">
        <f t="shared" ca="1" si="2"/>
        <v>4900</v>
      </c>
      <c r="F13" s="184">
        <f t="shared" ca="1" si="3"/>
        <v>37</v>
      </c>
      <c r="G13" s="184">
        <f t="shared" ca="1" si="4"/>
        <v>9077</v>
      </c>
      <c r="H13" s="184">
        <f t="shared" ca="1" si="5"/>
        <v>39</v>
      </c>
      <c r="I13" s="184">
        <f t="shared" ca="1" si="6"/>
        <v>5880</v>
      </c>
      <c r="J13" s="184">
        <f t="shared" ca="1" si="7"/>
        <v>43</v>
      </c>
      <c r="K13" s="184">
        <f t="shared" ca="1" si="8"/>
        <v>309</v>
      </c>
      <c r="L13" s="184">
        <f t="shared" ca="1" si="9"/>
        <v>48</v>
      </c>
      <c r="M13" s="184">
        <f t="shared" ca="1" si="10"/>
        <v>86562</v>
      </c>
      <c r="N13" s="184">
        <f t="shared" ca="1" si="11"/>
        <v>34</v>
      </c>
    </row>
    <row r="14" spans="1:18" x14ac:dyDescent="0.2">
      <c r="A14" s="26"/>
      <c r="B14" s="222" t="s">
        <v>516</v>
      </c>
      <c r="C14" s="184">
        <f t="shared" ca="1" si="0"/>
        <v>38549</v>
      </c>
      <c r="D14" s="184">
        <f t="shared" ca="1" si="1"/>
        <v>32</v>
      </c>
      <c r="E14" s="184">
        <f t="shared" ca="1" si="2"/>
        <v>2942</v>
      </c>
      <c r="F14" s="184">
        <f t="shared" ca="1" si="3"/>
        <v>37</v>
      </c>
      <c r="G14" s="184">
        <f t="shared" ca="1" si="4"/>
        <v>5680</v>
      </c>
      <c r="H14" s="184">
        <f t="shared" ca="1" si="5"/>
        <v>42</v>
      </c>
      <c r="I14" s="184">
        <f t="shared" ca="1" si="6"/>
        <v>3401</v>
      </c>
      <c r="J14" s="184">
        <f t="shared" ca="1" si="7"/>
        <v>45</v>
      </c>
      <c r="K14" s="184">
        <f t="shared" ca="1" si="8"/>
        <v>193</v>
      </c>
      <c r="L14" s="184">
        <f t="shared" ca="1" si="9"/>
        <v>47</v>
      </c>
      <c r="M14" s="184">
        <f t="shared" ca="1" si="10"/>
        <v>52154</v>
      </c>
      <c r="N14" s="184">
        <f t="shared" ca="1" si="11"/>
        <v>34</v>
      </c>
    </row>
    <row r="15" spans="1:18" x14ac:dyDescent="0.2">
      <c r="A15" s="26"/>
      <c r="B15" s="222" t="s">
        <v>517</v>
      </c>
      <c r="C15" s="184">
        <f t="shared" ca="1" si="0"/>
        <v>25600</v>
      </c>
      <c r="D15" s="184">
        <f t="shared" ca="1" si="1"/>
        <v>32</v>
      </c>
      <c r="E15" s="184">
        <f t="shared" ca="1" si="2"/>
        <v>1958</v>
      </c>
      <c r="F15" s="184">
        <f t="shared" ca="1" si="3"/>
        <v>36</v>
      </c>
      <c r="G15" s="184">
        <f t="shared" ca="1" si="4"/>
        <v>3397</v>
      </c>
      <c r="H15" s="184">
        <f t="shared" ca="1" si="5"/>
        <v>35</v>
      </c>
      <c r="I15" s="184">
        <f t="shared" ca="1" si="6"/>
        <v>2479</v>
      </c>
      <c r="J15" s="184">
        <f t="shared" ca="1" si="7"/>
        <v>40</v>
      </c>
      <c r="K15" s="184">
        <f t="shared" ca="1" si="8"/>
        <v>116</v>
      </c>
      <c r="L15" s="184">
        <f t="shared" ca="1" si="9"/>
        <v>50</v>
      </c>
      <c r="M15" s="184">
        <f t="shared" ca="1" si="10"/>
        <v>34408</v>
      </c>
      <c r="N15" s="184">
        <f t="shared" ca="1" si="11"/>
        <v>33</v>
      </c>
    </row>
    <row r="16" spans="1:18" x14ac:dyDescent="0.2">
      <c r="A16" s="26"/>
      <c r="B16" s="20" t="s">
        <v>22</v>
      </c>
      <c r="C16" s="184">
        <f t="shared" ca="1" si="0"/>
        <v>6824</v>
      </c>
      <c r="D16" s="184">
        <f t="shared" ca="1" si="1"/>
        <v>15</v>
      </c>
      <c r="E16" s="184">
        <f t="shared" ca="1" si="2"/>
        <v>582</v>
      </c>
      <c r="F16" s="184">
        <f t="shared" ca="1" si="3"/>
        <v>16</v>
      </c>
      <c r="G16" s="184">
        <f t="shared" ca="1" si="4"/>
        <v>1166</v>
      </c>
      <c r="H16" s="184">
        <f t="shared" ca="1" si="5"/>
        <v>13</v>
      </c>
      <c r="I16" s="184">
        <f t="shared" ca="1" si="6"/>
        <v>812</v>
      </c>
      <c r="J16" s="184">
        <f t="shared" ca="1" si="7"/>
        <v>13</v>
      </c>
      <c r="K16" s="184">
        <f t="shared" ca="1" si="8"/>
        <v>32</v>
      </c>
      <c r="L16" s="184">
        <f t="shared" ca="1" si="9"/>
        <v>19</v>
      </c>
      <c r="M16" s="184">
        <f t="shared" ca="1" si="10"/>
        <v>9687</v>
      </c>
      <c r="N16" s="184">
        <f t="shared" ca="1" si="11"/>
        <v>14</v>
      </c>
    </row>
    <row r="17" spans="1:23" x14ac:dyDescent="0.2">
      <c r="A17" s="31"/>
      <c r="B17" s="31" t="s">
        <v>599</v>
      </c>
      <c r="C17" s="76">
        <f t="shared" ca="1" si="0"/>
        <v>458373</v>
      </c>
      <c r="D17" s="76">
        <f t="shared" ca="1" si="1"/>
        <v>69</v>
      </c>
      <c r="E17" s="76">
        <f t="shared" ca="1" si="2"/>
        <v>34009</v>
      </c>
      <c r="F17" s="76">
        <f t="shared" ca="1" si="3"/>
        <v>71</v>
      </c>
      <c r="G17" s="76">
        <f t="shared" ca="1" si="4"/>
        <v>64830</v>
      </c>
      <c r="H17" s="76">
        <f t="shared" ca="1" si="5"/>
        <v>73</v>
      </c>
      <c r="I17" s="76">
        <f t="shared" ca="1" si="6"/>
        <v>34594</v>
      </c>
      <c r="J17" s="76">
        <f t="shared" ca="1" si="7"/>
        <v>71</v>
      </c>
      <c r="K17" s="76">
        <f t="shared" ca="1" si="8"/>
        <v>2481</v>
      </c>
      <c r="L17" s="76">
        <f t="shared" ca="1" si="9"/>
        <v>77</v>
      </c>
      <c r="M17" s="76">
        <f t="shared" ca="1" si="10"/>
        <v>612660</v>
      </c>
      <c r="N17" s="76">
        <f t="shared" ca="1" si="11"/>
        <v>69</v>
      </c>
    </row>
    <row r="18" spans="1:23" x14ac:dyDescent="0.2">
      <c r="A18" s="26"/>
      <c r="B18" s="20"/>
      <c r="C18" s="75"/>
      <c r="D18" s="77"/>
      <c r="E18" s="75"/>
      <c r="F18" s="77"/>
      <c r="G18" s="75"/>
      <c r="H18" s="77"/>
      <c r="I18" s="75"/>
      <c r="J18" s="77"/>
      <c r="K18" s="75"/>
      <c r="L18" s="17"/>
      <c r="M18" s="17"/>
      <c r="N18" s="32" t="s">
        <v>23</v>
      </c>
    </row>
    <row r="19" spans="1:23" x14ac:dyDescent="0.2">
      <c r="A19" s="26"/>
      <c r="B19" s="20"/>
      <c r="C19" s="75"/>
      <c r="D19" s="77"/>
      <c r="E19" s="75"/>
      <c r="F19" s="77"/>
      <c r="G19" s="75"/>
      <c r="H19" s="77"/>
      <c r="I19" s="75"/>
      <c r="J19" s="77"/>
      <c r="K19" s="75"/>
      <c r="L19" s="17"/>
      <c r="M19" s="17"/>
      <c r="N19" s="32"/>
      <c r="O19" s="269"/>
      <c r="P19" s="269"/>
      <c r="Q19" s="269"/>
      <c r="R19" s="269"/>
      <c r="S19" s="269"/>
      <c r="T19" s="269"/>
      <c r="U19" s="269"/>
      <c r="V19" s="269"/>
      <c r="W19" s="269"/>
    </row>
    <row r="20" spans="1:23" ht="24.75" customHeight="1" x14ac:dyDescent="0.2">
      <c r="A20" s="447" t="s">
        <v>631</v>
      </c>
      <c r="B20" s="405"/>
      <c r="C20" s="405"/>
      <c r="D20" s="405"/>
      <c r="E20" s="405"/>
      <c r="F20" s="405"/>
      <c r="G20" s="405"/>
      <c r="H20" s="405"/>
      <c r="I20" s="405"/>
      <c r="J20" s="405"/>
      <c r="K20" s="405"/>
      <c r="L20" s="405"/>
      <c r="M20" s="405"/>
      <c r="N20" s="405"/>
      <c r="O20" s="270"/>
      <c r="P20" s="270"/>
      <c r="Q20" s="270"/>
      <c r="R20" s="270"/>
      <c r="S20" s="270"/>
      <c r="T20" s="270"/>
      <c r="U20" s="269"/>
      <c r="V20" s="269"/>
      <c r="W20" s="269"/>
    </row>
    <row r="21" spans="1:23" x14ac:dyDescent="0.2">
      <c r="A21" s="447" t="s">
        <v>639</v>
      </c>
      <c r="B21" s="435"/>
      <c r="C21" s="435"/>
      <c r="D21" s="435"/>
      <c r="E21" s="435"/>
      <c r="F21" s="435"/>
      <c r="G21" s="435"/>
      <c r="H21" s="435"/>
      <c r="I21" s="435"/>
      <c r="J21" s="435"/>
      <c r="K21" s="435"/>
      <c r="L21" s="435"/>
      <c r="M21" s="435"/>
      <c r="N21" s="435"/>
      <c r="O21" s="270"/>
      <c r="P21" s="270"/>
      <c r="Q21" s="270"/>
      <c r="R21" s="270"/>
      <c r="S21" s="270"/>
      <c r="T21" s="270"/>
      <c r="U21" s="269"/>
      <c r="V21" s="269"/>
      <c r="W21" s="269"/>
    </row>
    <row r="22" spans="1:23" x14ac:dyDescent="0.2">
      <c r="A22" s="447" t="s">
        <v>640</v>
      </c>
      <c r="B22" s="405"/>
      <c r="C22" s="405"/>
      <c r="D22" s="405"/>
      <c r="E22" s="405"/>
      <c r="F22" s="405"/>
      <c r="G22" s="405"/>
      <c r="H22" s="405"/>
      <c r="I22" s="405"/>
      <c r="J22" s="405"/>
      <c r="K22" s="405"/>
      <c r="L22" s="405"/>
      <c r="M22" s="405"/>
      <c r="N22" s="405"/>
      <c r="O22" s="270"/>
      <c r="P22" s="270"/>
      <c r="Q22" s="270"/>
      <c r="R22" s="270"/>
      <c r="S22" s="270"/>
      <c r="T22" s="270"/>
      <c r="U22" s="269"/>
      <c r="V22" s="269"/>
      <c r="W22" s="269"/>
    </row>
    <row r="23" spans="1:23" x14ac:dyDescent="0.2">
      <c r="A23" s="229" t="s">
        <v>648</v>
      </c>
      <c r="B23" s="33"/>
      <c r="C23" s="34"/>
      <c r="D23" s="35"/>
      <c r="E23" s="35"/>
      <c r="F23" s="35"/>
      <c r="G23" s="35"/>
      <c r="H23" s="35"/>
      <c r="I23" s="35"/>
      <c r="J23" s="35"/>
      <c r="K23" s="17"/>
      <c r="L23" s="17"/>
      <c r="M23" s="17"/>
      <c r="N23" s="64"/>
      <c r="O23" s="269"/>
      <c r="P23" s="269"/>
      <c r="Q23" s="269"/>
      <c r="R23" s="269"/>
      <c r="S23" s="269"/>
      <c r="T23" s="269"/>
      <c r="U23" s="269"/>
      <c r="V23" s="269"/>
      <c r="W23" s="269"/>
    </row>
    <row r="24" spans="1:23" ht="22.5" customHeight="1" x14ac:dyDescent="0.2">
      <c r="A24" s="439" t="s">
        <v>646</v>
      </c>
      <c r="B24" s="405"/>
      <c r="C24" s="405"/>
      <c r="D24" s="405"/>
      <c r="E24" s="405"/>
      <c r="F24" s="405"/>
      <c r="G24" s="405"/>
      <c r="H24" s="405"/>
      <c r="I24" s="405"/>
      <c r="J24" s="405"/>
      <c r="K24" s="405"/>
      <c r="L24" s="405"/>
      <c r="M24" s="405"/>
      <c r="N24" s="405"/>
      <c r="O24" s="271"/>
      <c r="P24" s="271"/>
      <c r="Q24" s="271"/>
      <c r="R24" s="269"/>
      <c r="S24" s="269"/>
      <c r="T24" s="269"/>
      <c r="U24" s="269"/>
      <c r="V24" s="269"/>
      <c r="W24" s="269"/>
    </row>
    <row r="25" spans="1:23" x14ac:dyDescent="0.2">
      <c r="A25" s="204" t="s">
        <v>649</v>
      </c>
      <c r="B25" s="29"/>
      <c r="C25" s="29"/>
      <c r="D25" s="29"/>
      <c r="E25" s="29"/>
      <c r="F25" s="29"/>
      <c r="G25" s="29"/>
      <c r="H25" s="29"/>
      <c r="I25" s="29"/>
      <c r="J25" s="29"/>
      <c r="K25" s="28"/>
      <c r="L25" s="28"/>
      <c r="M25" s="28"/>
      <c r="N25" s="28"/>
    </row>
    <row r="26" spans="1:23" x14ac:dyDescent="0.2">
      <c r="A26" s="29"/>
      <c r="B26" s="33"/>
      <c r="C26" s="34"/>
      <c r="D26" s="34"/>
      <c r="E26" s="34"/>
      <c r="F26" s="34"/>
      <c r="G26" s="34"/>
      <c r="H26" s="28"/>
      <c r="I26" s="28"/>
      <c r="J26" s="34"/>
      <c r="K26" s="36"/>
      <c r="L26" s="36"/>
      <c r="M26" s="36"/>
      <c r="N26" s="36"/>
    </row>
    <row r="27" spans="1:23" x14ac:dyDescent="0.2">
      <c r="A27" s="33"/>
      <c r="B27" s="33"/>
      <c r="C27" s="34"/>
      <c r="D27" s="34"/>
      <c r="E27" s="34"/>
      <c r="F27" s="34"/>
      <c r="G27" s="34"/>
      <c r="H27" s="28"/>
      <c r="I27" s="28"/>
      <c r="J27" s="34"/>
      <c r="K27" s="36"/>
      <c r="L27" s="36"/>
      <c r="M27" s="36"/>
      <c r="N27" s="36"/>
    </row>
    <row r="28" spans="1:23" x14ac:dyDescent="0.2">
      <c r="A28" s="34" t="s">
        <v>24</v>
      </c>
      <c r="B28" s="29"/>
      <c r="C28" s="29"/>
      <c r="D28" s="29"/>
      <c r="E28" s="29"/>
      <c r="F28" s="29"/>
      <c r="G28" s="29"/>
      <c r="H28" s="29"/>
      <c r="I28" s="29"/>
      <c r="J28" s="29"/>
      <c r="K28" s="29"/>
      <c r="L28" s="29"/>
      <c r="M28" s="29"/>
      <c r="N28" s="29"/>
    </row>
    <row r="29" spans="1:23" x14ac:dyDescent="0.2">
      <c r="A29" s="33" t="s">
        <v>25</v>
      </c>
      <c r="B29" s="29"/>
      <c r="C29" s="29"/>
      <c r="D29" s="29"/>
      <c r="E29" s="29"/>
      <c r="F29" s="29"/>
      <c r="G29" s="29"/>
      <c r="H29" s="29"/>
      <c r="I29" s="29"/>
      <c r="J29" s="29"/>
      <c r="K29" s="29"/>
      <c r="L29" s="29"/>
      <c r="M29" s="29"/>
      <c r="N29" s="29"/>
    </row>
    <row r="30" spans="1:23" x14ac:dyDescent="0.2">
      <c r="A30" s="29"/>
      <c r="B30" s="29"/>
      <c r="C30" s="29"/>
      <c r="D30" s="29"/>
      <c r="E30" s="29"/>
      <c r="F30" s="29"/>
      <c r="G30" s="29"/>
      <c r="H30" s="29"/>
      <c r="I30" s="29"/>
      <c r="J30" s="29"/>
      <c r="K30" s="29"/>
      <c r="L30" s="29"/>
      <c r="M30" s="29"/>
      <c r="N30" s="29"/>
    </row>
    <row r="31" spans="1:23" x14ac:dyDescent="0.2">
      <c r="A31" s="29"/>
      <c r="B31" s="29"/>
      <c r="C31" s="29"/>
      <c r="D31" s="29"/>
      <c r="E31" s="29"/>
      <c r="F31" s="29"/>
      <c r="G31" s="29"/>
      <c r="H31" s="29"/>
      <c r="I31" s="29"/>
      <c r="J31" s="29"/>
      <c r="K31" s="29"/>
      <c r="L31" s="29"/>
      <c r="M31" s="29"/>
      <c r="N31" s="29"/>
    </row>
  </sheetData>
  <sheetProtection sheet="1" objects="1" scenarios="1"/>
  <mergeCells count="14">
    <mergeCell ref="A24:N24"/>
    <mergeCell ref="K3:N3"/>
    <mergeCell ref="L4:N4"/>
    <mergeCell ref="A8:B9"/>
    <mergeCell ref="C8:D8"/>
    <mergeCell ref="E8:F8"/>
    <mergeCell ref="G8:H8"/>
    <mergeCell ref="L5:N5"/>
    <mergeCell ref="A20:N20"/>
    <mergeCell ref="A21:N21"/>
    <mergeCell ref="I8:J8"/>
    <mergeCell ref="K8:L8"/>
    <mergeCell ref="M8:N8"/>
    <mergeCell ref="A22:N22"/>
  </mergeCells>
  <phoneticPr fontId="23" type="noConversion"/>
  <dataValidations count="2">
    <dataValidation type="list" allowBlank="1" showInputMessage="1" showErrorMessage="1" sqref="L5:N5">
      <formula1>$Q$4:$Q$5</formula1>
    </dataValidation>
    <dataValidation type="list" allowBlank="1" showInputMessage="1" showErrorMessage="1" sqref="L4:N4">
      <formula1>$R$4:$R$6</formula1>
    </dataValidation>
  </dataValidations>
  <pageMargins left="0.74803149606299213" right="0.74803149606299213" top="0.98425196850393704" bottom="0.98425196850393704" header="0.51181102362204722" footer="0.51181102362204722"/>
  <pageSetup paperSize="9" scale="8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1"/>
  <sheetViews>
    <sheetView workbookViewId="0">
      <selection activeCell="B19" sqref="B19"/>
    </sheetView>
  </sheetViews>
  <sheetFormatPr defaultRowHeight="12.75" x14ac:dyDescent="0.2"/>
  <cols>
    <col min="1" max="16384" width="9.140625" style="168"/>
  </cols>
  <sheetData>
    <row r="1" spans="1:38" ht="15" x14ac:dyDescent="0.2">
      <c r="A1" s="180" t="s">
        <v>435</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row>
    <row r="2" spans="1:38" x14ac:dyDescent="0.2">
      <c r="C2" s="168" t="s">
        <v>437</v>
      </c>
    </row>
    <row r="3" spans="1:38" x14ac:dyDescent="0.2">
      <c r="C3" s="168" t="s">
        <v>11</v>
      </c>
      <c r="I3" s="168" t="s">
        <v>12</v>
      </c>
      <c r="O3" s="168" t="s">
        <v>13</v>
      </c>
      <c r="U3" s="168" t="s">
        <v>10</v>
      </c>
      <c r="AA3" s="168" t="s">
        <v>9</v>
      </c>
      <c r="AG3" s="168" t="s">
        <v>53</v>
      </c>
    </row>
    <row r="4" spans="1:38" x14ac:dyDescent="0.2">
      <c r="C4" s="168" t="s">
        <v>412</v>
      </c>
      <c r="I4" s="168" t="s">
        <v>412</v>
      </c>
      <c r="O4" s="168" t="s">
        <v>412</v>
      </c>
      <c r="U4" s="168" t="s">
        <v>412</v>
      </c>
      <c r="AA4" s="168" t="s">
        <v>412</v>
      </c>
      <c r="AG4" s="168" t="s">
        <v>412</v>
      </c>
    </row>
    <row r="5" spans="1:38" x14ac:dyDescent="0.2">
      <c r="C5" s="168">
        <v>1</v>
      </c>
      <c r="I5" s="168">
        <v>1</v>
      </c>
      <c r="O5" s="168">
        <v>1</v>
      </c>
      <c r="U5" s="168">
        <v>1</v>
      </c>
      <c r="AA5" s="168">
        <v>1</v>
      </c>
      <c r="AG5" s="168">
        <v>1</v>
      </c>
    </row>
    <row r="6" spans="1:38" x14ac:dyDescent="0.2">
      <c r="C6" s="168" t="s">
        <v>432</v>
      </c>
      <c r="I6" s="168" t="s">
        <v>432</v>
      </c>
      <c r="O6" s="168" t="s">
        <v>432</v>
      </c>
      <c r="U6" s="168" t="s">
        <v>432</v>
      </c>
      <c r="AA6" s="168" t="s">
        <v>432</v>
      </c>
      <c r="AG6" s="168" t="s">
        <v>432</v>
      </c>
    </row>
    <row r="7" spans="1:38" x14ac:dyDescent="0.2">
      <c r="C7" s="168">
        <v>1</v>
      </c>
      <c r="F7" s="168" t="s">
        <v>53</v>
      </c>
      <c r="I7" s="168">
        <v>1</v>
      </c>
      <c r="L7" s="168" t="s">
        <v>53</v>
      </c>
      <c r="O7" s="168">
        <v>1</v>
      </c>
      <c r="R7" s="168" t="s">
        <v>53</v>
      </c>
      <c r="U7" s="168">
        <v>1</v>
      </c>
      <c r="X7" s="168" t="s">
        <v>53</v>
      </c>
      <c r="AA7" s="168">
        <v>1</v>
      </c>
      <c r="AD7" s="168" t="s">
        <v>53</v>
      </c>
      <c r="AG7" s="168">
        <v>1</v>
      </c>
      <c r="AJ7" s="168" t="s">
        <v>53</v>
      </c>
    </row>
    <row r="8" spans="1:38" x14ac:dyDescent="0.2">
      <c r="C8" s="168" t="s">
        <v>413</v>
      </c>
      <c r="F8" s="168" t="s">
        <v>413</v>
      </c>
      <c r="I8" s="168" t="s">
        <v>413</v>
      </c>
      <c r="L8" s="168" t="s">
        <v>413</v>
      </c>
      <c r="O8" s="168" t="s">
        <v>413</v>
      </c>
      <c r="R8" s="168" t="s">
        <v>413</v>
      </c>
      <c r="U8" s="168" t="s">
        <v>413</v>
      </c>
      <c r="X8" s="168" t="s">
        <v>413</v>
      </c>
      <c r="AA8" s="168" t="s">
        <v>413</v>
      </c>
      <c r="AD8" s="168" t="s">
        <v>413</v>
      </c>
      <c r="AG8" s="168" t="s">
        <v>413</v>
      </c>
      <c r="AJ8" s="168" t="s">
        <v>413</v>
      </c>
    </row>
    <row r="9" spans="1:38" x14ac:dyDescent="0.2">
      <c r="C9" s="168" t="s">
        <v>415</v>
      </c>
      <c r="D9" s="168" t="s">
        <v>414</v>
      </c>
      <c r="E9" s="168" t="s">
        <v>53</v>
      </c>
      <c r="F9" s="168" t="s">
        <v>415</v>
      </c>
      <c r="G9" s="168" t="s">
        <v>414</v>
      </c>
      <c r="H9" s="168" t="s">
        <v>53</v>
      </c>
      <c r="I9" s="168" t="s">
        <v>415</v>
      </c>
      <c r="J9" s="168" t="s">
        <v>414</v>
      </c>
      <c r="K9" s="168" t="s">
        <v>53</v>
      </c>
      <c r="L9" s="168" t="s">
        <v>415</v>
      </c>
      <c r="M9" s="168" t="s">
        <v>414</v>
      </c>
      <c r="N9" s="168" t="s">
        <v>53</v>
      </c>
      <c r="O9" s="168" t="s">
        <v>415</v>
      </c>
      <c r="P9" s="168" t="s">
        <v>414</v>
      </c>
      <c r="Q9" s="168" t="s">
        <v>53</v>
      </c>
      <c r="R9" s="168" t="s">
        <v>415</v>
      </c>
      <c r="S9" s="168" t="s">
        <v>414</v>
      </c>
      <c r="T9" s="168" t="s">
        <v>53</v>
      </c>
      <c r="U9" s="168" t="s">
        <v>415</v>
      </c>
      <c r="V9" s="168" t="s">
        <v>414</v>
      </c>
      <c r="W9" s="168" t="s">
        <v>53</v>
      </c>
      <c r="X9" s="168" t="s">
        <v>415</v>
      </c>
      <c r="Y9" s="168" t="s">
        <v>414</v>
      </c>
      <c r="Z9" s="168" t="s">
        <v>53</v>
      </c>
      <c r="AA9" s="168" t="s">
        <v>415</v>
      </c>
      <c r="AB9" s="168" t="s">
        <v>414</v>
      </c>
      <c r="AC9" s="168" t="s">
        <v>53</v>
      </c>
      <c r="AD9" s="168" t="s">
        <v>415</v>
      </c>
      <c r="AE9" s="168" t="s">
        <v>414</v>
      </c>
      <c r="AF9" s="168" t="s">
        <v>53</v>
      </c>
      <c r="AG9" s="168" t="s">
        <v>415</v>
      </c>
      <c r="AH9" s="168" t="s">
        <v>414</v>
      </c>
      <c r="AI9" s="168" t="s">
        <v>53</v>
      </c>
      <c r="AJ9" s="168" t="s">
        <v>415</v>
      </c>
      <c r="AK9" s="168" t="s">
        <v>414</v>
      </c>
      <c r="AL9" s="168" t="s">
        <v>53</v>
      </c>
    </row>
    <row r="10" spans="1:38" x14ac:dyDescent="0.2">
      <c r="C10" s="168" t="s">
        <v>421</v>
      </c>
      <c r="D10" s="168" t="s">
        <v>421</v>
      </c>
      <c r="E10" s="168" t="s">
        <v>421</v>
      </c>
      <c r="F10" s="168" t="s">
        <v>421</v>
      </c>
      <c r="G10" s="168" t="s">
        <v>421</v>
      </c>
      <c r="H10" s="168" t="s">
        <v>421</v>
      </c>
      <c r="I10" s="168" t="s">
        <v>421</v>
      </c>
      <c r="J10" s="168" t="s">
        <v>421</v>
      </c>
      <c r="K10" s="168" t="s">
        <v>421</v>
      </c>
      <c r="L10" s="168" t="s">
        <v>421</v>
      </c>
      <c r="M10" s="168" t="s">
        <v>421</v>
      </c>
      <c r="N10" s="168" t="s">
        <v>421</v>
      </c>
      <c r="O10" s="168" t="s">
        <v>421</v>
      </c>
      <c r="P10" s="168" t="s">
        <v>421</v>
      </c>
      <c r="Q10" s="168" t="s">
        <v>421</v>
      </c>
      <c r="R10" s="168" t="s">
        <v>421</v>
      </c>
      <c r="S10" s="168" t="s">
        <v>421</v>
      </c>
      <c r="T10" s="168" t="s">
        <v>421</v>
      </c>
      <c r="U10" s="168" t="s">
        <v>421</v>
      </c>
      <c r="V10" s="168" t="s">
        <v>421</v>
      </c>
      <c r="W10" s="168" t="s">
        <v>421</v>
      </c>
      <c r="X10" s="168" t="s">
        <v>421</v>
      </c>
      <c r="Y10" s="168" t="s">
        <v>421</v>
      </c>
      <c r="Z10" s="168" t="s">
        <v>421</v>
      </c>
      <c r="AA10" s="168" t="s">
        <v>421</v>
      </c>
      <c r="AB10" s="168" t="s">
        <v>421</v>
      </c>
      <c r="AC10" s="168" t="s">
        <v>421</v>
      </c>
      <c r="AD10" s="168" t="s">
        <v>421</v>
      </c>
      <c r="AE10" s="168" t="s">
        <v>421</v>
      </c>
      <c r="AF10" s="168" t="s">
        <v>421</v>
      </c>
      <c r="AG10" s="168" t="s">
        <v>421</v>
      </c>
      <c r="AH10" s="168" t="s">
        <v>421</v>
      </c>
      <c r="AI10" s="168" t="s">
        <v>421</v>
      </c>
      <c r="AJ10" s="168" t="s">
        <v>421</v>
      </c>
      <c r="AK10" s="168" t="s">
        <v>421</v>
      </c>
      <c r="AL10" s="168" t="s">
        <v>421</v>
      </c>
    </row>
    <row r="11" spans="1:38" x14ac:dyDescent="0.2">
      <c r="A11" s="168" t="s">
        <v>425</v>
      </c>
      <c r="B11" s="168" t="s">
        <v>17</v>
      </c>
      <c r="C11" s="168">
        <v>72</v>
      </c>
      <c r="D11" s="168">
        <v>67</v>
      </c>
      <c r="E11" s="168">
        <v>69</v>
      </c>
      <c r="F11" s="168">
        <v>26459</v>
      </c>
      <c r="G11" s="168">
        <v>24697</v>
      </c>
      <c r="H11" s="168">
        <v>51156</v>
      </c>
      <c r="I11" s="168">
        <v>69</v>
      </c>
      <c r="J11" s="168">
        <v>65</v>
      </c>
      <c r="K11" s="168">
        <v>67</v>
      </c>
      <c r="L11" s="168">
        <v>14084</v>
      </c>
      <c r="M11" s="168">
        <v>12037</v>
      </c>
      <c r="N11" s="168">
        <v>26121</v>
      </c>
      <c r="O11" s="168">
        <v>75</v>
      </c>
      <c r="P11" s="168">
        <v>72</v>
      </c>
      <c r="Q11" s="168">
        <v>73</v>
      </c>
      <c r="R11" s="168">
        <v>982</v>
      </c>
      <c r="S11" s="168">
        <v>898</v>
      </c>
      <c r="T11" s="168">
        <v>1880</v>
      </c>
      <c r="U11" s="168">
        <v>69</v>
      </c>
      <c r="V11" s="168">
        <v>65</v>
      </c>
      <c r="W11" s="168">
        <v>67</v>
      </c>
      <c r="X11" s="168">
        <v>13785</v>
      </c>
      <c r="Y11" s="168">
        <v>12412</v>
      </c>
      <c r="Z11" s="168">
        <v>26197</v>
      </c>
      <c r="AA11" s="168">
        <v>66</v>
      </c>
      <c r="AB11" s="168">
        <v>62</v>
      </c>
      <c r="AC11" s="168">
        <v>64</v>
      </c>
      <c r="AD11" s="168">
        <v>194298</v>
      </c>
      <c r="AE11" s="168">
        <v>179251</v>
      </c>
      <c r="AF11" s="168">
        <v>373549</v>
      </c>
      <c r="AG11" s="168">
        <v>67</v>
      </c>
      <c r="AH11" s="168">
        <v>63</v>
      </c>
      <c r="AI11" s="168">
        <v>65</v>
      </c>
      <c r="AJ11" s="168">
        <v>255709</v>
      </c>
      <c r="AK11" s="168">
        <v>235218</v>
      </c>
      <c r="AL11" s="168">
        <v>490927</v>
      </c>
    </row>
    <row r="12" spans="1:38" x14ac:dyDescent="0.2">
      <c r="B12" s="168" t="s">
        <v>18</v>
      </c>
      <c r="C12" s="168">
        <v>27</v>
      </c>
      <c r="D12" s="168">
        <v>28</v>
      </c>
      <c r="E12" s="168">
        <v>28</v>
      </c>
      <c r="F12" s="168">
        <v>3572</v>
      </c>
      <c r="G12" s="168">
        <v>6922</v>
      </c>
      <c r="H12" s="168">
        <v>10494</v>
      </c>
      <c r="I12" s="168">
        <v>31</v>
      </c>
      <c r="J12" s="168">
        <v>30</v>
      </c>
      <c r="K12" s="168">
        <v>30</v>
      </c>
      <c r="L12" s="168">
        <v>2202</v>
      </c>
      <c r="M12" s="168">
        <v>4644</v>
      </c>
      <c r="N12" s="168">
        <v>6846</v>
      </c>
      <c r="O12" s="168">
        <v>38</v>
      </c>
      <c r="P12" s="168">
        <v>39</v>
      </c>
      <c r="Q12" s="168">
        <v>38</v>
      </c>
      <c r="R12" s="168">
        <v>105</v>
      </c>
      <c r="S12" s="168">
        <v>192</v>
      </c>
      <c r="T12" s="168">
        <v>297</v>
      </c>
      <c r="U12" s="168">
        <v>25</v>
      </c>
      <c r="V12" s="168">
        <v>25</v>
      </c>
      <c r="W12" s="168">
        <v>25</v>
      </c>
      <c r="X12" s="168">
        <v>1751</v>
      </c>
      <c r="Y12" s="168">
        <v>3647</v>
      </c>
      <c r="Z12" s="168">
        <v>5398</v>
      </c>
      <c r="AA12" s="168">
        <v>21</v>
      </c>
      <c r="AB12" s="168">
        <v>23</v>
      </c>
      <c r="AC12" s="168">
        <v>22</v>
      </c>
      <c r="AD12" s="168">
        <v>23870</v>
      </c>
      <c r="AE12" s="168">
        <v>49729</v>
      </c>
      <c r="AF12" s="168">
        <v>73599</v>
      </c>
      <c r="AG12" s="168">
        <v>23</v>
      </c>
      <c r="AH12" s="168">
        <v>24</v>
      </c>
      <c r="AI12" s="168">
        <v>24</v>
      </c>
      <c r="AJ12" s="168">
        <v>32306</v>
      </c>
      <c r="AK12" s="168">
        <v>66886</v>
      </c>
      <c r="AL12" s="168">
        <v>99192</v>
      </c>
    </row>
    <row r="13" spans="1:38" x14ac:dyDescent="0.2">
      <c r="B13" s="168" t="s">
        <v>19</v>
      </c>
      <c r="C13" s="168">
        <v>29</v>
      </c>
      <c r="D13" s="168">
        <v>30</v>
      </c>
      <c r="E13" s="168">
        <v>29</v>
      </c>
      <c r="F13" s="168">
        <v>3221</v>
      </c>
      <c r="G13" s="168">
        <v>6161</v>
      </c>
      <c r="H13" s="168">
        <v>9382</v>
      </c>
      <c r="I13" s="168">
        <v>32</v>
      </c>
      <c r="J13" s="168">
        <v>32</v>
      </c>
      <c r="K13" s="168">
        <v>32</v>
      </c>
      <c r="L13" s="168">
        <v>2013</v>
      </c>
      <c r="M13" s="168">
        <v>4069</v>
      </c>
      <c r="N13" s="168">
        <v>6082</v>
      </c>
      <c r="O13" s="168" t="s">
        <v>428</v>
      </c>
      <c r="P13" s="168" t="s">
        <v>428</v>
      </c>
      <c r="Q13" s="168">
        <v>41</v>
      </c>
      <c r="R13" s="168">
        <v>100</v>
      </c>
      <c r="S13" s="168">
        <v>161</v>
      </c>
      <c r="T13" s="168">
        <v>261</v>
      </c>
      <c r="U13" s="168">
        <v>27</v>
      </c>
      <c r="V13" s="168">
        <v>26</v>
      </c>
      <c r="W13" s="168">
        <v>26</v>
      </c>
      <c r="X13" s="168">
        <v>1611</v>
      </c>
      <c r="Y13" s="168">
        <v>3272</v>
      </c>
      <c r="Z13" s="168">
        <v>4883</v>
      </c>
      <c r="AA13" s="168">
        <v>22</v>
      </c>
      <c r="AB13" s="168">
        <v>24</v>
      </c>
      <c r="AC13" s="168">
        <v>23</v>
      </c>
      <c r="AD13" s="168">
        <v>21974</v>
      </c>
      <c r="AE13" s="168">
        <v>45130</v>
      </c>
      <c r="AF13" s="168">
        <v>67104</v>
      </c>
      <c r="AG13" s="168">
        <v>24</v>
      </c>
      <c r="AH13" s="168">
        <v>25</v>
      </c>
      <c r="AI13" s="168">
        <v>25</v>
      </c>
      <c r="AJ13" s="168">
        <v>29639</v>
      </c>
      <c r="AK13" s="168">
        <v>60346</v>
      </c>
      <c r="AL13" s="168">
        <v>89985</v>
      </c>
    </row>
    <row r="14" spans="1:38" x14ac:dyDescent="0.2">
      <c r="B14" s="168" t="s">
        <v>20</v>
      </c>
      <c r="C14" s="168">
        <v>29</v>
      </c>
      <c r="D14" s="168">
        <v>31</v>
      </c>
      <c r="E14" s="168">
        <v>31</v>
      </c>
      <c r="F14" s="168">
        <v>2258</v>
      </c>
      <c r="G14" s="168">
        <v>4003</v>
      </c>
      <c r="H14" s="168">
        <v>6261</v>
      </c>
      <c r="I14" s="168">
        <v>33</v>
      </c>
      <c r="J14" s="168">
        <v>35</v>
      </c>
      <c r="K14" s="168">
        <v>34</v>
      </c>
      <c r="L14" s="168">
        <v>1327</v>
      </c>
      <c r="M14" s="168">
        <v>2270</v>
      </c>
      <c r="N14" s="168">
        <v>3597</v>
      </c>
      <c r="O14" s="168">
        <v>40</v>
      </c>
      <c r="P14" s="168">
        <v>38</v>
      </c>
      <c r="Q14" s="168">
        <v>39</v>
      </c>
      <c r="R14" s="168">
        <v>73</v>
      </c>
      <c r="S14" s="168">
        <v>103</v>
      </c>
      <c r="T14" s="168">
        <v>176</v>
      </c>
      <c r="U14" s="168">
        <v>26</v>
      </c>
      <c r="V14" s="168">
        <v>27</v>
      </c>
      <c r="W14" s="168">
        <v>27</v>
      </c>
      <c r="X14" s="168">
        <v>1106</v>
      </c>
      <c r="Y14" s="168">
        <v>1984</v>
      </c>
      <c r="Z14" s="168">
        <v>3090</v>
      </c>
      <c r="AA14" s="168">
        <v>21</v>
      </c>
      <c r="AB14" s="168">
        <v>24</v>
      </c>
      <c r="AC14" s="168">
        <v>23</v>
      </c>
      <c r="AD14" s="168">
        <v>14609</v>
      </c>
      <c r="AE14" s="168">
        <v>27253</v>
      </c>
      <c r="AF14" s="168">
        <v>41862</v>
      </c>
      <c r="AG14" s="168">
        <v>24</v>
      </c>
      <c r="AH14" s="168">
        <v>26</v>
      </c>
      <c r="AI14" s="168">
        <v>25</v>
      </c>
      <c r="AJ14" s="168">
        <v>19884</v>
      </c>
      <c r="AK14" s="168">
        <v>36555</v>
      </c>
      <c r="AL14" s="168">
        <v>56439</v>
      </c>
    </row>
    <row r="15" spans="1:38" x14ac:dyDescent="0.2">
      <c r="B15" s="168" t="s">
        <v>21</v>
      </c>
      <c r="C15" s="168">
        <v>27</v>
      </c>
      <c r="D15" s="168">
        <v>27</v>
      </c>
      <c r="E15" s="168">
        <v>27</v>
      </c>
      <c r="F15" s="168">
        <v>963</v>
      </c>
      <c r="G15" s="168">
        <v>2158</v>
      </c>
      <c r="H15" s="168">
        <v>3121</v>
      </c>
      <c r="I15" s="168">
        <v>32</v>
      </c>
      <c r="J15" s="168">
        <v>29</v>
      </c>
      <c r="K15" s="168">
        <v>30</v>
      </c>
      <c r="L15" s="168">
        <v>686</v>
      </c>
      <c r="M15" s="168">
        <v>1799</v>
      </c>
      <c r="N15" s="168">
        <v>2485</v>
      </c>
      <c r="O15" s="168" t="s">
        <v>428</v>
      </c>
      <c r="P15" s="168" t="s">
        <v>428</v>
      </c>
      <c r="Q15" s="168">
        <v>45</v>
      </c>
      <c r="R15" s="168">
        <v>27</v>
      </c>
      <c r="S15" s="168">
        <v>58</v>
      </c>
      <c r="T15" s="168">
        <v>85</v>
      </c>
      <c r="U15" s="168">
        <v>28</v>
      </c>
      <c r="V15" s="168">
        <v>25</v>
      </c>
      <c r="W15" s="168">
        <v>26</v>
      </c>
      <c r="X15" s="168">
        <v>505</v>
      </c>
      <c r="Y15" s="168">
        <v>1288</v>
      </c>
      <c r="Z15" s="168">
        <v>1793</v>
      </c>
      <c r="AA15" s="168">
        <v>23</v>
      </c>
      <c r="AB15" s="168">
        <v>24</v>
      </c>
      <c r="AC15" s="168">
        <v>24</v>
      </c>
      <c r="AD15" s="168">
        <v>7365</v>
      </c>
      <c r="AE15" s="168">
        <v>17877</v>
      </c>
      <c r="AF15" s="168">
        <v>25242</v>
      </c>
      <c r="AG15" s="168">
        <v>25</v>
      </c>
      <c r="AH15" s="168">
        <v>25</v>
      </c>
      <c r="AI15" s="168">
        <v>25</v>
      </c>
      <c r="AJ15" s="168">
        <v>9755</v>
      </c>
      <c r="AK15" s="168">
        <v>23791</v>
      </c>
      <c r="AL15" s="168">
        <v>33546</v>
      </c>
    </row>
    <row r="16" spans="1:38" x14ac:dyDescent="0.2">
      <c r="B16" s="168" t="s">
        <v>22</v>
      </c>
      <c r="C16" s="168">
        <v>7</v>
      </c>
      <c r="D16" s="168">
        <v>14</v>
      </c>
      <c r="E16" s="168">
        <v>12</v>
      </c>
      <c r="F16" s="168">
        <v>351</v>
      </c>
      <c r="G16" s="168">
        <v>761</v>
      </c>
      <c r="H16" s="168">
        <v>1112</v>
      </c>
      <c r="I16" s="168">
        <v>10</v>
      </c>
      <c r="J16" s="168">
        <v>9</v>
      </c>
      <c r="K16" s="168">
        <v>9</v>
      </c>
      <c r="L16" s="168">
        <v>189</v>
      </c>
      <c r="M16" s="168">
        <v>575</v>
      </c>
      <c r="N16" s="168">
        <v>764</v>
      </c>
      <c r="O16" s="168" t="s">
        <v>428</v>
      </c>
      <c r="P16" s="168" t="s">
        <v>428</v>
      </c>
      <c r="Q16" s="168">
        <v>22</v>
      </c>
      <c r="R16" s="168">
        <v>5</v>
      </c>
      <c r="S16" s="168">
        <v>31</v>
      </c>
      <c r="T16" s="168">
        <v>36</v>
      </c>
      <c r="U16" s="168">
        <v>13</v>
      </c>
      <c r="V16" s="168">
        <v>13</v>
      </c>
      <c r="W16" s="168">
        <v>13</v>
      </c>
      <c r="X16" s="168">
        <v>140</v>
      </c>
      <c r="Y16" s="168">
        <v>375</v>
      </c>
      <c r="Z16" s="168">
        <v>515</v>
      </c>
      <c r="AA16" s="168">
        <v>11</v>
      </c>
      <c r="AB16" s="168">
        <v>12</v>
      </c>
      <c r="AC16" s="168">
        <v>12</v>
      </c>
      <c r="AD16" s="168">
        <v>1896</v>
      </c>
      <c r="AE16" s="168">
        <v>4599</v>
      </c>
      <c r="AF16" s="168">
        <v>6495</v>
      </c>
      <c r="AG16" s="168">
        <v>10</v>
      </c>
      <c r="AH16" s="168">
        <v>12</v>
      </c>
      <c r="AI16" s="168">
        <v>12</v>
      </c>
      <c r="AJ16" s="168">
        <v>2667</v>
      </c>
      <c r="AK16" s="168">
        <v>6540</v>
      </c>
      <c r="AL16" s="168">
        <v>9207</v>
      </c>
    </row>
    <row r="18" spans="2:38" x14ac:dyDescent="0.2">
      <c r="B18" s="182" t="s">
        <v>601</v>
      </c>
      <c r="C18" s="168">
        <v>66</v>
      </c>
      <c r="D18" s="168">
        <v>58</v>
      </c>
      <c r="E18" s="168">
        <v>62</v>
      </c>
      <c r="F18" s="168">
        <v>30088</v>
      </c>
      <c r="G18" s="168">
        <v>31671</v>
      </c>
      <c r="H18" s="168">
        <v>61759</v>
      </c>
      <c r="I18" s="168">
        <v>64</v>
      </c>
      <c r="J18" s="168">
        <v>55</v>
      </c>
      <c r="K18" s="168">
        <v>60</v>
      </c>
      <c r="L18" s="168">
        <v>16304</v>
      </c>
      <c r="M18" s="168">
        <v>16704</v>
      </c>
      <c r="N18" s="168">
        <v>33008</v>
      </c>
      <c r="O18" s="168">
        <v>71</v>
      </c>
      <c r="P18" s="168">
        <v>66</v>
      </c>
      <c r="Q18" s="168">
        <v>69</v>
      </c>
      <c r="R18" s="168">
        <v>1087</v>
      </c>
      <c r="S18" s="168">
        <v>1091</v>
      </c>
      <c r="T18" s="168">
        <v>2178</v>
      </c>
      <c r="U18" s="168">
        <v>64</v>
      </c>
      <c r="V18" s="168">
        <v>56</v>
      </c>
      <c r="W18" s="168">
        <v>60</v>
      </c>
      <c r="X18" s="168">
        <v>15558</v>
      </c>
      <c r="Y18" s="168">
        <v>16079</v>
      </c>
      <c r="Z18" s="168">
        <v>31637</v>
      </c>
      <c r="AA18" s="168">
        <v>61</v>
      </c>
      <c r="AB18" s="168">
        <v>54</v>
      </c>
      <c r="AC18" s="168">
        <v>57</v>
      </c>
      <c r="AD18" s="168">
        <v>218266</v>
      </c>
      <c r="AE18" s="168">
        <v>229110</v>
      </c>
      <c r="AF18" s="168">
        <v>447376</v>
      </c>
      <c r="AG18" s="168">
        <v>62</v>
      </c>
      <c r="AH18" s="168">
        <v>54</v>
      </c>
      <c r="AI18" s="168">
        <v>58</v>
      </c>
      <c r="AJ18" s="168">
        <v>289629</v>
      </c>
      <c r="AK18" s="168">
        <v>303870</v>
      </c>
      <c r="AL18" s="168">
        <v>593499</v>
      </c>
    </row>
    <row r="21" spans="2:38" x14ac:dyDescent="0.2">
      <c r="C21" s="168">
        <v>2</v>
      </c>
      <c r="D21" s="168">
        <v>3</v>
      </c>
      <c r="E21" s="168">
        <v>4</v>
      </c>
      <c r="F21" s="168">
        <v>5</v>
      </c>
      <c r="G21" s="168">
        <v>6</v>
      </c>
      <c r="H21" s="168">
        <v>7</v>
      </c>
      <c r="I21" s="168">
        <v>8</v>
      </c>
      <c r="J21" s="168">
        <v>9</v>
      </c>
      <c r="K21" s="168">
        <v>10</v>
      </c>
      <c r="L21" s="168">
        <v>11</v>
      </c>
      <c r="M21" s="168">
        <v>12</v>
      </c>
      <c r="N21" s="168">
        <v>13</v>
      </c>
      <c r="O21" s="168">
        <v>14</v>
      </c>
      <c r="P21" s="168">
        <v>15</v>
      </c>
      <c r="Q21" s="168">
        <v>16</v>
      </c>
      <c r="R21" s="168">
        <v>17</v>
      </c>
      <c r="S21" s="168">
        <v>18</v>
      </c>
      <c r="T21" s="168">
        <v>19</v>
      </c>
      <c r="U21" s="168">
        <v>20</v>
      </c>
      <c r="V21" s="168">
        <v>21</v>
      </c>
      <c r="W21" s="168">
        <v>22</v>
      </c>
      <c r="X21" s="168">
        <v>23</v>
      </c>
      <c r="Y21" s="168">
        <v>24</v>
      </c>
      <c r="Z21" s="168">
        <v>25</v>
      </c>
      <c r="AA21" s="168">
        <v>26</v>
      </c>
      <c r="AB21" s="168">
        <v>27</v>
      </c>
      <c r="AC21" s="168">
        <v>28</v>
      </c>
      <c r="AD21" s="168">
        <v>29</v>
      </c>
      <c r="AE21" s="168">
        <v>30</v>
      </c>
      <c r="AF21" s="168">
        <v>31</v>
      </c>
      <c r="AG21" s="168">
        <v>32</v>
      </c>
      <c r="AH21" s="168">
        <v>33</v>
      </c>
      <c r="AI21" s="168">
        <v>34</v>
      </c>
      <c r="AJ21" s="168">
        <v>35</v>
      </c>
      <c r="AK21" s="168">
        <v>36</v>
      </c>
      <c r="AL21" s="168">
        <v>37</v>
      </c>
    </row>
  </sheetData>
  <phoneticPr fontId="0"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1"/>
  <sheetViews>
    <sheetView workbookViewId="0">
      <selection activeCell="B19" sqref="B19"/>
    </sheetView>
  </sheetViews>
  <sheetFormatPr defaultRowHeight="12.75" x14ac:dyDescent="0.2"/>
  <cols>
    <col min="1" max="16384" width="9.140625" style="168"/>
  </cols>
  <sheetData>
    <row r="1" spans="1:38" ht="15" x14ac:dyDescent="0.2">
      <c r="A1" s="180" t="s">
        <v>435</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row>
    <row r="2" spans="1:38" x14ac:dyDescent="0.2">
      <c r="C2" s="168" t="s">
        <v>437</v>
      </c>
    </row>
    <row r="3" spans="1:38" x14ac:dyDescent="0.2">
      <c r="C3" s="168" t="s">
        <v>11</v>
      </c>
      <c r="I3" s="168" t="s">
        <v>12</v>
      </c>
      <c r="O3" s="168" t="s">
        <v>13</v>
      </c>
      <c r="U3" s="168" t="s">
        <v>10</v>
      </c>
      <c r="AA3" s="168" t="s">
        <v>9</v>
      </c>
      <c r="AG3" s="168" t="s">
        <v>53</v>
      </c>
    </row>
    <row r="4" spans="1:38" x14ac:dyDescent="0.2">
      <c r="C4" s="168" t="s">
        <v>412</v>
      </c>
      <c r="I4" s="168" t="s">
        <v>412</v>
      </c>
      <c r="O4" s="168" t="s">
        <v>412</v>
      </c>
      <c r="U4" s="168" t="s">
        <v>412</v>
      </c>
      <c r="AA4" s="168" t="s">
        <v>412</v>
      </c>
      <c r="AG4" s="168" t="s">
        <v>412</v>
      </c>
    </row>
    <row r="5" spans="1:38" x14ac:dyDescent="0.2">
      <c r="C5" s="168">
        <v>1</v>
      </c>
      <c r="I5" s="168">
        <v>1</v>
      </c>
      <c r="O5" s="168">
        <v>1</v>
      </c>
      <c r="U5" s="168">
        <v>1</v>
      </c>
      <c r="AA5" s="168">
        <v>1</v>
      </c>
      <c r="AG5" s="168">
        <v>1</v>
      </c>
    </row>
    <row r="6" spans="1:38" x14ac:dyDescent="0.2">
      <c r="C6" s="168" t="s">
        <v>432</v>
      </c>
      <c r="I6" s="168" t="s">
        <v>432</v>
      </c>
      <c r="O6" s="168" t="s">
        <v>432</v>
      </c>
      <c r="U6" s="168" t="s">
        <v>432</v>
      </c>
      <c r="AA6" s="168" t="s">
        <v>432</v>
      </c>
      <c r="AG6" s="168" t="s">
        <v>432</v>
      </c>
    </row>
    <row r="7" spans="1:38" x14ac:dyDescent="0.2">
      <c r="C7" s="168">
        <v>1</v>
      </c>
      <c r="F7" s="168" t="s">
        <v>53</v>
      </c>
      <c r="I7" s="168">
        <v>1</v>
      </c>
      <c r="L7" s="168" t="s">
        <v>53</v>
      </c>
      <c r="O7" s="168">
        <v>1</v>
      </c>
      <c r="R7" s="168" t="s">
        <v>53</v>
      </c>
      <c r="U7" s="168">
        <v>1</v>
      </c>
      <c r="X7" s="168" t="s">
        <v>53</v>
      </c>
      <c r="AA7" s="168">
        <v>1</v>
      </c>
      <c r="AD7" s="168" t="s">
        <v>53</v>
      </c>
      <c r="AG7" s="168">
        <v>1</v>
      </c>
      <c r="AJ7" s="168" t="s">
        <v>53</v>
      </c>
    </row>
    <row r="8" spans="1:38" x14ac:dyDescent="0.2">
      <c r="C8" s="168" t="s">
        <v>413</v>
      </c>
      <c r="F8" s="168" t="s">
        <v>413</v>
      </c>
      <c r="I8" s="168" t="s">
        <v>413</v>
      </c>
      <c r="L8" s="168" t="s">
        <v>413</v>
      </c>
      <c r="O8" s="168" t="s">
        <v>413</v>
      </c>
      <c r="R8" s="168" t="s">
        <v>413</v>
      </c>
      <c r="U8" s="168" t="s">
        <v>413</v>
      </c>
      <c r="X8" s="168" t="s">
        <v>413</v>
      </c>
      <c r="AA8" s="168" t="s">
        <v>413</v>
      </c>
      <c r="AD8" s="168" t="s">
        <v>413</v>
      </c>
      <c r="AG8" s="168" t="s">
        <v>413</v>
      </c>
      <c r="AJ8" s="168" t="s">
        <v>413</v>
      </c>
    </row>
    <row r="9" spans="1:38" x14ac:dyDescent="0.2">
      <c r="C9" s="168" t="s">
        <v>415</v>
      </c>
      <c r="D9" s="168" t="s">
        <v>414</v>
      </c>
      <c r="E9" s="168" t="s">
        <v>53</v>
      </c>
      <c r="F9" s="168" t="s">
        <v>415</v>
      </c>
      <c r="G9" s="168" t="s">
        <v>414</v>
      </c>
      <c r="H9" s="168" t="s">
        <v>53</v>
      </c>
      <c r="I9" s="168" t="s">
        <v>415</v>
      </c>
      <c r="J9" s="168" t="s">
        <v>414</v>
      </c>
      <c r="K9" s="168" t="s">
        <v>53</v>
      </c>
      <c r="L9" s="168" t="s">
        <v>415</v>
      </c>
      <c r="M9" s="168" t="s">
        <v>414</v>
      </c>
      <c r="N9" s="168" t="s">
        <v>53</v>
      </c>
      <c r="O9" s="168" t="s">
        <v>415</v>
      </c>
      <c r="P9" s="168" t="s">
        <v>414</v>
      </c>
      <c r="Q9" s="168" t="s">
        <v>53</v>
      </c>
      <c r="R9" s="168" t="s">
        <v>415</v>
      </c>
      <c r="S9" s="168" t="s">
        <v>414</v>
      </c>
      <c r="T9" s="168" t="s">
        <v>53</v>
      </c>
      <c r="U9" s="168" t="s">
        <v>415</v>
      </c>
      <c r="V9" s="168" t="s">
        <v>414</v>
      </c>
      <c r="W9" s="168" t="s">
        <v>53</v>
      </c>
      <c r="X9" s="168" t="s">
        <v>415</v>
      </c>
      <c r="Y9" s="168" t="s">
        <v>414</v>
      </c>
      <c r="Z9" s="168" t="s">
        <v>53</v>
      </c>
      <c r="AA9" s="168" t="s">
        <v>415</v>
      </c>
      <c r="AB9" s="168" t="s">
        <v>414</v>
      </c>
      <c r="AC9" s="168" t="s">
        <v>53</v>
      </c>
      <c r="AD9" s="168" t="s">
        <v>415</v>
      </c>
      <c r="AE9" s="168" t="s">
        <v>414</v>
      </c>
      <c r="AF9" s="168" t="s">
        <v>53</v>
      </c>
      <c r="AG9" s="168" t="s">
        <v>415</v>
      </c>
      <c r="AH9" s="168" t="s">
        <v>414</v>
      </c>
      <c r="AI9" s="168" t="s">
        <v>53</v>
      </c>
      <c r="AJ9" s="168" t="s">
        <v>415</v>
      </c>
      <c r="AK9" s="168" t="s">
        <v>414</v>
      </c>
      <c r="AL9" s="168" t="s">
        <v>53</v>
      </c>
    </row>
    <row r="10" spans="1:38" x14ac:dyDescent="0.2">
      <c r="C10" s="168" t="s">
        <v>421</v>
      </c>
      <c r="D10" s="168" t="s">
        <v>421</v>
      </c>
      <c r="E10" s="168" t="s">
        <v>421</v>
      </c>
      <c r="F10" s="168" t="s">
        <v>421</v>
      </c>
      <c r="G10" s="168" t="s">
        <v>421</v>
      </c>
      <c r="H10" s="168" t="s">
        <v>421</v>
      </c>
      <c r="I10" s="168" t="s">
        <v>421</v>
      </c>
      <c r="J10" s="168" t="s">
        <v>421</v>
      </c>
      <c r="K10" s="168" t="s">
        <v>421</v>
      </c>
      <c r="L10" s="168" t="s">
        <v>421</v>
      </c>
      <c r="M10" s="168" t="s">
        <v>421</v>
      </c>
      <c r="N10" s="168" t="s">
        <v>421</v>
      </c>
      <c r="O10" s="168" t="s">
        <v>421</v>
      </c>
      <c r="P10" s="168" t="s">
        <v>421</v>
      </c>
      <c r="Q10" s="168" t="s">
        <v>421</v>
      </c>
      <c r="R10" s="168" t="s">
        <v>421</v>
      </c>
      <c r="S10" s="168" t="s">
        <v>421</v>
      </c>
      <c r="T10" s="168" t="s">
        <v>421</v>
      </c>
      <c r="U10" s="168" t="s">
        <v>421</v>
      </c>
      <c r="V10" s="168" t="s">
        <v>421</v>
      </c>
      <c r="W10" s="168" t="s">
        <v>421</v>
      </c>
      <c r="X10" s="168" t="s">
        <v>421</v>
      </c>
      <c r="Y10" s="168" t="s">
        <v>421</v>
      </c>
      <c r="Z10" s="168" t="s">
        <v>421</v>
      </c>
      <c r="AA10" s="168" t="s">
        <v>421</v>
      </c>
      <c r="AB10" s="168" t="s">
        <v>421</v>
      </c>
      <c r="AC10" s="168" t="s">
        <v>421</v>
      </c>
      <c r="AD10" s="168" t="s">
        <v>421</v>
      </c>
      <c r="AE10" s="168" t="s">
        <v>421</v>
      </c>
      <c r="AF10" s="168" t="s">
        <v>421</v>
      </c>
      <c r="AG10" s="168" t="s">
        <v>421</v>
      </c>
      <c r="AH10" s="168" t="s">
        <v>421</v>
      </c>
      <c r="AI10" s="168" t="s">
        <v>421</v>
      </c>
      <c r="AJ10" s="168" t="s">
        <v>421</v>
      </c>
      <c r="AK10" s="168" t="s">
        <v>421</v>
      </c>
      <c r="AL10" s="168" t="s">
        <v>421</v>
      </c>
    </row>
    <row r="11" spans="1:38" x14ac:dyDescent="0.2">
      <c r="A11" s="168" t="s">
        <v>425</v>
      </c>
      <c r="B11" s="168" t="s">
        <v>17</v>
      </c>
      <c r="C11" s="168">
        <v>81</v>
      </c>
      <c r="D11" s="168">
        <v>78</v>
      </c>
      <c r="E11" s="168">
        <v>80</v>
      </c>
      <c r="F11" s="168">
        <v>28018</v>
      </c>
      <c r="G11" s="168">
        <v>26433</v>
      </c>
      <c r="H11" s="168">
        <v>54451</v>
      </c>
      <c r="I11" s="168">
        <v>81</v>
      </c>
      <c r="J11" s="168">
        <v>77</v>
      </c>
      <c r="K11" s="168">
        <v>79</v>
      </c>
      <c r="L11" s="168">
        <v>14993</v>
      </c>
      <c r="M11" s="168">
        <v>12834</v>
      </c>
      <c r="N11" s="168">
        <v>27827</v>
      </c>
      <c r="O11" s="168">
        <v>84</v>
      </c>
      <c r="P11" s="168">
        <v>80</v>
      </c>
      <c r="Q11" s="168">
        <v>82</v>
      </c>
      <c r="R11" s="168">
        <v>1105</v>
      </c>
      <c r="S11" s="168">
        <v>1027</v>
      </c>
      <c r="T11" s="168">
        <v>2132</v>
      </c>
      <c r="U11" s="168">
        <v>79</v>
      </c>
      <c r="V11" s="168">
        <v>76</v>
      </c>
      <c r="W11" s="168">
        <v>78</v>
      </c>
      <c r="X11" s="168">
        <v>14895</v>
      </c>
      <c r="Y11" s="168">
        <v>13574</v>
      </c>
      <c r="Z11" s="168">
        <v>28469</v>
      </c>
      <c r="AA11" s="168">
        <v>78</v>
      </c>
      <c r="AB11" s="168">
        <v>74</v>
      </c>
      <c r="AC11" s="168">
        <v>76</v>
      </c>
      <c r="AD11" s="168">
        <v>200339</v>
      </c>
      <c r="AE11" s="168">
        <v>186724</v>
      </c>
      <c r="AF11" s="168">
        <v>387063</v>
      </c>
      <c r="AG11" s="168">
        <v>78</v>
      </c>
      <c r="AH11" s="168">
        <v>74</v>
      </c>
      <c r="AI11" s="168">
        <v>76</v>
      </c>
      <c r="AJ11" s="168">
        <v>265752</v>
      </c>
      <c r="AK11" s="168">
        <v>246684</v>
      </c>
      <c r="AL11" s="168">
        <v>512436</v>
      </c>
    </row>
    <row r="12" spans="1:38" x14ac:dyDescent="0.2">
      <c r="B12" s="168" t="s">
        <v>18</v>
      </c>
      <c r="C12" s="168">
        <v>36</v>
      </c>
      <c r="D12" s="168">
        <v>36</v>
      </c>
      <c r="E12" s="168">
        <v>36</v>
      </c>
      <c r="F12" s="168">
        <v>3465</v>
      </c>
      <c r="G12" s="168">
        <v>6778</v>
      </c>
      <c r="H12" s="168">
        <v>10243</v>
      </c>
      <c r="I12" s="168">
        <v>38</v>
      </c>
      <c r="J12" s="168">
        <v>40</v>
      </c>
      <c r="K12" s="168">
        <v>39</v>
      </c>
      <c r="L12" s="168">
        <v>2111</v>
      </c>
      <c r="M12" s="168">
        <v>4581</v>
      </c>
      <c r="N12" s="168">
        <v>6692</v>
      </c>
      <c r="O12" s="168">
        <v>44</v>
      </c>
      <c r="P12" s="168">
        <v>46</v>
      </c>
      <c r="Q12" s="168">
        <v>45</v>
      </c>
      <c r="R12" s="168">
        <v>112</v>
      </c>
      <c r="S12" s="168">
        <v>229</v>
      </c>
      <c r="T12" s="168">
        <v>341</v>
      </c>
      <c r="U12" s="168">
        <v>35</v>
      </c>
      <c r="V12" s="168">
        <v>34</v>
      </c>
      <c r="W12" s="168">
        <v>34</v>
      </c>
      <c r="X12" s="168">
        <v>1753</v>
      </c>
      <c r="Y12" s="168">
        <v>3729</v>
      </c>
      <c r="Z12" s="168">
        <v>5482</v>
      </c>
      <c r="AA12" s="168">
        <v>30</v>
      </c>
      <c r="AB12" s="168">
        <v>31</v>
      </c>
      <c r="AC12" s="168">
        <v>30</v>
      </c>
      <c r="AD12" s="168">
        <v>22740</v>
      </c>
      <c r="AE12" s="168">
        <v>48233</v>
      </c>
      <c r="AF12" s="168">
        <v>70973</v>
      </c>
      <c r="AG12" s="168">
        <v>32</v>
      </c>
      <c r="AH12" s="168">
        <v>32</v>
      </c>
      <c r="AI12" s="168">
        <v>32</v>
      </c>
      <c r="AJ12" s="168">
        <v>30992</v>
      </c>
      <c r="AK12" s="168">
        <v>65257</v>
      </c>
      <c r="AL12" s="168">
        <v>96249</v>
      </c>
    </row>
    <row r="13" spans="1:38" x14ac:dyDescent="0.2">
      <c r="B13" s="168" t="s">
        <v>19</v>
      </c>
      <c r="C13" s="168">
        <v>40</v>
      </c>
      <c r="D13" s="168">
        <v>39</v>
      </c>
      <c r="E13" s="168">
        <v>39</v>
      </c>
      <c r="F13" s="168">
        <v>3098</v>
      </c>
      <c r="G13" s="168">
        <v>5979</v>
      </c>
      <c r="H13" s="168">
        <v>9077</v>
      </c>
      <c r="I13" s="168">
        <v>42</v>
      </c>
      <c r="J13" s="168">
        <v>44</v>
      </c>
      <c r="K13" s="168">
        <v>43</v>
      </c>
      <c r="L13" s="168">
        <v>1896</v>
      </c>
      <c r="M13" s="168">
        <v>3984</v>
      </c>
      <c r="N13" s="168">
        <v>5880</v>
      </c>
      <c r="O13" s="168" t="s">
        <v>428</v>
      </c>
      <c r="P13" s="168" t="s">
        <v>428</v>
      </c>
      <c r="Q13" s="168">
        <v>48</v>
      </c>
      <c r="R13" s="168">
        <v>105</v>
      </c>
      <c r="S13" s="168">
        <v>204</v>
      </c>
      <c r="T13" s="168">
        <v>309</v>
      </c>
      <c r="U13" s="168">
        <v>37</v>
      </c>
      <c r="V13" s="168">
        <v>37</v>
      </c>
      <c r="W13" s="168">
        <v>37</v>
      </c>
      <c r="X13" s="168">
        <v>1589</v>
      </c>
      <c r="Y13" s="168">
        <v>3311</v>
      </c>
      <c r="Z13" s="168">
        <v>4900</v>
      </c>
      <c r="AA13" s="168">
        <v>31</v>
      </c>
      <c r="AB13" s="168">
        <v>32</v>
      </c>
      <c r="AC13" s="168">
        <v>32</v>
      </c>
      <c r="AD13" s="168">
        <v>20829</v>
      </c>
      <c r="AE13" s="168">
        <v>43320</v>
      </c>
      <c r="AF13" s="168">
        <v>64149</v>
      </c>
      <c r="AG13" s="168">
        <v>34</v>
      </c>
      <c r="AH13" s="168">
        <v>34</v>
      </c>
      <c r="AI13" s="168">
        <v>34</v>
      </c>
      <c r="AJ13" s="168">
        <v>28250</v>
      </c>
      <c r="AK13" s="168">
        <v>58312</v>
      </c>
      <c r="AL13" s="168">
        <v>86562</v>
      </c>
    </row>
    <row r="14" spans="1:38" x14ac:dyDescent="0.2">
      <c r="B14" s="168" t="s">
        <v>20</v>
      </c>
      <c r="C14" s="168">
        <v>42</v>
      </c>
      <c r="D14" s="168">
        <v>42</v>
      </c>
      <c r="E14" s="168">
        <v>42</v>
      </c>
      <c r="F14" s="168">
        <v>2091</v>
      </c>
      <c r="G14" s="168">
        <v>3589</v>
      </c>
      <c r="H14" s="168">
        <v>5680</v>
      </c>
      <c r="I14" s="168">
        <v>44</v>
      </c>
      <c r="J14" s="168">
        <v>46</v>
      </c>
      <c r="K14" s="168">
        <v>45</v>
      </c>
      <c r="L14" s="168">
        <v>1205</v>
      </c>
      <c r="M14" s="168">
        <v>2196</v>
      </c>
      <c r="N14" s="168">
        <v>3401</v>
      </c>
      <c r="O14" s="168">
        <v>43</v>
      </c>
      <c r="P14" s="168">
        <v>50</v>
      </c>
      <c r="Q14" s="168">
        <v>47</v>
      </c>
      <c r="R14" s="168">
        <v>72</v>
      </c>
      <c r="S14" s="168">
        <v>121</v>
      </c>
      <c r="T14" s="168">
        <v>193</v>
      </c>
      <c r="U14" s="168">
        <v>35</v>
      </c>
      <c r="V14" s="168">
        <v>38</v>
      </c>
      <c r="W14" s="168">
        <v>37</v>
      </c>
      <c r="X14" s="168">
        <v>1020</v>
      </c>
      <c r="Y14" s="168">
        <v>1922</v>
      </c>
      <c r="Z14" s="168">
        <v>2942</v>
      </c>
      <c r="AA14" s="168">
        <v>31</v>
      </c>
      <c r="AB14" s="168">
        <v>32</v>
      </c>
      <c r="AC14" s="168">
        <v>32</v>
      </c>
      <c r="AD14" s="168">
        <v>13363</v>
      </c>
      <c r="AE14" s="168">
        <v>25186</v>
      </c>
      <c r="AF14" s="168">
        <v>38549</v>
      </c>
      <c r="AG14" s="168">
        <v>34</v>
      </c>
      <c r="AH14" s="168">
        <v>35</v>
      </c>
      <c r="AI14" s="168">
        <v>34</v>
      </c>
      <c r="AJ14" s="168">
        <v>18236</v>
      </c>
      <c r="AK14" s="168">
        <v>33918</v>
      </c>
      <c r="AL14" s="168">
        <v>52154</v>
      </c>
    </row>
    <row r="15" spans="1:38" x14ac:dyDescent="0.2">
      <c r="B15" s="168" t="s">
        <v>21</v>
      </c>
      <c r="C15" s="168">
        <v>34</v>
      </c>
      <c r="D15" s="168">
        <v>36</v>
      </c>
      <c r="E15" s="168">
        <v>35</v>
      </c>
      <c r="F15" s="168">
        <v>1007</v>
      </c>
      <c r="G15" s="168">
        <v>2390</v>
      </c>
      <c r="H15" s="168">
        <v>3397</v>
      </c>
      <c r="I15" s="168">
        <v>37</v>
      </c>
      <c r="J15" s="168">
        <v>41</v>
      </c>
      <c r="K15" s="168">
        <v>40</v>
      </c>
      <c r="L15" s="168">
        <v>691</v>
      </c>
      <c r="M15" s="168">
        <v>1788</v>
      </c>
      <c r="N15" s="168">
        <v>2479</v>
      </c>
      <c r="O15" s="168" t="s">
        <v>428</v>
      </c>
      <c r="P15" s="168" t="s">
        <v>428</v>
      </c>
      <c r="Q15" s="168">
        <v>50</v>
      </c>
      <c r="R15" s="168">
        <v>33</v>
      </c>
      <c r="S15" s="168">
        <v>83</v>
      </c>
      <c r="T15" s="168">
        <v>116</v>
      </c>
      <c r="U15" s="168">
        <v>40</v>
      </c>
      <c r="V15" s="168">
        <v>34</v>
      </c>
      <c r="W15" s="168">
        <v>36</v>
      </c>
      <c r="X15" s="168">
        <v>569</v>
      </c>
      <c r="Y15" s="168">
        <v>1389</v>
      </c>
      <c r="Z15" s="168">
        <v>1958</v>
      </c>
      <c r="AA15" s="168">
        <v>33</v>
      </c>
      <c r="AB15" s="168">
        <v>32</v>
      </c>
      <c r="AC15" s="168">
        <v>32</v>
      </c>
      <c r="AD15" s="168">
        <v>7466</v>
      </c>
      <c r="AE15" s="168">
        <v>18134</v>
      </c>
      <c r="AF15" s="168">
        <v>25600</v>
      </c>
      <c r="AG15" s="168">
        <v>34</v>
      </c>
      <c r="AH15" s="168">
        <v>33</v>
      </c>
      <c r="AI15" s="168">
        <v>33</v>
      </c>
      <c r="AJ15" s="168">
        <v>10014</v>
      </c>
      <c r="AK15" s="168">
        <v>24394</v>
      </c>
      <c r="AL15" s="168">
        <v>34408</v>
      </c>
    </row>
    <row r="16" spans="1:38" x14ac:dyDescent="0.2">
      <c r="B16" s="168" t="s">
        <v>22</v>
      </c>
      <c r="C16" s="168">
        <v>10</v>
      </c>
      <c r="D16" s="168">
        <v>14</v>
      </c>
      <c r="E16" s="168">
        <v>13</v>
      </c>
      <c r="F16" s="168">
        <v>367</v>
      </c>
      <c r="G16" s="168">
        <v>799</v>
      </c>
      <c r="H16" s="168">
        <v>1166</v>
      </c>
      <c r="I16" s="168">
        <v>9</v>
      </c>
      <c r="J16" s="168">
        <v>14</v>
      </c>
      <c r="K16" s="168">
        <v>13</v>
      </c>
      <c r="L16" s="168">
        <v>215</v>
      </c>
      <c r="M16" s="168">
        <v>597</v>
      </c>
      <c r="N16" s="168">
        <v>812</v>
      </c>
      <c r="O16" s="168" t="s">
        <v>428</v>
      </c>
      <c r="P16" s="168" t="s">
        <v>428</v>
      </c>
      <c r="Q16" s="168">
        <v>19</v>
      </c>
      <c r="R16" s="168">
        <v>7</v>
      </c>
      <c r="S16" s="168">
        <v>25</v>
      </c>
      <c r="T16" s="168">
        <v>32</v>
      </c>
      <c r="U16" s="168">
        <v>16</v>
      </c>
      <c r="V16" s="168">
        <v>16</v>
      </c>
      <c r="W16" s="168">
        <v>16</v>
      </c>
      <c r="X16" s="168">
        <v>164</v>
      </c>
      <c r="Y16" s="168">
        <v>418</v>
      </c>
      <c r="Z16" s="168">
        <v>582</v>
      </c>
      <c r="AA16" s="168">
        <v>12</v>
      </c>
      <c r="AB16" s="168">
        <v>16</v>
      </c>
      <c r="AC16" s="168">
        <v>15</v>
      </c>
      <c r="AD16" s="168">
        <v>1911</v>
      </c>
      <c r="AE16" s="168">
        <v>4913</v>
      </c>
      <c r="AF16" s="168">
        <v>6824</v>
      </c>
      <c r="AG16" s="168">
        <v>12</v>
      </c>
      <c r="AH16" s="168">
        <v>15</v>
      </c>
      <c r="AI16" s="168">
        <v>14</v>
      </c>
      <c r="AJ16" s="168">
        <v>2742</v>
      </c>
      <c r="AK16" s="168">
        <v>6945</v>
      </c>
      <c r="AL16" s="168">
        <v>9687</v>
      </c>
    </row>
    <row r="18" spans="2:38" x14ac:dyDescent="0.2">
      <c r="B18" s="182" t="s">
        <v>601</v>
      </c>
      <c r="C18" s="168">
        <v>76</v>
      </c>
      <c r="D18" s="168">
        <v>69</v>
      </c>
      <c r="E18" s="168">
        <v>73</v>
      </c>
      <c r="F18" s="168">
        <v>31554</v>
      </c>
      <c r="G18" s="168">
        <v>33276</v>
      </c>
      <c r="H18" s="168">
        <v>64830</v>
      </c>
      <c r="I18" s="168">
        <v>75</v>
      </c>
      <c r="J18" s="168">
        <v>67</v>
      </c>
      <c r="K18" s="168">
        <v>71</v>
      </c>
      <c r="L18" s="168">
        <v>17141</v>
      </c>
      <c r="M18" s="168">
        <v>17453</v>
      </c>
      <c r="N18" s="168">
        <v>34594</v>
      </c>
      <c r="O18" s="168">
        <v>80</v>
      </c>
      <c r="P18" s="168">
        <v>74</v>
      </c>
      <c r="Q18" s="168">
        <v>77</v>
      </c>
      <c r="R18" s="168">
        <v>1223</v>
      </c>
      <c r="S18" s="168">
        <v>1258</v>
      </c>
      <c r="T18" s="168">
        <v>2481</v>
      </c>
      <c r="U18" s="168">
        <v>75</v>
      </c>
      <c r="V18" s="168">
        <v>67</v>
      </c>
      <c r="W18" s="168">
        <v>71</v>
      </c>
      <c r="X18" s="168">
        <v>16679</v>
      </c>
      <c r="Y18" s="168">
        <v>17330</v>
      </c>
      <c r="Z18" s="168">
        <v>34009</v>
      </c>
      <c r="AA18" s="168">
        <v>73</v>
      </c>
      <c r="AB18" s="168">
        <v>65</v>
      </c>
      <c r="AC18" s="168">
        <v>69</v>
      </c>
      <c r="AD18" s="168">
        <v>223227</v>
      </c>
      <c r="AE18" s="168">
        <v>235146</v>
      </c>
      <c r="AF18" s="168">
        <v>458373</v>
      </c>
      <c r="AG18" s="168">
        <v>73</v>
      </c>
      <c r="AH18" s="168">
        <v>65</v>
      </c>
      <c r="AI18" s="168">
        <v>69</v>
      </c>
      <c r="AJ18" s="168">
        <v>298678</v>
      </c>
      <c r="AK18" s="168">
        <v>313982</v>
      </c>
      <c r="AL18" s="168">
        <v>612660</v>
      </c>
    </row>
    <row r="21" spans="2:38" x14ac:dyDescent="0.2">
      <c r="C21" s="168">
        <v>2</v>
      </c>
      <c r="D21" s="168">
        <v>3</v>
      </c>
      <c r="E21" s="168">
        <v>4</v>
      </c>
      <c r="F21" s="168">
        <v>5</v>
      </c>
      <c r="G21" s="168">
        <v>6</v>
      </c>
      <c r="H21" s="168">
        <v>7</v>
      </c>
      <c r="I21" s="168">
        <v>8</v>
      </c>
      <c r="J21" s="168">
        <v>9</v>
      </c>
      <c r="K21" s="168">
        <v>10</v>
      </c>
      <c r="L21" s="168">
        <v>11</v>
      </c>
      <c r="M21" s="168">
        <v>12</v>
      </c>
      <c r="N21" s="168">
        <v>13</v>
      </c>
      <c r="O21" s="168">
        <v>14</v>
      </c>
      <c r="P21" s="168">
        <v>15</v>
      </c>
      <c r="Q21" s="168">
        <v>16</v>
      </c>
      <c r="R21" s="168">
        <v>17</v>
      </c>
      <c r="S21" s="168">
        <v>18</v>
      </c>
      <c r="T21" s="168">
        <v>19</v>
      </c>
      <c r="U21" s="168">
        <v>20</v>
      </c>
      <c r="V21" s="168">
        <v>21</v>
      </c>
      <c r="W21" s="168">
        <v>22</v>
      </c>
      <c r="X21" s="168">
        <v>23</v>
      </c>
      <c r="Y21" s="168">
        <v>24</v>
      </c>
      <c r="Z21" s="168">
        <v>25</v>
      </c>
      <c r="AA21" s="168">
        <v>26</v>
      </c>
      <c r="AB21" s="168">
        <v>27</v>
      </c>
      <c r="AC21" s="168">
        <v>28</v>
      </c>
      <c r="AD21" s="168">
        <v>29</v>
      </c>
      <c r="AE21" s="168">
        <v>30</v>
      </c>
      <c r="AF21" s="168">
        <v>31</v>
      </c>
      <c r="AG21" s="168">
        <v>32</v>
      </c>
      <c r="AH21" s="168">
        <v>33</v>
      </c>
      <c r="AI21" s="168">
        <v>34</v>
      </c>
      <c r="AJ21" s="168">
        <v>35</v>
      </c>
      <c r="AK21" s="168">
        <v>36</v>
      </c>
      <c r="AL21" s="168">
        <v>37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Q64"/>
  <sheetViews>
    <sheetView workbookViewId="0">
      <pane ySplit="8" topLeftCell="A9" activePane="bottomLeft" state="frozen"/>
      <selection pane="bottomLeft"/>
    </sheetView>
  </sheetViews>
  <sheetFormatPr defaultRowHeight="12.75" x14ac:dyDescent="0.2"/>
  <cols>
    <col min="1" max="1" width="20.85546875" style="121" customWidth="1"/>
    <col min="2" max="2" width="3.42578125" style="121" customWidth="1"/>
    <col min="3" max="3" width="14.7109375" style="121" customWidth="1"/>
    <col min="4" max="4" width="12.42578125" style="121" customWidth="1"/>
    <col min="5" max="5" width="2.7109375" style="121" customWidth="1"/>
    <col min="6" max="6" width="15.140625" style="121" customWidth="1"/>
    <col min="7" max="7" width="12.140625" style="121" customWidth="1"/>
    <col min="8" max="8" width="2.7109375" style="121" customWidth="1"/>
    <col min="9" max="9" width="15.42578125" style="121" customWidth="1"/>
    <col min="10" max="10" width="13" style="121" customWidth="1"/>
    <col min="11" max="11" width="2.28515625" style="121" customWidth="1"/>
    <col min="12" max="12" width="12.5703125" style="121" customWidth="1"/>
    <col min="13" max="13" width="12.5703125" style="121" hidden="1" customWidth="1"/>
    <col min="14" max="15" width="9.140625" style="121" hidden="1" customWidth="1"/>
    <col min="16" max="16" width="0" style="121" hidden="1" customWidth="1"/>
    <col min="17" max="16384" width="9.140625" style="121"/>
  </cols>
  <sheetData>
    <row r="1" spans="1:17" ht="14.25" x14ac:dyDescent="0.2">
      <c r="A1" s="120" t="s">
        <v>679</v>
      </c>
      <c r="K1" s="124"/>
      <c r="L1" s="124"/>
      <c r="M1" s="124"/>
      <c r="N1" s="124"/>
      <c r="O1" s="124"/>
    </row>
    <row r="2" spans="1:17" ht="15" thickBot="1" x14ac:dyDescent="0.25">
      <c r="A2" s="2" t="s">
        <v>513</v>
      </c>
      <c r="B2" s="123"/>
      <c r="D2" s="124"/>
      <c r="E2" s="124"/>
      <c r="F2" s="124"/>
      <c r="K2" s="124"/>
      <c r="L2" s="124"/>
      <c r="M2" s="124"/>
      <c r="N2" s="124"/>
      <c r="O2" s="124"/>
    </row>
    <row r="3" spans="1:17" ht="13.5" thickBot="1" x14ac:dyDescent="0.25">
      <c r="A3" s="122" t="s">
        <v>0</v>
      </c>
      <c r="B3" s="123"/>
      <c r="H3" s="450" t="s">
        <v>28</v>
      </c>
      <c r="I3" s="451"/>
      <c r="J3" s="452"/>
      <c r="K3" s="473"/>
      <c r="L3" s="474"/>
      <c r="M3" s="474"/>
      <c r="N3" s="124"/>
      <c r="O3" s="124"/>
      <c r="Q3" s="214"/>
    </row>
    <row r="4" spans="1:17" ht="15" thickBot="1" x14ac:dyDescent="0.25">
      <c r="A4" s="123" t="s">
        <v>595</v>
      </c>
      <c r="B4" s="215"/>
      <c r="H4" s="481" t="s">
        <v>456</v>
      </c>
      <c r="I4" s="452"/>
      <c r="J4" s="272">
        <v>2013</v>
      </c>
      <c r="K4" s="475"/>
      <c r="L4" s="474"/>
      <c r="M4" s="216"/>
      <c r="N4" s="124"/>
      <c r="O4" s="124">
        <v>2012</v>
      </c>
      <c r="Q4" s="214"/>
    </row>
    <row r="5" spans="1:17" x14ac:dyDescent="0.2">
      <c r="A5" s="123"/>
      <c r="B5" s="215"/>
      <c r="K5" s="261"/>
      <c r="L5" s="159"/>
      <c r="M5" s="216"/>
      <c r="N5" s="124"/>
      <c r="O5" s="124">
        <v>2013</v>
      </c>
      <c r="Q5" s="214"/>
    </row>
    <row r="6" spans="1:17" x14ac:dyDescent="0.2">
      <c r="H6" s="124"/>
      <c r="K6" s="124"/>
      <c r="L6" s="124"/>
      <c r="M6" s="124"/>
      <c r="N6" s="124"/>
      <c r="O6" s="124"/>
      <c r="Q6" s="214"/>
    </row>
    <row r="7" spans="1:17" ht="15" customHeight="1" x14ac:dyDescent="0.2">
      <c r="A7" s="429" t="s">
        <v>447</v>
      </c>
      <c r="B7" s="128"/>
      <c r="C7" s="477" t="s">
        <v>4</v>
      </c>
      <c r="D7" s="478"/>
      <c r="E7" s="252"/>
      <c r="F7" s="477" t="s">
        <v>6</v>
      </c>
      <c r="G7" s="478"/>
      <c r="H7" s="175"/>
      <c r="I7" s="477" t="s">
        <v>7</v>
      </c>
      <c r="J7" s="478"/>
      <c r="K7" s="124"/>
      <c r="L7" s="479"/>
      <c r="M7" s="480"/>
      <c r="N7" s="124"/>
      <c r="O7" s="124"/>
    </row>
    <row r="8" spans="1:17" ht="45" customHeight="1" x14ac:dyDescent="0.2">
      <c r="A8" s="476"/>
      <c r="B8" s="130"/>
      <c r="C8" s="130" t="s">
        <v>602</v>
      </c>
      <c r="D8" s="131" t="s">
        <v>411</v>
      </c>
      <c r="E8" s="130"/>
      <c r="F8" s="398" t="s">
        <v>602</v>
      </c>
      <c r="G8" s="131" t="s">
        <v>411</v>
      </c>
      <c r="H8" s="132"/>
      <c r="I8" s="398" t="s">
        <v>602</v>
      </c>
      <c r="J8" s="131" t="s">
        <v>411</v>
      </c>
      <c r="K8" s="124"/>
      <c r="L8" s="134"/>
      <c r="M8" s="134"/>
      <c r="N8" s="124"/>
      <c r="O8" s="124"/>
    </row>
    <row r="9" spans="1:17" ht="12.75" customHeight="1" x14ac:dyDescent="0.2">
      <c r="A9" s="253"/>
      <c r="B9" s="134"/>
      <c r="C9" s="134"/>
      <c r="D9" s="134"/>
      <c r="E9" s="134"/>
      <c r="F9" s="134"/>
      <c r="G9" s="134"/>
      <c r="H9" s="133"/>
      <c r="I9" s="134"/>
      <c r="J9" s="134"/>
      <c r="K9" s="124"/>
      <c r="L9" s="134"/>
      <c r="M9" s="134"/>
      <c r="N9" s="124"/>
      <c r="O9" s="124"/>
    </row>
    <row r="10" spans="1:17" ht="12.75" customHeight="1" x14ac:dyDescent="0.2">
      <c r="A10" s="254">
        <v>0</v>
      </c>
      <c r="B10" s="134"/>
      <c r="C10" s="241">
        <f>IF($J$4=2013,'Y1P table 4 2013'!B4,IF($J$4=2012,'Y1P table 4 2012'!B4))</f>
        <v>5922</v>
      </c>
      <c r="D10" s="241">
        <f>IF($J$4=2013,'Y1P table 4 2013'!F4,IF($J$4=2012,'Y1P table 4 2012'!F4))</f>
        <v>1</v>
      </c>
      <c r="E10" s="241"/>
      <c r="F10" s="241">
        <f>IF($J$4=2013,'Y1P table 4 2013'!C4,IF($J$4=2012,'Y1P table 4 2012'!C4))</f>
        <v>4045</v>
      </c>
      <c r="G10" s="241">
        <f>IF($J$4=2013,'Y1P table 4 2013'!G4,IF($J$4=2012,'Y1P table 4 2012'!G4))</f>
        <v>1</v>
      </c>
      <c r="H10" s="241"/>
      <c r="I10" s="241">
        <f>IF($J$4=2013,'Y1P table 4 2013'!D4,IF($J$4=2012,'Y1P table 4 2012'!D4))</f>
        <v>1877</v>
      </c>
      <c r="J10" s="241">
        <f>IF($J$4=2013,'Y1P table 4 2013'!H4,IF($J$4=2012,'Y1P table 4 2012'!H4))</f>
        <v>1</v>
      </c>
      <c r="K10" s="124"/>
      <c r="L10" s="134"/>
      <c r="M10" s="134"/>
      <c r="N10" s="124"/>
      <c r="O10" s="124"/>
    </row>
    <row r="11" spans="1:17" x14ac:dyDescent="0.2">
      <c r="A11" s="217">
        <v>1</v>
      </c>
      <c r="B11" s="176"/>
      <c r="C11" s="241">
        <f>IF($J$4=2013,'Y1P table 4 2013'!B5,IF($J$4=2012,'Y1P table 4 2012'!B5))</f>
        <v>2315</v>
      </c>
      <c r="D11" s="241">
        <f>IF($J$4=2013,'Y1P table 4 2013'!F5,IF($J$4=2012,'Y1P table 4 2012'!F5))</f>
        <v>0</v>
      </c>
      <c r="E11" s="176"/>
      <c r="F11" s="241">
        <f>IF($J$4=2013,'Y1P table 4 2013'!C5,IF($J$4=2012,'Y1P table 4 2012'!C5))</f>
        <v>1587</v>
      </c>
      <c r="G11" s="241">
        <f>IF($J$4=2013,'Y1P table 4 2013'!G5,IF($J$4=2012,'Y1P table 4 2012'!G5))</f>
        <v>1</v>
      </c>
      <c r="H11" s="176"/>
      <c r="I11" s="241">
        <f>IF($J$4=2013,'Y1P table 4 2013'!D5,IF($J$4=2012,'Y1P table 4 2012'!D5))</f>
        <v>728</v>
      </c>
      <c r="J11" s="241">
        <f>IF($J$4=2013,'Y1P table 4 2013'!H5,IF($J$4=2012,'Y1P table 4 2012'!H5))</f>
        <v>0</v>
      </c>
      <c r="K11" s="124"/>
      <c r="L11" s="124"/>
      <c r="M11" s="124"/>
      <c r="N11" s="124"/>
      <c r="O11" s="124"/>
    </row>
    <row r="12" spans="1:17" x14ac:dyDescent="0.2">
      <c r="A12" s="218">
        <v>2</v>
      </c>
      <c r="B12" s="138"/>
      <c r="C12" s="241">
        <f>IF($J$4=2013,'Y1P table 4 2013'!B6,IF($J$4=2012,'Y1P table 4 2012'!B6))</f>
        <v>2329</v>
      </c>
      <c r="D12" s="241">
        <f>IF($J$4=2013,'Y1P table 4 2013'!F6,IF($J$4=2012,'Y1P table 4 2012'!F6))</f>
        <v>0</v>
      </c>
      <c r="E12" s="139"/>
      <c r="F12" s="241">
        <f>IF($J$4=2013,'Y1P table 4 2013'!C6,IF($J$4=2012,'Y1P table 4 2012'!C6))</f>
        <v>1554</v>
      </c>
      <c r="G12" s="241">
        <f>IF($J$4=2013,'Y1P table 4 2013'!G6,IF($J$4=2012,'Y1P table 4 2012'!G6))</f>
        <v>1</v>
      </c>
      <c r="H12" s="139"/>
      <c r="I12" s="241">
        <f>IF($J$4=2013,'Y1P table 4 2013'!D6,IF($J$4=2012,'Y1P table 4 2012'!D6))</f>
        <v>775</v>
      </c>
      <c r="J12" s="241">
        <f>IF($J$4=2013,'Y1P table 4 2013'!H6,IF($J$4=2012,'Y1P table 4 2012'!H6))</f>
        <v>0</v>
      </c>
    </row>
    <row r="13" spans="1:17" x14ac:dyDescent="0.2">
      <c r="A13" s="217">
        <v>3</v>
      </c>
      <c r="B13" s="170"/>
      <c r="C13" s="241">
        <f>IF($J$4=2013,'Y1P table 4 2013'!B7,IF($J$4=2012,'Y1P table 4 2012'!B7))</f>
        <v>2421</v>
      </c>
      <c r="D13" s="241">
        <f>IF($J$4=2013,'Y1P table 4 2013'!F7,IF($J$4=2012,'Y1P table 4 2012'!F7))</f>
        <v>0</v>
      </c>
      <c r="E13" s="171"/>
      <c r="F13" s="241">
        <f>IF($J$4=2013,'Y1P table 4 2013'!C7,IF($J$4=2012,'Y1P table 4 2012'!C7))</f>
        <v>1630</v>
      </c>
      <c r="G13" s="241">
        <f>IF($J$4=2013,'Y1P table 4 2013'!G7,IF($J$4=2012,'Y1P table 4 2012'!G7))</f>
        <v>1</v>
      </c>
      <c r="H13" s="171"/>
      <c r="I13" s="241">
        <f>IF($J$4=2013,'Y1P table 4 2013'!D7,IF($J$4=2012,'Y1P table 4 2012'!D7))</f>
        <v>791</v>
      </c>
      <c r="J13" s="241">
        <f>IF($J$4=2013,'Y1P table 4 2013'!H7,IF($J$4=2012,'Y1P table 4 2012'!H7))</f>
        <v>0</v>
      </c>
    </row>
    <row r="14" spans="1:17" x14ac:dyDescent="0.2">
      <c r="A14" s="218">
        <v>4</v>
      </c>
      <c r="B14" s="170"/>
      <c r="C14" s="241">
        <f>IF($J$4=2013,'Y1P table 4 2013'!B8,IF($J$4=2012,'Y1P table 4 2012'!B8))</f>
        <v>2499</v>
      </c>
      <c r="D14" s="241">
        <f>IF($J$4=2013,'Y1P table 4 2013'!F8,IF($J$4=2012,'Y1P table 4 2012'!F8))</f>
        <v>0</v>
      </c>
      <c r="E14" s="171"/>
      <c r="F14" s="241">
        <f>IF($J$4=2013,'Y1P table 4 2013'!C8,IF($J$4=2012,'Y1P table 4 2012'!C8))</f>
        <v>1666</v>
      </c>
      <c r="G14" s="241">
        <f>IF($J$4=2013,'Y1P table 4 2013'!G8,IF($J$4=2012,'Y1P table 4 2012'!G8))</f>
        <v>1</v>
      </c>
      <c r="H14" s="171"/>
      <c r="I14" s="241">
        <f>IF($J$4=2013,'Y1P table 4 2013'!D8,IF($J$4=2012,'Y1P table 4 2012'!D8))</f>
        <v>833</v>
      </c>
      <c r="J14" s="241">
        <f>IF($J$4=2013,'Y1P table 4 2013'!H8,IF($J$4=2012,'Y1P table 4 2012'!H8))</f>
        <v>0</v>
      </c>
    </row>
    <row r="15" spans="1:17" x14ac:dyDescent="0.2">
      <c r="A15" s="217">
        <v>5</v>
      </c>
      <c r="B15" s="170"/>
      <c r="C15" s="241">
        <f>IF($J$4=2013,'Y1P table 4 2013'!B9,IF($J$4=2012,'Y1P table 4 2012'!B9))</f>
        <v>2451</v>
      </c>
      <c r="D15" s="241">
        <f>IF($J$4=2013,'Y1P table 4 2013'!F9,IF($J$4=2012,'Y1P table 4 2012'!F9))</f>
        <v>0</v>
      </c>
      <c r="E15" s="171"/>
      <c r="F15" s="241">
        <f>IF($J$4=2013,'Y1P table 4 2013'!C9,IF($J$4=2012,'Y1P table 4 2012'!C9))</f>
        <v>1596</v>
      </c>
      <c r="G15" s="241">
        <f>IF($J$4=2013,'Y1P table 4 2013'!G9,IF($J$4=2012,'Y1P table 4 2012'!G9))</f>
        <v>1</v>
      </c>
      <c r="H15" s="171"/>
      <c r="I15" s="241">
        <f>IF($J$4=2013,'Y1P table 4 2013'!D9,IF($J$4=2012,'Y1P table 4 2012'!D9))</f>
        <v>855</v>
      </c>
      <c r="J15" s="241">
        <f>IF($J$4=2013,'Y1P table 4 2013'!H9,IF($J$4=2012,'Y1P table 4 2012'!H9))</f>
        <v>0</v>
      </c>
    </row>
    <row r="16" spans="1:17" x14ac:dyDescent="0.2">
      <c r="A16" s="218">
        <v>6</v>
      </c>
      <c r="B16" s="170"/>
      <c r="C16" s="241">
        <f>IF($J$4=2013,'Y1P table 4 2013'!B10,IF($J$4=2012,'Y1P table 4 2012'!B10))</f>
        <v>2706</v>
      </c>
      <c r="D16" s="241">
        <f>IF($J$4=2013,'Y1P table 4 2013'!F10,IF($J$4=2012,'Y1P table 4 2012'!F10))</f>
        <v>0</v>
      </c>
      <c r="E16" s="171"/>
      <c r="F16" s="241">
        <f>IF($J$4=2013,'Y1P table 4 2013'!C10,IF($J$4=2012,'Y1P table 4 2012'!C10))</f>
        <v>1745</v>
      </c>
      <c r="G16" s="241">
        <f>IF($J$4=2013,'Y1P table 4 2013'!G10,IF($J$4=2012,'Y1P table 4 2012'!G10))</f>
        <v>1</v>
      </c>
      <c r="H16" s="171"/>
      <c r="I16" s="241">
        <f>IF($J$4=2013,'Y1P table 4 2013'!D10,IF($J$4=2012,'Y1P table 4 2012'!D10))</f>
        <v>961</v>
      </c>
      <c r="J16" s="241">
        <f>IF($J$4=2013,'Y1P table 4 2013'!H10,IF($J$4=2012,'Y1P table 4 2012'!H10))</f>
        <v>0</v>
      </c>
    </row>
    <row r="17" spans="1:10" x14ac:dyDescent="0.2">
      <c r="A17" s="217">
        <v>7</v>
      </c>
      <c r="B17" s="170"/>
      <c r="C17" s="241">
        <f>IF($J$4=2013,'Y1P table 4 2013'!B11,IF($J$4=2012,'Y1P table 4 2012'!B11))</f>
        <v>2850</v>
      </c>
      <c r="D17" s="241">
        <f>IF($J$4=2013,'Y1P table 4 2013'!F11,IF($J$4=2012,'Y1P table 4 2012'!F11))</f>
        <v>0</v>
      </c>
      <c r="E17" s="171"/>
      <c r="F17" s="241">
        <f>IF($J$4=2013,'Y1P table 4 2013'!C11,IF($J$4=2012,'Y1P table 4 2012'!C11))</f>
        <v>1820</v>
      </c>
      <c r="G17" s="241">
        <f>IF($J$4=2013,'Y1P table 4 2013'!G11,IF($J$4=2012,'Y1P table 4 2012'!G11))</f>
        <v>1</v>
      </c>
      <c r="H17" s="171"/>
      <c r="I17" s="241">
        <f>IF($J$4=2013,'Y1P table 4 2013'!D11,IF($J$4=2012,'Y1P table 4 2012'!D11))</f>
        <v>1030</v>
      </c>
      <c r="J17" s="241">
        <f>IF($J$4=2013,'Y1P table 4 2013'!H11,IF($J$4=2012,'Y1P table 4 2012'!H11))</f>
        <v>0</v>
      </c>
    </row>
    <row r="18" spans="1:10" x14ac:dyDescent="0.2">
      <c r="A18" s="218">
        <v>8</v>
      </c>
      <c r="B18" s="138"/>
      <c r="C18" s="241">
        <f>IF($J$4=2013,'Y1P table 4 2013'!B12,IF($J$4=2012,'Y1P table 4 2012'!B12))</f>
        <v>3139</v>
      </c>
      <c r="D18" s="241">
        <f>IF($J$4=2013,'Y1P table 4 2013'!F12,IF($J$4=2012,'Y1P table 4 2012'!F12))</f>
        <v>1</v>
      </c>
      <c r="E18" s="139"/>
      <c r="F18" s="241">
        <f>IF($J$4=2013,'Y1P table 4 2013'!C12,IF($J$4=2012,'Y1P table 4 2012'!C12))</f>
        <v>2058</v>
      </c>
      <c r="G18" s="241">
        <f>IF($J$4=2013,'Y1P table 4 2013'!G12,IF($J$4=2012,'Y1P table 4 2012'!G12))</f>
        <v>1</v>
      </c>
      <c r="H18" s="139"/>
      <c r="I18" s="241">
        <f>IF($J$4=2013,'Y1P table 4 2013'!D12,IF($J$4=2012,'Y1P table 4 2012'!D12))</f>
        <v>1081</v>
      </c>
      <c r="J18" s="241">
        <f>IF($J$4=2013,'Y1P table 4 2013'!H12,IF($J$4=2012,'Y1P table 4 2012'!H12))</f>
        <v>0</v>
      </c>
    </row>
    <row r="19" spans="1:10" x14ac:dyDescent="0.2">
      <c r="A19" s="217">
        <v>9</v>
      </c>
      <c r="B19" s="170"/>
      <c r="C19" s="241">
        <f>IF($J$4=2013,'Y1P table 4 2013'!B13,IF($J$4=2012,'Y1P table 4 2012'!B13))</f>
        <v>3387</v>
      </c>
      <c r="D19" s="241">
        <f>IF($J$4=2013,'Y1P table 4 2013'!F13,IF($J$4=2012,'Y1P table 4 2012'!F13))</f>
        <v>1</v>
      </c>
      <c r="E19" s="171"/>
      <c r="F19" s="241">
        <f>IF($J$4=2013,'Y1P table 4 2013'!C13,IF($J$4=2012,'Y1P table 4 2012'!C13))</f>
        <v>2144</v>
      </c>
      <c r="G19" s="241">
        <f>IF($J$4=2013,'Y1P table 4 2013'!G13,IF($J$4=2012,'Y1P table 4 2012'!G13))</f>
        <v>1</v>
      </c>
      <c r="H19" s="171"/>
      <c r="I19" s="241">
        <f>IF($J$4=2013,'Y1P table 4 2013'!D13,IF($J$4=2012,'Y1P table 4 2012'!D13))</f>
        <v>1243</v>
      </c>
      <c r="J19" s="241">
        <f>IF($J$4=2013,'Y1P table 4 2013'!H13,IF($J$4=2012,'Y1P table 4 2012'!H13))</f>
        <v>0</v>
      </c>
    </row>
    <row r="20" spans="1:10" x14ac:dyDescent="0.2">
      <c r="A20" s="218">
        <v>10</v>
      </c>
      <c r="B20" s="170"/>
      <c r="C20" s="241">
        <f>IF($J$4=2013,'Y1P table 4 2013'!B14,IF($J$4=2012,'Y1P table 4 2012'!B14))</f>
        <v>3688</v>
      </c>
      <c r="D20" s="241">
        <f>IF($J$4=2013,'Y1P table 4 2013'!F14,IF($J$4=2012,'Y1P table 4 2012'!F14))</f>
        <v>1</v>
      </c>
      <c r="E20" s="171"/>
      <c r="F20" s="241">
        <f>IF($J$4=2013,'Y1P table 4 2013'!C14,IF($J$4=2012,'Y1P table 4 2012'!C14))</f>
        <v>2325</v>
      </c>
      <c r="G20" s="241">
        <f>IF($J$4=2013,'Y1P table 4 2013'!G14,IF($J$4=2012,'Y1P table 4 2012'!G14))</f>
        <v>1</v>
      </c>
      <c r="H20" s="171"/>
      <c r="I20" s="241">
        <f>IF($J$4=2013,'Y1P table 4 2013'!D14,IF($J$4=2012,'Y1P table 4 2012'!D14))</f>
        <v>1363</v>
      </c>
      <c r="J20" s="241">
        <f>IF($J$4=2013,'Y1P table 4 2013'!H14,IF($J$4=2012,'Y1P table 4 2012'!H14))</f>
        <v>0</v>
      </c>
    </row>
    <row r="21" spans="1:10" x14ac:dyDescent="0.2">
      <c r="A21" s="217">
        <v>11</v>
      </c>
      <c r="B21" s="170"/>
      <c r="C21" s="241">
        <f>IF($J$4=2013,'Y1P table 4 2013'!B15,IF($J$4=2012,'Y1P table 4 2012'!B15))</f>
        <v>3785</v>
      </c>
      <c r="D21" s="241">
        <f>IF($J$4=2013,'Y1P table 4 2013'!F15,IF($J$4=2012,'Y1P table 4 2012'!F15))</f>
        <v>1</v>
      </c>
      <c r="E21" s="171"/>
      <c r="F21" s="241">
        <f>IF($J$4=2013,'Y1P table 4 2013'!C15,IF($J$4=2012,'Y1P table 4 2012'!C15))</f>
        <v>2341</v>
      </c>
      <c r="G21" s="241">
        <f>IF($J$4=2013,'Y1P table 4 2013'!G15,IF($J$4=2012,'Y1P table 4 2012'!G15))</f>
        <v>1</v>
      </c>
      <c r="H21" s="171"/>
      <c r="I21" s="241">
        <f>IF($J$4=2013,'Y1P table 4 2013'!D15,IF($J$4=2012,'Y1P table 4 2012'!D15))</f>
        <v>1444</v>
      </c>
      <c r="J21" s="241">
        <f>IF($J$4=2013,'Y1P table 4 2013'!H15,IF($J$4=2012,'Y1P table 4 2012'!H15))</f>
        <v>0</v>
      </c>
    </row>
    <row r="22" spans="1:10" x14ac:dyDescent="0.2">
      <c r="A22" s="218">
        <v>12</v>
      </c>
      <c r="B22" s="170"/>
      <c r="C22" s="241">
        <f>IF($J$4=2013,'Y1P table 4 2013'!B16,IF($J$4=2012,'Y1P table 4 2012'!B16))</f>
        <v>4174</v>
      </c>
      <c r="D22" s="241">
        <f>IF($J$4=2013,'Y1P table 4 2013'!F16,IF($J$4=2012,'Y1P table 4 2012'!F16))</f>
        <v>1</v>
      </c>
      <c r="E22" s="171"/>
      <c r="F22" s="241">
        <f>IF($J$4=2013,'Y1P table 4 2013'!C16,IF($J$4=2012,'Y1P table 4 2012'!C16))</f>
        <v>2532</v>
      </c>
      <c r="G22" s="241">
        <f>IF($J$4=2013,'Y1P table 4 2013'!G16,IF($J$4=2012,'Y1P table 4 2012'!G16))</f>
        <v>1</v>
      </c>
      <c r="H22" s="171"/>
      <c r="I22" s="241">
        <f>IF($J$4=2013,'Y1P table 4 2013'!D16,IF($J$4=2012,'Y1P table 4 2012'!D16))</f>
        <v>1642</v>
      </c>
      <c r="J22" s="241">
        <f>IF($J$4=2013,'Y1P table 4 2013'!H16,IF($J$4=2012,'Y1P table 4 2012'!H16))</f>
        <v>1</v>
      </c>
    </row>
    <row r="23" spans="1:10" x14ac:dyDescent="0.2">
      <c r="A23" s="217">
        <v>13</v>
      </c>
      <c r="B23" s="138"/>
      <c r="C23" s="241">
        <f>IF($J$4=2013,'Y1P table 4 2013'!B17,IF($J$4=2012,'Y1P table 4 2012'!B17))</f>
        <v>4482</v>
      </c>
      <c r="D23" s="241">
        <f>IF($J$4=2013,'Y1P table 4 2013'!F17,IF($J$4=2012,'Y1P table 4 2012'!F17))</f>
        <v>1</v>
      </c>
      <c r="E23" s="139"/>
      <c r="F23" s="241">
        <f>IF($J$4=2013,'Y1P table 4 2013'!C17,IF($J$4=2012,'Y1P table 4 2012'!C17))</f>
        <v>2696</v>
      </c>
      <c r="G23" s="241">
        <f>IF($J$4=2013,'Y1P table 4 2013'!G17,IF($J$4=2012,'Y1P table 4 2012'!G17))</f>
        <v>1</v>
      </c>
      <c r="H23" s="139"/>
      <c r="I23" s="241">
        <f>IF($J$4=2013,'Y1P table 4 2013'!D17,IF($J$4=2012,'Y1P table 4 2012'!D17))</f>
        <v>1786</v>
      </c>
      <c r="J23" s="241">
        <f>IF($J$4=2013,'Y1P table 4 2013'!H17,IF($J$4=2012,'Y1P table 4 2012'!H17))</f>
        <v>1</v>
      </c>
    </row>
    <row r="24" spans="1:10" x14ac:dyDescent="0.2">
      <c r="A24" s="218">
        <v>14</v>
      </c>
      <c r="B24" s="170"/>
      <c r="C24" s="241">
        <f>IF($J$4=2013,'Y1P table 4 2013'!B18,IF($J$4=2012,'Y1P table 4 2012'!B18))</f>
        <v>4723</v>
      </c>
      <c r="D24" s="241">
        <f>IF($J$4=2013,'Y1P table 4 2013'!F18,IF($J$4=2012,'Y1P table 4 2012'!F18))</f>
        <v>1</v>
      </c>
      <c r="E24" s="171"/>
      <c r="F24" s="241">
        <f>IF($J$4=2013,'Y1P table 4 2013'!C18,IF($J$4=2012,'Y1P table 4 2012'!C18))</f>
        <v>2816</v>
      </c>
      <c r="G24" s="241">
        <f>IF($J$4=2013,'Y1P table 4 2013'!G18,IF($J$4=2012,'Y1P table 4 2012'!G18))</f>
        <v>1</v>
      </c>
      <c r="H24" s="171"/>
      <c r="I24" s="241">
        <f>IF($J$4=2013,'Y1P table 4 2013'!D18,IF($J$4=2012,'Y1P table 4 2012'!D18))</f>
        <v>1907</v>
      </c>
      <c r="J24" s="241">
        <f>IF($J$4=2013,'Y1P table 4 2013'!H18,IF($J$4=2012,'Y1P table 4 2012'!H18))</f>
        <v>1</v>
      </c>
    </row>
    <row r="25" spans="1:10" x14ac:dyDescent="0.2">
      <c r="A25" s="217">
        <v>15</v>
      </c>
      <c r="B25" s="170"/>
      <c r="C25" s="241">
        <f>IF($J$4=2013,'Y1P table 4 2013'!B19,IF($J$4=2012,'Y1P table 4 2012'!B19))</f>
        <v>5015</v>
      </c>
      <c r="D25" s="241">
        <f>IF($J$4=2013,'Y1P table 4 2013'!F19,IF($J$4=2012,'Y1P table 4 2012'!F19))</f>
        <v>1</v>
      </c>
      <c r="E25" s="171"/>
      <c r="F25" s="241">
        <f>IF($J$4=2013,'Y1P table 4 2013'!C19,IF($J$4=2012,'Y1P table 4 2012'!C19))</f>
        <v>2960</v>
      </c>
      <c r="G25" s="241">
        <f>IF($J$4=2013,'Y1P table 4 2013'!G19,IF($J$4=2012,'Y1P table 4 2012'!G19))</f>
        <v>1</v>
      </c>
      <c r="H25" s="171"/>
      <c r="I25" s="241">
        <f>IF($J$4=2013,'Y1P table 4 2013'!D19,IF($J$4=2012,'Y1P table 4 2012'!D19))</f>
        <v>2055</v>
      </c>
      <c r="J25" s="241">
        <f>IF($J$4=2013,'Y1P table 4 2013'!H19,IF($J$4=2012,'Y1P table 4 2012'!H19))</f>
        <v>1</v>
      </c>
    </row>
    <row r="26" spans="1:10" x14ac:dyDescent="0.2">
      <c r="A26" s="218">
        <v>16</v>
      </c>
      <c r="B26" s="170"/>
      <c r="C26" s="241">
        <f>IF($J$4=2013,'Y1P table 4 2013'!B20,IF($J$4=2012,'Y1P table 4 2012'!B20))</f>
        <v>5342</v>
      </c>
      <c r="D26" s="241">
        <f>IF($J$4=2013,'Y1P table 4 2013'!F20,IF($J$4=2012,'Y1P table 4 2012'!F20))</f>
        <v>1</v>
      </c>
      <c r="E26" s="171"/>
      <c r="F26" s="241">
        <f>IF($J$4=2013,'Y1P table 4 2013'!C20,IF($J$4=2012,'Y1P table 4 2012'!C20))</f>
        <v>3159</v>
      </c>
      <c r="G26" s="241">
        <f>IF($J$4=2013,'Y1P table 4 2013'!G20,IF($J$4=2012,'Y1P table 4 2012'!G20))</f>
        <v>1</v>
      </c>
      <c r="H26" s="171"/>
      <c r="I26" s="241">
        <f>IF($J$4=2013,'Y1P table 4 2013'!D20,IF($J$4=2012,'Y1P table 4 2012'!D20))</f>
        <v>2183</v>
      </c>
      <c r="J26" s="241">
        <f>IF($J$4=2013,'Y1P table 4 2013'!H20,IF($J$4=2012,'Y1P table 4 2012'!H20))</f>
        <v>1</v>
      </c>
    </row>
    <row r="27" spans="1:10" x14ac:dyDescent="0.2">
      <c r="A27" s="217">
        <v>17</v>
      </c>
      <c r="B27" s="170"/>
      <c r="C27" s="241">
        <f>IF($J$4=2013,'Y1P table 4 2013'!B21,IF($J$4=2012,'Y1P table 4 2012'!B21))</f>
        <v>5627</v>
      </c>
      <c r="D27" s="241">
        <f>IF($J$4=2013,'Y1P table 4 2013'!F21,IF($J$4=2012,'Y1P table 4 2012'!F21))</f>
        <v>1</v>
      </c>
      <c r="E27" s="171"/>
      <c r="F27" s="241">
        <f>IF($J$4=2013,'Y1P table 4 2013'!C21,IF($J$4=2012,'Y1P table 4 2012'!C21))</f>
        <v>3208</v>
      </c>
      <c r="G27" s="241">
        <f>IF($J$4=2013,'Y1P table 4 2013'!G21,IF($J$4=2012,'Y1P table 4 2012'!G21))</f>
        <v>1</v>
      </c>
      <c r="H27" s="171"/>
      <c r="I27" s="241">
        <f>IF($J$4=2013,'Y1P table 4 2013'!D21,IF($J$4=2012,'Y1P table 4 2012'!D21))</f>
        <v>2419</v>
      </c>
      <c r="J27" s="241">
        <f>IF($J$4=2013,'Y1P table 4 2013'!H21,IF($J$4=2012,'Y1P table 4 2012'!H21))</f>
        <v>1</v>
      </c>
    </row>
    <row r="28" spans="1:10" x14ac:dyDescent="0.2">
      <c r="A28" s="218">
        <v>18</v>
      </c>
      <c r="B28" s="138"/>
      <c r="C28" s="241">
        <f>IF($J$4=2013,'Y1P table 4 2013'!B22,IF($J$4=2012,'Y1P table 4 2012'!B22))</f>
        <v>6089</v>
      </c>
      <c r="D28" s="241">
        <f>IF($J$4=2013,'Y1P table 4 2013'!F22,IF($J$4=2012,'Y1P table 4 2012'!F22))</f>
        <v>1</v>
      </c>
      <c r="E28" s="139"/>
      <c r="F28" s="241">
        <f>IF($J$4=2013,'Y1P table 4 2013'!C22,IF($J$4=2012,'Y1P table 4 2012'!C22))</f>
        <v>3469</v>
      </c>
      <c r="G28" s="241">
        <f>IF($J$4=2013,'Y1P table 4 2013'!G22,IF($J$4=2012,'Y1P table 4 2012'!G22))</f>
        <v>1</v>
      </c>
      <c r="H28" s="139"/>
      <c r="I28" s="241">
        <f>IF($J$4=2013,'Y1P table 4 2013'!D22,IF($J$4=2012,'Y1P table 4 2012'!D22))</f>
        <v>2620</v>
      </c>
      <c r="J28" s="241">
        <f>IF($J$4=2013,'Y1P table 4 2013'!H22,IF($J$4=2012,'Y1P table 4 2012'!H22))</f>
        <v>1</v>
      </c>
    </row>
    <row r="29" spans="1:10" x14ac:dyDescent="0.2">
      <c r="A29" s="217">
        <v>19</v>
      </c>
      <c r="B29" s="170"/>
      <c r="C29" s="241">
        <f>IF($J$4=2013,'Y1P table 4 2013'!B23,IF($J$4=2012,'Y1P table 4 2012'!B23))</f>
        <v>6253</v>
      </c>
      <c r="D29" s="241">
        <f>IF($J$4=2013,'Y1P table 4 2013'!F23,IF($J$4=2012,'Y1P table 4 2012'!F23))</f>
        <v>1</v>
      </c>
      <c r="E29" s="171"/>
      <c r="F29" s="241">
        <f>IF($J$4=2013,'Y1P table 4 2013'!C23,IF($J$4=2012,'Y1P table 4 2012'!C23))</f>
        <v>3525</v>
      </c>
      <c r="G29" s="241">
        <f>IF($J$4=2013,'Y1P table 4 2013'!G23,IF($J$4=2012,'Y1P table 4 2012'!G23))</f>
        <v>1</v>
      </c>
      <c r="H29" s="171"/>
      <c r="I29" s="241">
        <f>IF($J$4=2013,'Y1P table 4 2013'!D23,IF($J$4=2012,'Y1P table 4 2012'!D23))</f>
        <v>2728</v>
      </c>
      <c r="J29" s="241">
        <f>IF($J$4=2013,'Y1P table 4 2013'!H23,IF($J$4=2012,'Y1P table 4 2012'!H23))</f>
        <v>1</v>
      </c>
    </row>
    <row r="30" spans="1:10" x14ac:dyDescent="0.2">
      <c r="A30" s="218">
        <v>20</v>
      </c>
      <c r="B30" s="170"/>
      <c r="C30" s="241">
        <f>IF($J$4=2013,'Y1P table 4 2013'!B24,IF($J$4=2012,'Y1P table 4 2012'!B24))</f>
        <v>6641</v>
      </c>
      <c r="D30" s="241">
        <f>IF($J$4=2013,'Y1P table 4 2013'!F24,IF($J$4=2012,'Y1P table 4 2012'!F24))</f>
        <v>1</v>
      </c>
      <c r="E30" s="171"/>
      <c r="F30" s="241">
        <f>IF($J$4=2013,'Y1P table 4 2013'!C24,IF($J$4=2012,'Y1P table 4 2012'!C24))</f>
        <v>3723</v>
      </c>
      <c r="G30" s="241">
        <f>IF($J$4=2013,'Y1P table 4 2013'!G24,IF($J$4=2012,'Y1P table 4 2012'!G24))</f>
        <v>1</v>
      </c>
      <c r="H30" s="171"/>
      <c r="I30" s="241">
        <f>IF($J$4=2013,'Y1P table 4 2013'!D24,IF($J$4=2012,'Y1P table 4 2012'!D24))</f>
        <v>2918</v>
      </c>
      <c r="J30" s="241">
        <f>IF($J$4=2013,'Y1P table 4 2013'!H24,IF($J$4=2012,'Y1P table 4 2012'!H24))</f>
        <v>1</v>
      </c>
    </row>
    <row r="31" spans="1:10" x14ac:dyDescent="0.2">
      <c r="A31" s="217">
        <v>21</v>
      </c>
      <c r="B31" s="170"/>
      <c r="C31" s="241">
        <f>IF($J$4=2013,'Y1P table 4 2013'!B25,IF($J$4=2012,'Y1P table 4 2012'!B25))</f>
        <v>7102</v>
      </c>
      <c r="D31" s="241">
        <f>IF($J$4=2013,'Y1P table 4 2013'!F25,IF($J$4=2012,'Y1P table 4 2012'!F25))</f>
        <v>1</v>
      </c>
      <c r="E31" s="171"/>
      <c r="F31" s="241">
        <f>IF($J$4=2013,'Y1P table 4 2013'!C25,IF($J$4=2012,'Y1P table 4 2012'!C25))</f>
        <v>3982</v>
      </c>
      <c r="G31" s="241">
        <f>IF($J$4=2013,'Y1P table 4 2013'!G25,IF($J$4=2012,'Y1P table 4 2012'!G25))</f>
        <v>1</v>
      </c>
      <c r="H31" s="171"/>
      <c r="I31" s="241">
        <f>IF($J$4=2013,'Y1P table 4 2013'!D25,IF($J$4=2012,'Y1P table 4 2012'!D25))</f>
        <v>3120</v>
      </c>
      <c r="J31" s="241">
        <f>IF($J$4=2013,'Y1P table 4 2013'!H25,IF($J$4=2012,'Y1P table 4 2012'!H25))</f>
        <v>1</v>
      </c>
    </row>
    <row r="32" spans="1:10" x14ac:dyDescent="0.2">
      <c r="A32" s="218">
        <v>22</v>
      </c>
      <c r="B32" s="138"/>
      <c r="C32" s="241">
        <f>IF($J$4=2013,'Y1P table 4 2013'!B26,IF($J$4=2012,'Y1P table 4 2012'!B26))</f>
        <v>7209</v>
      </c>
      <c r="D32" s="241">
        <f>IF($J$4=2013,'Y1P table 4 2013'!F26,IF($J$4=2012,'Y1P table 4 2012'!F26))</f>
        <v>1</v>
      </c>
      <c r="E32" s="139"/>
      <c r="F32" s="241">
        <f>IF($J$4=2013,'Y1P table 4 2013'!C26,IF($J$4=2012,'Y1P table 4 2012'!C26))</f>
        <v>3985</v>
      </c>
      <c r="G32" s="241">
        <f>IF($J$4=2013,'Y1P table 4 2013'!G26,IF($J$4=2012,'Y1P table 4 2012'!G26))</f>
        <v>1</v>
      </c>
      <c r="H32" s="139"/>
      <c r="I32" s="241">
        <f>IF($J$4=2013,'Y1P table 4 2013'!D26,IF($J$4=2012,'Y1P table 4 2012'!D26))</f>
        <v>3224</v>
      </c>
      <c r="J32" s="241">
        <f>IF($J$4=2013,'Y1P table 4 2013'!H26,IF($J$4=2012,'Y1P table 4 2012'!H26))</f>
        <v>1</v>
      </c>
    </row>
    <row r="33" spans="1:10" x14ac:dyDescent="0.2">
      <c r="A33" s="217">
        <v>23</v>
      </c>
      <c r="B33" s="170"/>
      <c r="C33" s="241">
        <f>IF($J$4=2013,'Y1P table 4 2013'!B27,IF($J$4=2012,'Y1P table 4 2012'!B27))</f>
        <v>7646</v>
      </c>
      <c r="D33" s="241">
        <f>IF($J$4=2013,'Y1P table 4 2013'!F27,IF($J$4=2012,'Y1P table 4 2012'!F27))</f>
        <v>1</v>
      </c>
      <c r="E33" s="171"/>
      <c r="F33" s="241">
        <f>IF($J$4=2013,'Y1P table 4 2013'!C27,IF($J$4=2012,'Y1P table 4 2012'!C27))</f>
        <v>4217</v>
      </c>
      <c r="G33" s="241">
        <f>IF($J$4=2013,'Y1P table 4 2013'!G27,IF($J$4=2012,'Y1P table 4 2012'!G27))</f>
        <v>1</v>
      </c>
      <c r="H33" s="171"/>
      <c r="I33" s="241">
        <f>IF($J$4=2013,'Y1P table 4 2013'!D27,IF($J$4=2012,'Y1P table 4 2012'!D27))</f>
        <v>3429</v>
      </c>
      <c r="J33" s="241">
        <f>IF($J$4=2013,'Y1P table 4 2013'!H27,IF($J$4=2012,'Y1P table 4 2012'!H27))</f>
        <v>1</v>
      </c>
    </row>
    <row r="34" spans="1:10" x14ac:dyDescent="0.2">
      <c r="A34" s="218">
        <v>24</v>
      </c>
      <c r="B34" s="170"/>
      <c r="C34" s="241">
        <f>IF($J$4=2013,'Y1P table 4 2013'!B28,IF($J$4=2012,'Y1P table 4 2012'!B28))</f>
        <v>8168</v>
      </c>
      <c r="D34" s="241">
        <f>IF($J$4=2013,'Y1P table 4 2013'!F28,IF($J$4=2012,'Y1P table 4 2012'!F28))</f>
        <v>1</v>
      </c>
      <c r="E34" s="171"/>
      <c r="F34" s="241">
        <f>IF($J$4=2013,'Y1P table 4 2013'!C28,IF($J$4=2012,'Y1P table 4 2012'!C28))</f>
        <v>4381</v>
      </c>
      <c r="G34" s="241">
        <f>IF($J$4=2013,'Y1P table 4 2013'!G28,IF($J$4=2012,'Y1P table 4 2012'!G28))</f>
        <v>1</v>
      </c>
      <c r="H34" s="171"/>
      <c r="I34" s="241">
        <f>IF($J$4=2013,'Y1P table 4 2013'!D28,IF($J$4=2012,'Y1P table 4 2012'!D28))</f>
        <v>3787</v>
      </c>
      <c r="J34" s="241">
        <f>IF($J$4=2013,'Y1P table 4 2013'!H28,IF($J$4=2012,'Y1P table 4 2012'!H28))</f>
        <v>1</v>
      </c>
    </row>
    <row r="35" spans="1:10" x14ac:dyDescent="0.2">
      <c r="A35" s="217">
        <v>25</v>
      </c>
      <c r="B35" s="138"/>
      <c r="C35" s="241">
        <f>IF($J$4=2013,'Y1P table 4 2013'!B29,IF($J$4=2012,'Y1P table 4 2012'!B29))</f>
        <v>8557</v>
      </c>
      <c r="D35" s="241">
        <f>IF($J$4=2013,'Y1P table 4 2013'!F29,IF($J$4=2012,'Y1P table 4 2012'!F29))</f>
        <v>1</v>
      </c>
      <c r="E35" s="139"/>
      <c r="F35" s="241">
        <f>IF($J$4=2013,'Y1P table 4 2013'!C29,IF($J$4=2012,'Y1P table 4 2012'!C29))</f>
        <v>4577</v>
      </c>
      <c r="G35" s="241">
        <f>IF($J$4=2013,'Y1P table 4 2013'!G29,IF($J$4=2012,'Y1P table 4 2012'!G29))</f>
        <v>1</v>
      </c>
      <c r="H35" s="139"/>
      <c r="I35" s="241">
        <f>IF($J$4=2013,'Y1P table 4 2013'!D29,IF($J$4=2012,'Y1P table 4 2012'!D29))</f>
        <v>3980</v>
      </c>
      <c r="J35" s="241">
        <f>IF($J$4=2013,'Y1P table 4 2013'!H29,IF($J$4=2012,'Y1P table 4 2012'!H29))</f>
        <v>1</v>
      </c>
    </row>
    <row r="36" spans="1:10" x14ac:dyDescent="0.2">
      <c r="A36" s="218">
        <v>26</v>
      </c>
      <c r="B36" s="170"/>
      <c r="C36" s="241">
        <f>IF($J$4=2013,'Y1P table 4 2013'!B30,IF($J$4=2012,'Y1P table 4 2012'!B30))</f>
        <v>8831</v>
      </c>
      <c r="D36" s="241">
        <f>IF($J$4=2013,'Y1P table 4 2013'!F30,IF($J$4=2012,'Y1P table 4 2012'!F30))</f>
        <v>1</v>
      </c>
      <c r="E36" s="172"/>
      <c r="F36" s="241">
        <f>IF($J$4=2013,'Y1P table 4 2013'!C30,IF($J$4=2012,'Y1P table 4 2012'!C30))</f>
        <v>4682</v>
      </c>
      <c r="G36" s="241">
        <f>IF($J$4=2013,'Y1P table 4 2013'!G30,IF($J$4=2012,'Y1P table 4 2012'!G30))</f>
        <v>2</v>
      </c>
      <c r="H36" s="172"/>
      <c r="I36" s="241">
        <f>IF($J$4=2013,'Y1P table 4 2013'!D30,IF($J$4=2012,'Y1P table 4 2012'!D30))</f>
        <v>4149</v>
      </c>
      <c r="J36" s="241">
        <f>IF($J$4=2013,'Y1P table 4 2013'!H30,IF($J$4=2012,'Y1P table 4 2012'!H30))</f>
        <v>1</v>
      </c>
    </row>
    <row r="37" spans="1:10" x14ac:dyDescent="0.2">
      <c r="A37" s="217">
        <v>27</v>
      </c>
      <c r="B37" s="170"/>
      <c r="C37" s="241">
        <f>IF($J$4=2013,'Y1P table 4 2013'!B31,IF($J$4=2012,'Y1P table 4 2012'!B31))</f>
        <v>8941</v>
      </c>
      <c r="D37" s="241">
        <f>IF($J$4=2013,'Y1P table 4 2013'!F31,IF($J$4=2012,'Y1P table 4 2012'!F31))</f>
        <v>1</v>
      </c>
      <c r="E37" s="172"/>
      <c r="F37" s="241">
        <f>IF($J$4=2013,'Y1P table 4 2013'!C31,IF($J$4=2012,'Y1P table 4 2012'!C31))</f>
        <v>4660</v>
      </c>
      <c r="G37" s="241">
        <f>IF($J$4=2013,'Y1P table 4 2013'!G31,IF($J$4=2012,'Y1P table 4 2012'!G31))</f>
        <v>2</v>
      </c>
      <c r="H37" s="172"/>
      <c r="I37" s="241">
        <f>IF($J$4=2013,'Y1P table 4 2013'!D31,IF($J$4=2012,'Y1P table 4 2012'!D31))</f>
        <v>4281</v>
      </c>
      <c r="J37" s="241">
        <f>IF($J$4=2013,'Y1P table 4 2013'!H31,IF($J$4=2012,'Y1P table 4 2012'!H31))</f>
        <v>1</v>
      </c>
    </row>
    <row r="38" spans="1:10" x14ac:dyDescent="0.2">
      <c r="A38" s="218">
        <v>28</v>
      </c>
      <c r="B38" s="170"/>
      <c r="C38" s="241">
        <f>IF($J$4=2013,'Y1P table 4 2013'!B32,IF($J$4=2012,'Y1P table 4 2012'!B32))</f>
        <v>9340</v>
      </c>
      <c r="D38" s="241">
        <f>IF($J$4=2013,'Y1P table 4 2013'!F32,IF($J$4=2012,'Y1P table 4 2012'!F32))</f>
        <v>2</v>
      </c>
      <c r="E38" s="171"/>
      <c r="F38" s="241">
        <f>IF($J$4=2013,'Y1P table 4 2013'!C32,IF($J$4=2012,'Y1P table 4 2012'!C32))</f>
        <v>4878</v>
      </c>
      <c r="G38" s="241">
        <f>IF($J$4=2013,'Y1P table 4 2013'!G32,IF($J$4=2012,'Y1P table 4 2012'!G32))</f>
        <v>2</v>
      </c>
      <c r="H38" s="171"/>
      <c r="I38" s="241">
        <f>IF($J$4=2013,'Y1P table 4 2013'!D32,IF($J$4=2012,'Y1P table 4 2012'!D32))</f>
        <v>4462</v>
      </c>
      <c r="J38" s="241">
        <f>IF($J$4=2013,'Y1P table 4 2013'!H32,IF($J$4=2012,'Y1P table 4 2012'!H32))</f>
        <v>2</v>
      </c>
    </row>
    <row r="39" spans="1:10" x14ac:dyDescent="0.2">
      <c r="A39" s="217">
        <v>29</v>
      </c>
      <c r="B39" s="170"/>
      <c r="C39" s="241">
        <f>IF($J$4=2013,'Y1P table 4 2013'!B33,IF($J$4=2012,'Y1P table 4 2012'!B33))</f>
        <v>9158</v>
      </c>
      <c r="D39" s="241">
        <f>IF($J$4=2013,'Y1P table 4 2013'!F33,IF($J$4=2012,'Y1P table 4 2012'!F33))</f>
        <v>2</v>
      </c>
      <c r="E39" s="171"/>
      <c r="F39" s="241">
        <f>IF($J$4=2013,'Y1P table 4 2013'!C33,IF($J$4=2012,'Y1P table 4 2012'!C33))</f>
        <v>4756</v>
      </c>
      <c r="G39" s="241">
        <f>IF($J$4=2013,'Y1P table 4 2013'!G33,IF($J$4=2012,'Y1P table 4 2012'!G33))</f>
        <v>2</v>
      </c>
      <c r="H39" s="171"/>
      <c r="I39" s="241">
        <f>IF($J$4=2013,'Y1P table 4 2013'!D33,IF($J$4=2012,'Y1P table 4 2012'!D33))</f>
        <v>4402</v>
      </c>
      <c r="J39" s="241">
        <f>IF($J$4=2013,'Y1P table 4 2013'!H33,IF($J$4=2012,'Y1P table 4 2012'!H33))</f>
        <v>1</v>
      </c>
    </row>
    <row r="40" spans="1:10" x14ac:dyDescent="0.2">
      <c r="A40" s="218">
        <v>30</v>
      </c>
      <c r="B40" s="170"/>
      <c r="C40" s="241">
        <f>IF($J$4=2013,'Y1P table 4 2013'!B34,IF($J$4=2012,'Y1P table 4 2012'!B34))</f>
        <v>9168</v>
      </c>
      <c r="D40" s="241">
        <f>IF($J$4=2013,'Y1P table 4 2013'!F34,IF($J$4=2012,'Y1P table 4 2012'!F34))</f>
        <v>2</v>
      </c>
      <c r="E40" s="171"/>
      <c r="F40" s="241">
        <f>IF($J$4=2013,'Y1P table 4 2013'!C34,IF($J$4=2012,'Y1P table 4 2012'!C34))</f>
        <v>4716</v>
      </c>
      <c r="G40" s="241">
        <f>IF($J$4=2013,'Y1P table 4 2013'!G34,IF($J$4=2012,'Y1P table 4 2012'!G34))</f>
        <v>2</v>
      </c>
      <c r="H40" s="171"/>
      <c r="I40" s="241">
        <f>IF($J$4=2013,'Y1P table 4 2013'!D34,IF($J$4=2012,'Y1P table 4 2012'!D34))</f>
        <v>4452</v>
      </c>
      <c r="J40" s="241">
        <f>IF($J$4=2013,'Y1P table 4 2013'!H34,IF($J$4=2012,'Y1P table 4 2012'!H34))</f>
        <v>2</v>
      </c>
    </row>
    <row r="41" spans="1:10" x14ac:dyDescent="0.2">
      <c r="A41" s="217">
        <v>31</v>
      </c>
      <c r="B41" s="138"/>
      <c r="C41" s="241">
        <f>IF($J$4=2013,'Y1P table 4 2013'!B35,IF($J$4=2012,'Y1P table 4 2012'!B35))</f>
        <v>6683</v>
      </c>
      <c r="D41" s="241">
        <f>IF($J$4=2013,'Y1P table 4 2013'!F35,IF($J$4=2012,'Y1P table 4 2012'!F35))</f>
        <v>1</v>
      </c>
      <c r="E41" s="139"/>
      <c r="F41" s="241">
        <f>IF($J$4=2013,'Y1P table 4 2013'!C35,IF($J$4=2012,'Y1P table 4 2012'!C35))</f>
        <v>3391</v>
      </c>
      <c r="G41" s="241">
        <f>IF($J$4=2013,'Y1P table 4 2013'!G35,IF($J$4=2012,'Y1P table 4 2012'!G35))</f>
        <v>1</v>
      </c>
      <c r="H41" s="139"/>
      <c r="I41" s="241">
        <f>IF($J$4=2013,'Y1P table 4 2013'!D35,IF($J$4=2012,'Y1P table 4 2012'!D35))</f>
        <v>3292</v>
      </c>
      <c r="J41" s="241">
        <f>IF($J$4=2013,'Y1P table 4 2013'!H35,IF($J$4=2012,'Y1P table 4 2012'!H35))</f>
        <v>1</v>
      </c>
    </row>
    <row r="42" spans="1:10" x14ac:dyDescent="0.2">
      <c r="A42" s="218">
        <v>32</v>
      </c>
      <c r="B42" s="170"/>
      <c r="C42" s="241">
        <f>IF($J$4=2013,'Y1P table 4 2013'!B36,IF($J$4=2012,'Y1P table 4 2012'!B36))</f>
        <v>42934</v>
      </c>
      <c r="D42" s="241">
        <f>IF($J$4=2013,'Y1P table 4 2013'!F36,IF($J$4=2012,'Y1P table 4 2012'!F36))</f>
        <v>7</v>
      </c>
      <c r="E42" s="172"/>
      <c r="F42" s="241">
        <f>IF($J$4=2013,'Y1P table 4 2013'!C36,IF($J$4=2012,'Y1P table 4 2012'!C36))</f>
        <v>21159</v>
      </c>
      <c r="G42" s="241">
        <f>IF($J$4=2013,'Y1P table 4 2013'!G36,IF($J$4=2012,'Y1P table 4 2012'!G36))</f>
        <v>7</v>
      </c>
      <c r="H42" s="172"/>
      <c r="I42" s="241">
        <f>IF($J$4=2013,'Y1P table 4 2013'!D36,IF($J$4=2012,'Y1P table 4 2012'!D36))</f>
        <v>21775</v>
      </c>
      <c r="J42" s="241">
        <f>IF($J$4=2013,'Y1P table 4 2013'!H36,IF($J$4=2012,'Y1P table 4 2012'!H36))</f>
        <v>7</v>
      </c>
    </row>
    <row r="43" spans="1:10" x14ac:dyDescent="0.2">
      <c r="A43" s="217">
        <v>33</v>
      </c>
      <c r="B43" s="170"/>
      <c r="C43" s="241">
        <f>IF($J$4=2013,'Y1P table 4 2013'!B37,IF($J$4=2012,'Y1P table 4 2012'!B37))</f>
        <v>38245</v>
      </c>
      <c r="D43" s="241">
        <f>IF($J$4=2013,'Y1P table 4 2013'!F37,IF($J$4=2012,'Y1P table 4 2012'!F37))</f>
        <v>6</v>
      </c>
      <c r="E43" s="172"/>
      <c r="F43" s="241">
        <f>IF($J$4=2013,'Y1P table 4 2013'!C37,IF($J$4=2012,'Y1P table 4 2012'!C37))</f>
        <v>18409</v>
      </c>
      <c r="G43" s="241">
        <f>IF($J$4=2013,'Y1P table 4 2013'!G37,IF($J$4=2012,'Y1P table 4 2012'!G37))</f>
        <v>6</v>
      </c>
      <c r="H43" s="172"/>
      <c r="I43" s="241">
        <f>IF($J$4=2013,'Y1P table 4 2013'!D37,IF($J$4=2012,'Y1P table 4 2012'!D37))</f>
        <v>19836</v>
      </c>
      <c r="J43" s="241">
        <f>IF($J$4=2013,'Y1P table 4 2013'!H37,IF($J$4=2012,'Y1P table 4 2012'!H37))</f>
        <v>7</v>
      </c>
    </row>
    <row r="44" spans="1:10" x14ac:dyDescent="0.2">
      <c r="A44" s="218">
        <v>34</v>
      </c>
      <c r="B44" s="170"/>
      <c r="C44" s="241">
        <f>IF($J$4=2013,'Y1P table 4 2013'!B38,IF($J$4=2012,'Y1P table 4 2012'!B38))</f>
        <v>37815</v>
      </c>
      <c r="D44" s="241">
        <f>IF($J$4=2013,'Y1P table 4 2013'!F38,IF($J$4=2012,'Y1P table 4 2012'!F38))</f>
        <v>6</v>
      </c>
      <c r="E44" s="171"/>
      <c r="F44" s="241">
        <f>IF($J$4=2013,'Y1P table 4 2013'!C38,IF($J$4=2012,'Y1P table 4 2012'!C38))</f>
        <v>18159</v>
      </c>
      <c r="G44" s="241">
        <f>IF($J$4=2013,'Y1P table 4 2013'!G38,IF($J$4=2012,'Y1P table 4 2012'!G38))</f>
        <v>6</v>
      </c>
      <c r="H44" s="171"/>
      <c r="I44" s="241">
        <f>IF($J$4=2013,'Y1P table 4 2013'!D38,IF($J$4=2012,'Y1P table 4 2012'!D38))</f>
        <v>19656</v>
      </c>
      <c r="J44" s="241">
        <f>IF($J$4=2013,'Y1P table 4 2013'!H38,IF($J$4=2012,'Y1P table 4 2012'!H38))</f>
        <v>7</v>
      </c>
    </row>
    <row r="45" spans="1:10" x14ac:dyDescent="0.2">
      <c r="A45" s="217">
        <v>35</v>
      </c>
      <c r="B45" s="170"/>
      <c r="C45" s="241">
        <f>IF($J$4=2013,'Y1P table 4 2013'!B39,IF($J$4=2012,'Y1P table 4 2012'!B39))</f>
        <v>39355</v>
      </c>
      <c r="D45" s="241">
        <f>IF($J$4=2013,'Y1P table 4 2013'!F39,IF($J$4=2012,'Y1P table 4 2012'!F39))</f>
        <v>7</v>
      </c>
      <c r="E45" s="171"/>
      <c r="F45" s="241">
        <f>IF($J$4=2013,'Y1P table 4 2013'!C39,IF($J$4=2012,'Y1P table 4 2012'!C39))</f>
        <v>18773</v>
      </c>
      <c r="G45" s="241">
        <f>IF($J$4=2013,'Y1P table 4 2013'!G39,IF($J$4=2012,'Y1P table 4 2012'!G39))</f>
        <v>6</v>
      </c>
      <c r="H45" s="171"/>
      <c r="I45" s="241">
        <f>IF($J$4=2013,'Y1P table 4 2013'!D39,IF($J$4=2012,'Y1P table 4 2012'!D39))</f>
        <v>20582</v>
      </c>
      <c r="J45" s="241">
        <f>IF($J$4=2013,'Y1P table 4 2013'!H39,IF($J$4=2012,'Y1P table 4 2012'!H39))</f>
        <v>7</v>
      </c>
    </row>
    <row r="46" spans="1:10" x14ac:dyDescent="0.2">
      <c r="A46" s="218">
        <v>36</v>
      </c>
      <c r="B46" s="138"/>
      <c r="C46" s="241">
        <f>IF($J$4=2013,'Y1P table 4 2013'!B40,IF($J$4=2012,'Y1P table 4 2012'!B40))</f>
        <v>42477</v>
      </c>
      <c r="D46" s="241">
        <f>IF($J$4=2013,'Y1P table 4 2013'!F40,IF($J$4=2012,'Y1P table 4 2012'!F40))</f>
        <v>7</v>
      </c>
      <c r="E46" s="139"/>
      <c r="F46" s="241">
        <f>IF($J$4=2013,'Y1P table 4 2013'!C40,IF($J$4=2012,'Y1P table 4 2012'!C40))</f>
        <v>20315</v>
      </c>
      <c r="G46" s="241">
        <f>IF($J$4=2013,'Y1P table 4 2013'!G40,IF($J$4=2012,'Y1P table 4 2012'!G40))</f>
        <v>7</v>
      </c>
      <c r="H46" s="139"/>
      <c r="I46" s="241">
        <f>IF($J$4=2013,'Y1P table 4 2013'!D40,IF($J$4=2012,'Y1P table 4 2012'!D40))</f>
        <v>22162</v>
      </c>
      <c r="J46" s="241">
        <f>IF($J$4=2013,'Y1P table 4 2013'!H40,IF($J$4=2012,'Y1P table 4 2012'!H40))</f>
        <v>8</v>
      </c>
    </row>
    <row r="47" spans="1:10" x14ac:dyDescent="0.2">
      <c r="A47" s="217">
        <v>37</v>
      </c>
      <c r="B47" s="170"/>
      <c r="C47" s="241">
        <f>IF($J$4=2013,'Y1P table 4 2013'!B41,IF($J$4=2012,'Y1P table 4 2012'!B41))</f>
        <v>45918</v>
      </c>
      <c r="D47" s="241">
        <f>IF($J$4=2013,'Y1P table 4 2013'!F41,IF($J$4=2012,'Y1P table 4 2012'!F41))</f>
        <v>8</v>
      </c>
      <c r="E47" s="172"/>
      <c r="F47" s="241">
        <f>IF($J$4=2013,'Y1P table 4 2013'!C41,IF($J$4=2012,'Y1P table 4 2012'!C41))</f>
        <v>21815</v>
      </c>
      <c r="G47" s="241">
        <f>IF($J$4=2013,'Y1P table 4 2013'!G41,IF($J$4=2012,'Y1P table 4 2012'!G41))</f>
        <v>7</v>
      </c>
      <c r="H47" s="172"/>
      <c r="I47" s="241">
        <f>IF($J$4=2013,'Y1P table 4 2013'!D41,IF($J$4=2012,'Y1P table 4 2012'!D41))</f>
        <v>24103</v>
      </c>
      <c r="J47" s="241">
        <f>IF($J$4=2013,'Y1P table 4 2013'!H41,IF($J$4=2012,'Y1P table 4 2012'!H41))</f>
        <v>8</v>
      </c>
    </row>
    <row r="48" spans="1:10" x14ac:dyDescent="0.2">
      <c r="A48" s="218">
        <v>38</v>
      </c>
      <c r="B48" s="170"/>
      <c r="C48" s="241">
        <f>IF($J$4=2013,'Y1P table 4 2013'!B42,IF($J$4=2012,'Y1P table 4 2012'!B42))</f>
        <v>51094</v>
      </c>
      <c r="D48" s="241">
        <f>IF($J$4=2013,'Y1P table 4 2013'!F42,IF($J$4=2012,'Y1P table 4 2012'!F42))</f>
        <v>9</v>
      </c>
      <c r="E48" s="172"/>
      <c r="F48" s="241">
        <f>IF($J$4=2013,'Y1P table 4 2013'!C42,IF($J$4=2012,'Y1P table 4 2012'!C42))</f>
        <v>24490</v>
      </c>
      <c r="G48" s="241">
        <f>IF($J$4=2013,'Y1P table 4 2013'!G42,IF($J$4=2012,'Y1P table 4 2012'!G42))</f>
        <v>8</v>
      </c>
      <c r="H48" s="172"/>
      <c r="I48" s="241">
        <f>IF($J$4=2013,'Y1P table 4 2013'!D42,IF($J$4=2012,'Y1P table 4 2012'!D42))</f>
        <v>26604</v>
      </c>
      <c r="J48" s="241">
        <f>IF($J$4=2013,'Y1P table 4 2013'!H42,IF($J$4=2012,'Y1P table 4 2012'!H42))</f>
        <v>9</v>
      </c>
    </row>
    <row r="49" spans="1:14" x14ac:dyDescent="0.2">
      <c r="A49" s="217">
        <v>39</v>
      </c>
      <c r="B49" s="170"/>
      <c r="C49" s="241">
        <f>IF($J$4=2013,'Y1P table 4 2013'!B43,IF($J$4=2012,'Y1P table 4 2012'!B43))</f>
        <v>57915</v>
      </c>
      <c r="D49" s="241">
        <f>IF($J$4=2013,'Y1P table 4 2013'!F43,IF($J$4=2012,'Y1P table 4 2012'!F43))</f>
        <v>10</v>
      </c>
      <c r="E49" s="172"/>
      <c r="F49" s="241">
        <f>IF($J$4=2013,'Y1P table 4 2013'!C43,IF($J$4=2012,'Y1P table 4 2012'!C43))</f>
        <v>28056</v>
      </c>
      <c r="G49" s="241">
        <f>IF($J$4=2013,'Y1P table 4 2013'!G43,IF($J$4=2012,'Y1P table 4 2012'!G43))</f>
        <v>9</v>
      </c>
      <c r="H49" s="172"/>
      <c r="I49" s="241">
        <f>IF($J$4=2013,'Y1P table 4 2013'!D43,IF($J$4=2012,'Y1P table 4 2012'!D43))</f>
        <v>29859</v>
      </c>
      <c r="J49" s="241">
        <f>IF($J$4=2013,'Y1P table 4 2013'!H43,IF($J$4=2012,'Y1P table 4 2012'!H43))</f>
        <v>10</v>
      </c>
    </row>
    <row r="50" spans="1:14" x14ac:dyDescent="0.2">
      <c r="A50" s="218">
        <v>40</v>
      </c>
      <c r="B50" s="170"/>
      <c r="C50" s="241">
        <f>IF($J$4=2013,'Y1P table 4 2013'!B44,IF($J$4=2012,'Y1P table 4 2012'!B44))</f>
        <v>67541</v>
      </c>
      <c r="D50" s="241">
        <f>IF($J$4=2013,'Y1P table 4 2013'!F44,IF($J$4=2012,'Y1P table 4 2012'!F44))</f>
        <v>11</v>
      </c>
      <c r="E50" s="172"/>
      <c r="F50" s="241">
        <f>IF($J$4=2013,'Y1P table 4 2013'!C44,IF($J$4=2012,'Y1P table 4 2012'!C44))</f>
        <v>33673</v>
      </c>
      <c r="G50" s="241">
        <f>IF($J$4=2013,'Y1P table 4 2013'!G44,IF($J$4=2012,'Y1P table 4 2012'!G44))</f>
        <v>11</v>
      </c>
      <c r="H50" s="172"/>
      <c r="I50" s="241">
        <f>IF($J$4=2013,'Y1P table 4 2013'!D44,IF($J$4=2012,'Y1P table 4 2012'!D44))</f>
        <v>33868</v>
      </c>
      <c r="J50" s="241">
        <f>IF($J$4=2013,'Y1P table 4 2013'!H44,IF($J$4=2012,'Y1P table 4 2012'!H44))</f>
        <v>12</v>
      </c>
      <c r="L50" s="124"/>
      <c r="M50" s="124"/>
      <c r="N50" s="124"/>
    </row>
    <row r="51" spans="1:14" x14ac:dyDescent="0.2">
      <c r="A51" s="153"/>
      <c r="B51" s="155"/>
      <c r="C51" s="156"/>
      <c r="D51" s="156"/>
      <c r="E51" s="156"/>
      <c r="F51" s="156"/>
      <c r="G51" s="156"/>
      <c r="H51" s="156"/>
      <c r="I51" s="164"/>
      <c r="J51" s="164"/>
      <c r="K51" s="164"/>
      <c r="L51" s="124"/>
      <c r="M51" s="124"/>
      <c r="N51" s="124"/>
    </row>
    <row r="52" spans="1:14" ht="14.25" customHeight="1" x14ac:dyDescent="0.2">
      <c r="A52" s="215"/>
      <c r="B52" s="215"/>
      <c r="C52" s="215"/>
      <c r="D52" s="215"/>
      <c r="E52" s="215"/>
      <c r="F52" s="215"/>
      <c r="J52" s="157"/>
      <c r="K52" s="157" t="s">
        <v>23</v>
      </c>
      <c r="L52" s="124"/>
      <c r="M52" s="124"/>
      <c r="N52" s="124"/>
    </row>
    <row r="53" spans="1:14" ht="14.25" customHeight="1" x14ac:dyDescent="0.2">
      <c r="A53" s="215"/>
      <c r="B53" s="215"/>
      <c r="C53" s="215"/>
      <c r="D53" s="215"/>
      <c r="E53" s="215"/>
      <c r="F53" s="215"/>
      <c r="G53" s="215"/>
      <c r="H53" s="219"/>
      <c r="J53" s="157"/>
    </row>
    <row r="54" spans="1:14" ht="25.5" customHeight="1" x14ac:dyDescent="0.2">
      <c r="A54" s="469" t="s">
        <v>631</v>
      </c>
      <c r="B54" s="482"/>
      <c r="C54" s="482"/>
      <c r="D54" s="482"/>
      <c r="E54" s="482"/>
      <c r="F54" s="482"/>
      <c r="G54" s="482"/>
      <c r="H54" s="482"/>
      <c r="I54" s="482"/>
      <c r="J54" s="482"/>
      <c r="K54" s="270"/>
      <c r="L54" s="270"/>
      <c r="M54" s="262"/>
      <c r="N54" s="262"/>
    </row>
    <row r="55" spans="1:14" x14ac:dyDescent="0.2">
      <c r="A55" s="469" t="s">
        <v>639</v>
      </c>
      <c r="B55" s="470"/>
      <c r="C55" s="470"/>
      <c r="D55" s="470"/>
      <c r="E55" s="470"/>
      <c r="F55" s="470"/>
      <c r="G55" s="470"/>
      <c r="H55" s="470"/>
      <c r="I55" s="470"/>
      <c r="J55" s="470"/>
      <c r="K55" s="270"/>
      <c r="L55" s="270"/>
      <c r="M55" s="262"/>
      <c r="N55" s="262"/>
    </row>
    <row r="56" spans="1:14" ht="25.5" customHeight="1" x14ac:dyDescent="0.2">
      <c r="A56" s="469" t="s">
        <v>640</v>
      </c>
      <c r="B56" s="405"/>
      <c r="C56" s="405"/>
      <c r="D56" s="405"/>
      <c r="E56" s="405"/>
      <c r="F56" s="405"/>
      <c r="G56" s="405"/>
      <c r="H56" s="405"/>
      <c r="I56" s="405"/>
      <c r="J56" s="405"/>
      <c r="K56" s="405"/>
      <c r="L56" s="270"/>
      <c r="M56" s="397"/>
      <c r="N56" s="397"/>
    </row>
    <row r="57" spans="1:14" ht="33.75" customHeight="1" x14ac:dyDescent="0.2">
      <c r="A57" s="471" t="s">
        <v>650</v>
      </c>
      <c r="B57" s="472"/>
      <c r="C57" s="472"/>
      <c r="D57" s="472"/>
      <c r="E57" s="472"/>
      <c r="F57" s="472"/>
      <c r="G57" s="472"/>
      <c r="H57" s="472"/>
      <c r="I57" s="472"/>
      <c r="J57" s="472"/>
      <c r="K57" s="472"/>
      <c r="L57" s="159"/>
      <c r="M57" s="159"/>
    </row>
    <row r="58" spans="1:14" x14ac:dyDescent="0.2">
      <c r="A58" s="215"/>
      <c r="B58" s="220"/>
      <c r="C58" s="220"/>
      <c r="D58" s="220"/>
      <c r="E58" s="220"/>
      <c r="F58" s="220"/>
      <c r="G58" s="220"/>
      <c r="H58" s="220"/>
    </row>
    <row r="59" spans="1:14" x14ac:dyDescent="0.2">
      <c r="A59" s="255"/>
      <c r="B59" s="220"/>
      <c r="C59" s="220"/>
      <c r="D59" s="220"/>
      <c r="E59" s="220"/>
      <c r="F59" s="220"/>
      <c r="G59" s="220"/>
      <c r="H59" s="220"/>
    </row>
    <row r="60" spans="1:14" x14ac:dyDescent="0.2">
      <c r="A60" s="221" t="s">
        <v>24</v>
      </c>
      <c r="B60" s="220"/>
      <c r="C60" s="220"/>
      <c r="D60" s="220"/>
      <c r="E60" s="220"/>
      <c r="F60" s="220"/>
      <c r="G60" s="220"/>
      <c r="H60" s="220"/>
    </row>
    <row r="61" spans="1:14" x14ac:dyDescent="0.2">
      <c r="A61" s="220" t="s">
        <v>25</v>
      </c>
      <c r="B61" s="215"/>
      <c r="C61" s="215"/>
      <c r="D61" s="215"/>
      <c r="E61" s="215"/>
      <c r="F61" s="215"/>
      <c r="G61" s="215"/>
      <c r="H61" s="215"/>
    </row>
    <row r="62" spans="1:14" x14ac:dyDescent="0.2">
      <c r="A62" s="215" t="s">
        <v>51</v>
      </c>
      <c r="B62" s="215"/>
      <c r="C62" s="215"/>
      <c r="D62" s="215"/>
      <c r="E62" s="215"/>
      <c r="F62" s="215"/>
      <c r="G62" s="215"/>
      <c r="H62" s="215"/>
    </row>
    <row r="63" spans="1:14" x14ac:dyDescent="0.2">
      <c r="A63" s="215"/>
      <c r="B63" s="215"/>
      <c r="C63" s="215"/>
      <c r="D63" s="215"/>
      <c r="E63" s="215"/>
      <c r="F63" s="215"/>
      <c r="G63" s="215"/>
      <c r="H63" s="215"/>
    </row>
    <row r="64" spans="1:14" x14ac:dyDescent="0.2">
      <c r="A64" s="215"/>
      <c r="B64" s="215"/>
      <c r="C64" s="215"/>
      <c r="D64" s="215"/>
      <c r="E64" s="215"/>
      <c r="F64" s="215"/>
      <c r="G64" s="215"/>
      <c r="H64" s="215"/>
    </row>
  </sheetData>
  <sheetProtection sheet="1" objects="1" scenarios="1"/>
  <mergeCells count="13">
    <mergeCell ref="A55:J55"/>
    <mergeCell ref="A57:K57"/>
    <mergeCell ref="K3:M3"/>
    <mergeCell ref="K4:L4"/>
    <mergeCell ref="A7:A8"/>
    <mergeCell ref="C7:D7"/>
    <mergeCell ref="F7:G7"/>
    <mergeCell ref="I7:J7"/>
    <mergeCell ref="L7:M7"/>
    <mergeCell ref="H4:I4"/>
    <mergeCell ref="H3:J3"/>
    <mergeCell ref="A54:J54"/>
    <mergeCell ref="A56:K56"/>
  </mergeCells>
  <phoneticPr fontId="0" type="noConversion"/>
  <dataValidations count="1">
    <dataValidation type="list" allowBlank="1" showInputMessage="1" showErrorMessage="1" sqref="J4">
      <formula1>$O$4:$O$5</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workbookViewId="0">
      <selection activeCell="M37" sqref="M37"/>
    </sheetView>
  </sheetViews>
  <sheetFormatPr defaultRowHeight="12.75" x14ac:dyDescent="0.2"/>
  <cols>
    <col min="1" max="1" width="19.7109375" bestFit="1" customWidth="1"/>
    <col min="3" max="3" width="9.85546875" customWidth="1"/>
    <col min="6" max="8" width="9.5703125" bestFit="1" customWidth="1"/>
  </cols>
  <sheetData>
    <row r="1" spans="1:8" ht="15" x14ac:dyDescent="0.2">
      <c r="A1" s="180" t="s">
        <v>435</v>
      </c>
      <c r="B1" s="234"/>
      <c r="C1" s="234"/>
      <c r="D1" s="234"/>
      <c r="E1" s="234"/>
      <c r="F1" s="234"/>
      <c r="G1" s="234"/>
      <c r="H1" s="234"/>
    </row>
    <row r="2" spans="1:8" s="237" customFormat="1" ht="15" x14ac:dyDescent="0.25">
      <c r="E2" s="235"/>
    </row>
    <row r="3" spans="1:8" ht="15.75" customHeight="1" x14ac:dyDescent="0.25">
      <c r="A3" s="238" t="s">
        <v>451</v>
      </c>
      <c r="B3" s="235" t="s">
        <v>30</v>
      </c>
      <c r="C3" s="236" t="s">
        <v>6</v>
      </c>
      <c r="D3" s="236" t="s">
        <v>7</v>
      </c>
      <c r="E3" s="238"/>
      <c r="F3" s="240" t="s">
        <v>452</v>
      </c>
      <c r="G3" s="240" t="s">
        <v>453</v>
      </c>
      <c r="H3" s="240" t="s">
        <v>454</v>
      </c>
    </row>
    <row r="4" spans="1:8" x14ac:dyDescent="0.2">
      <c r="A4">
        <v>0</v>
      </c>
      <c r="B4">
        <v>8943</v>
      </c>
      <c r="C4" s="363">
        <v>6120</v>
      </c>
      <c r="D4" s="363">
        <v>2823</v>
      </c>
      <c r="F4">
        <v>2</v>
      </c>
      <c r="G4">
        <v>2</v>
      </c>
      <c r="H4">
        <v>1</v>
      </c>
    </row>
    <row r="5" spans="1:8" x14ac:dyDescent="0.2">
      <c r="A5">
        <v>1</v>
      </c>
      <c r="B5">
        <v>3337</v>
      </c>
      <c r="C5" s="363">
        <v>2194</v>
      </c>
      <c r="D5" s="363">
        <v>1143</v>
      </c>
      <c r="F5">
        <v>1</v>
      </c>
      <c r="G5">
        <v>1</v>
      </c>
      <c r="H5">
        <v>0</v>
      </c>
    </row>
    <row r="6" spans="1:8" x14ac:dyDescent="0.2">
      <c r="A6">
        <v>2</v>
      </c>
      <c r="B6">
        <v>3251</v>
      </c>
      <c r="C6" s="363">
        <v>2155</v>
      </c>
      <c r="D6" s="363">
        <v>1096</v>
      </c>
      <c r="F6">
        <v>1</v>
      </c>
      <c r="G6">
        <v>1</v>
      </c>
      <c r="H6">
        <v>0</v>
      </c>
    </row>
    <row r="7" spans="1:8" x14ac:dyDescent="0.2">
      <c r="A7">
        <v>3</v>
      </c>
      <c r="B7">
        <v>3275</v>
      </c>
      <c r="C7" s="363">
        <v>2138</v>
      </c>
      <c r="D7" s="363">
        <v>1137</v>
      </c>
      <c r="F7">
        <v>1</v>
      </c>
      <c r="G7">
        <v>1</v>
      </c>
      <c r="H7">
        <v>0</v>
      </c>
    </row>
    <row r="8" spans="1:8" x14ac:dyDescent="0.2">
      <c r="A8">
        <v>4</v>
      </c>
      <c r="B8">
        <v>3298</v>
      </c>
      <c r="C8" s="363">
        <v>2086</v>
      </c>
      <c r="D8" s="363">
        <v>1212</v>
      </c>
      <c r="F8">
        <v>1</v>
      </c>
      <c r="G8">
        <v>1</v>
      </c>
      <c r="H8">
        <v>0</v>
      </c>
    </row>
    <row r="9" spans="1:8" x14ac:dyDescent="0.2">
      <c r="A9">
        <v>5</v>
      </c>
      <c r="B9">
        <v>3431</v>
      </c>
      <c r="C9" s="363">
        <v>2197</v>
      </c>
      <c r="D9" s="363">
        <v>1234</v>
      </c>
      <c r="F9">
        <v>1</v>
      </c>
      <c r="G9">
        <v>1</v>
      </c>
      <c r="H9">
        <v>0</v>
      </c>
    </row>
    <row r="10" spans="1:8" x14ac:dyDescent="0.2">
      <c r="A10">
        <v>6</v>
      </c>
      <c r="B10">
        <v>3824</v>
      </c>
      <c r="C10" s="363">
        <v>2384</v>
      </c>
      <c r="D10" s="363">
        <v>1440</v>
      </c>
      <c r="F10">
        <v>1</v>
      </c>
      <c r="G10">
        <v>1</v>
      </c>
      <c r="H10">
        <v>1</v>
      </c>
    </row>
    <row r="11" spans="1:8" x14ac:dyDescent="0.2">
      <c r="A11">
        <v>7</v>
      </c>
      <c r="B11">
        <v>4000</v>
      </c>
      <c r="C11" s="363">
        <v>2522</v>
      </c>
      <c r="D11" s="363">
        <v>1478</v>
      </c>
      <c r="F11">
        <v>1</v>
      </c>
      <c r="G11">
        <v>1</v>
      </c>
      <c r="H11">
        <v>1</v>
      </c>
    </row>
    <row r="12" spans="1:8" x14ac:dyDescent="0.2">
      <c r="A12">
        <v>8</v>
      </c>
      <c r="B12">
        <v>4240</v>
      </c>
      <c r="C12" s="363">
        <v>2577</v>
      </c>
      <c r="D12" s="363">
        <v>1663</v>
      </c>
      <c r="F12">
        <v>1</v>
      </c>
      <c r="G12">
        <v>1</v>
      </c>
      <c r="H12">
        <v>1</v>
      </c>
    </row>
    <row r="13" spans="1:8" x14ac:dyDescent="0.2">
      <c r="A13">
        <v>9</v>
      </c>
      <c r="B13">
        <v>4390</v>
      </c>
      <c r="C13" s="363">
        <v>2708</v>
      </c>
      <c r="D13" s="363">
        <v>1682</v>
      </c>
      <c r="F13">
        <v>1</v>
      </c>
      <c r="G13">
        <v>1</v>
      </c>
      <c r="H13">
        <v>1</v>
      </c>
    </row>
    <row r="14" spans="1:8" x14ac:dyDescent="0.2">
      <c r="A14">
        <v>10</v>
      </c>
      <c r="B14">
        <v>5096</v>
      </c>
      <c r="C14" s="363">
        <v>3080</v>
      </c>
      <c r="D14" s="363">
        <v>2016</v>
      </c>
      <c r="F14">
        <v>1</v>
      </c>
      <c r="G14">
        <v>1</v>
      </c>
      <c r="H14">
        <v>1</v>
      </c>
    </row>
    <row r="15" spans="1:8" x14ac:dyDescent="0.2">
      <c r="A15">
        <v>11</v>
      </c>
      <c r="B15">
        <v>5103</v>
      </c>
      <c r="C15" s="363">
        <v>3017</v>
      </c>
      <c r="D15" s="363">
        <v>2086</v>
      </c>
      <c r="F15">
        <v>1</v>
      </c>
      <c r="G15">
        <v>1</v>
      </c>
      <c r="H15">
        <v>1</v>
      </c>
    </row>
    <row r="16" spans="1:8" x14ac:dyDescent="0.2">
      <c r="A16">
        <v>12</v>
      </c>
      <c r="B16">
        <v>5501</v>
      </c>
      <c r="C16" s="363">
        <v>3227</v>
      </c>
      <c r="D16" s="363">
        <v>2274</v>
      </c>
      <c r="F16">
        <v>1</v>
      </c>
      <c r="G16">
        <v>1</v>
      </c>
      <c r="H16">
        <v>1</v>
      </c>
    </row>
    <row r="17" spans="1:8" x14ac:dyDescent="0.2">
      <c r="A17">
        <v>13</v>
      </c>
      <c r="B17">
        <v>5854</v>
      </c>
      <c r="C17" s="363">
        <v>3418</v>
      </c>
      <c r="D17" s="363">
        <v>2436</v>
      </c>
      <c r="F17">
        <v>1</v>
      </c>
      <c r="G17">
        <v>1</v>
      </c>
      <c r="H17">
        <v>1</v>
      </c>
    </row>
    <row r="18" spans="1:8" x14ac:dyDescent="0.2">
      <c r="A18">
        <v>14</v>
      </c>
      <c r="B18">
        <v>6200</v>
      </c>
      <c r="C18" s="363">
        <v>3618</v>
      </c>
      <c r="D18" s="363">
        <v>2582</v>
      </c>
      <c r="F18">
        <v>1</v>
      </c>
      <c r="G18">
        <v>1</v>
      </c>
      <c r="H18">
        <v>1</v>
      </c>
    </row>
    <row r="19" spans="1:8" x14ac:dyDescent="0.2">
      <c r="A19">
        <v>15</v>
      </c>
      <c r="B19">
        <v>6534</v>
      </c>
      <c r="C19" s="363">
        <v>3741</v>
      </c>
      <c r="D19" s="363">
        <v>2793</v>
      </c>
      <c r="F19">
        <v>1</v>
      </c>
      <c r="G19">
        <v>1</v>
      </c>
      <c r="H19">
        <v>1</v>
      </c>
    </row>
    <row r="20" spans="1:8" x14ac:dyDescent="0.2">
      <c r="A20">
        <v>16</v>
      </c>
      <c r="B20">
        <v>7222</v>
      </c>
      <c r="C20" s="363">
        <v>4065</v>
      </c>
      <c r="D20" s="363">
        <v>3157</v>
      </c>
      <c r="F20">
        <v>1</v>
      </c>
      <c r="G20">
        <v>1</v>
      </c>
      <c r="H20">
        <v>1</v>
      </c>
    </row>
    <row r="21" spans="1:8" x14ac:dyDescent="0.2">
      <c r="A21">
        <v>17</v>
      </c>
      <c r="B21">
        <v>7558</v>
      </c>
      <c r="C21" s="363">
        <v>4348</v>
      </c>
      <c r="D21" s="363">
        <v>3210</v>
      </c>
      <c r="F21">
        <v>1</v>
      </c>
      <c r="G21">
        <v>1</v>
      </c>
      <c r="H21">
        <v>1</v>
      </c>
    </row>
    <row r="22" spans="1:8" x14ac:dyDescent="0.2">
      <c r="A22">
        <v>18</v>
      </c>
      <c r="B22">
        <v>7908</v>
      </c>
      <c r="C22" s="363">
        <v>4358</v>
      </c>
      <c r="D22" s="363">
        <v>3550</v>
      </c>
      <c r="F22">
        <v>1</v>
      </c>
      <c r="G22">
        <v>1</v>
      </c>
      <c r="H22">
        <v>1</v>
      </c>
    </row>
    <row r="23" spans="1:8" x14ac:dyDescent="0.2">
      <c r="A23">
        <v>19</v>
      </c>
      <c r="B23">
        <v>8632</v>
      </c>
      <c r="C23" s="363">
        <v>4697</v>
      </c>
      <c r="D23" s="363">
        <v>3935</v>
      </c>
      <c r="F23">
        <v>1</v>
      </c>
      <c r="G23">
        <v>2</v>
      </c>
      <c r="H23">
        <v>1</v>
      </c>
    </row>
    <row r="24" spans="1:8" x14ac:dyDescent="0.2">
      <c r="A24">
        <v>20</v>
      </c>
      <c r="B24">
        <v>9467</v>
      </c>
      <c r="C24" s="363">
        <v>5261</v>
      </c>
      <c r="D24" s="363">
        <v>4206</v>
      </c>
      <c r="F24">
        <v>2</v>
      </c>
      <c r="G24">
        <v>2</v>
      </c>
      <c r="H24">
        <v>1</v>
      </c>
    </row>
    <row r="25" spans="1:8" x14ac:dyDescent="0.2">
      <c r="A25">
        <v>21</v>
      </c>
      <c r="B25">
        <v>9822</v>
      </c>
      <c r="C25" s="363">
        <v>5306</v>
      </c>
      <c r="D25" s="363">
        <v>4516</v>
      </c>
      <c r="F25">
        <v>2</v>
      </c>
      <c r="G25">
        <v>2</v>
      </c>
      <c r="H25">
        <v>2</v>
      </c>
    </row>
    <row r="26" spans="1:8" x14ac:dyDescent="0.2">
      <c r="A26">
        <v>22</v>
      </c>
      <c r="B26">
        <v>10170</v>
      </c>
      <c r="C26" s="363">
        <v>5368</v>
      </c>
      <c r="D26" s="363">
        <v>4802</v>
      </c>
      <c r="F26">
        <v>2</v>
      </c>
      <c r="G26">
        <v>2</v>
      </c>
      <c r="H26">
        <v>2</v>
      </c>
    </row>
    <row r="27" spans="1:8" x14ac:dyDescent="0.2">
      <c r="A27">
        <v>23</v>
      </c>
      <c r="B27">
        <v>10610</v>
      </c>
      <c r="C27" s="363">
        <v>5583</v>
      </c>
      <c r="D27" s="363">
        <v>5027</v>
      </c>
      <c r="F27">
        <v>2</v>
      </c>
      <c r="G27">
        <v>2</v>
      </c>
      <c r="H27">
        <v>2</v>
      </c>
    </row>
    <row r="28" spans="1:8" x14ac:dyDescent="0.2">
      <c r="A28">
        <v>24</v>
      </c>
      <c r="B28">
        <v>11050</v>
      </c>
      <c r="C28" s="363">
        <v>5769</v>
      </c>
      <c r="D28" s="363">
        <v>5281</v>
      </c>
      <c r="F28">
        <v>2</v>
      </c>
      <c r="G28">
        <v>2</v>
      </c>
      <c r="H28">
        <v>2</v>
      </c>
    </row>
    <row r="29" spans="1:8" x14ac:dyDescent="0.2">
      <c r="A29">
        <v>25</v>
      </c>
      <c r="B29">
        <v>11458</v>
      </c>
      <c r="C29" s="363">
        <v>5923</v>
      </c>
      <c r="D29" s="363">
        <v>5535</v>
      </c>
      <c r="F29">
        <v>2</v>
      </c>
      <c r="G29">
        <v>2</v>
      </c>
      <c r="H29">
        <v>2</v>
      </c>
    </row>
    <row r="30" spans="1:8" x14ac:dyDescent="0.2">
      <c r="A30">
        <v>26</v>
      </c>
      <c r="B30">
        <v>11667</v>
      </c>
      <c r="C30" s="363">
        <v>5905</v>
      </c>
      <c r="D30" s="363">
        <v>5762</v>
      </c>
      <c r="F30">
        <v>2</v>
      </c>
      <c r="G30">
        <v>2</v>
      </c>
      <c r="H30">
        <v>2</v>
      </c>
    </row>
    <row r="31" spans="1:8" x14ac:dyDescent="0.2">
      <c r="A31">
        <v>27</v>
      </c>
      <c r="B31">
        <v>11925</v>
      </c>
      <c r="C31" s="363">
        <v>5989</v>
      </c>
      <c r="D31" s="363">
        <v>5936</v>
      </c>
      <c r="F31">
        <v>2</v>
      </c>
      <c r="G31">
        <v>2</v>
      </c>
      <c r="H31">
        <v>2</v>
      </c>
    </row>
    <row r="32" spans="1:8" x14ac:dyDescent="0.2">
      <c r="A32">
        <v>28</v>
      </c>
      <c r="B32">
        <v>11992</v>
      </c>
      <c r="C32" s="363">
        <v>6063</v>
      </c>
      <c r="D32" s="363">
        <v>5929</v>
      </c>
      <c r="F32">
        <v>2</v>
      </c>
      <c r="G32">
        <v>2</v>
      </c>
      <c r="H32">
        <v>2</v>
      </c>
    </row>
    <row r="33" spans="1:8" x14ac:dyDescent="0.2">
      <c r="A33">
        <v>29</v>
      </c>
      <c r="B33">
        <v>11726</v>
      </c>
      <c r="C33" s="363">
        <v>5881</v>
      </c>
      <c r="D33" s="363">
        <v>5845</v>
      </c>
      <c r="F33">
        <v>2</v>
      </c>
      <c r="G33">
        <v>2</v>
      </c>
      <c r="H33">
        <v>2</v>
      </c>
    </row>
    <row r="34" spans="1:8" x14ac:dyDescent="0.2">
      <c r="A34">
        <v>30</v>
      </c>
      <c r="B34">
        <v>11464</v>
      </c>
      <c r="C34" s="363">
        <v>5623</v>
      </c>
      <c r="D34" s="363">
        <v>5841</v>
      </c>
      <c r="F34">
        <v>2</v>
      </c>
      <c r="G34">
        <v>2</v>
      </c>
      <c r="H34">
        <v>2</v>
      </c>
    </row>
    <row r="35" spans="1:8" x14ac:dyDescent="0.2">
      <c r="A35">
        <v>31</v>
      </c>
      <c r="B35">
        <v>8840</v>
      </c>
      <c r="C35" s="363">
        <v>4317</v>
      </c>
      <c r="D35" s="363">
        <v>4523</v>
      </c>
      <c r="F35">
        <v>2</v>
      </c>
      <c r="G35">
        <v>1</v>
      </c>
      <c r="H35">
        <v>2</v>
      </c>
    </row>
    <row r="36" spans="1:8" x14ac:dyDescent="0.2">
      <c r="A36">
        <v>32</v>
      </c>
      <c r="B36">
        <v>43401</v>
      </c>
      <c r="C36" s="363">
        <v>20826</v>
      </c>
      <c r="D36" s="363">
        <v>22575</v>
      </c>
      <c r="F36">
        <v>7</v>
      </c>
      <c r="G36">
        <v>7</v>
      </c>
      <c r="H36">
        <v>8</v>
      </c>
    </row>
    <row r="37" spans="1:8" x14ac:dyDescent="0.2">
      <c r="A37">
        <v>33</v>
      </c>
      <c r="B37">
        <v>35037</v>
      </c>
      <c r="C37" s="363">
        <v>16597</v>
      </c>
      <c r="D37" s="363">
        <v>18440</v>
      </c>
      <c r="F37">
        <v>6</v>
      </c>
      <c r="G37">
        <v>6</v>
      </c>
      <c r="H37">
        <v>6</v>
      </c>
    </row>
    <row r="38" spans="1:8" x14ac:dyDescent="0.2">
      <c r="A38">
        <v>34</v>
      </c>
      <c r="B38">
        <v>32343</v>
      </c>
      <c r="C38" s="363">
        <v>15038</v>
      </c>
      <c r="D38" s="363">
        <v>17305</v>
      </c>
      <c r="F38">
        <v>6</v>
      </c>
      <c r="G38">
        <v>5</v>
      </c>
      <c r="H38">
        <v>6</v>
      </c>
    </row>
    <row r="39" spans="1:8" x14ac:dyDescent="0.2">
      <c r="A39">
        <v>35</v>
      </c>
      <c r="B39">
        <v>31909</v>
      </c>
      <c r="C39" s="363">
        <v>14986</v>
      </c>
      <c r="D39" s="363">
        <v>16923</v>
      </c>
      <c r="F39">
        <v>5</v>
      </c>
      <c r="G39">
        <v>5</v>
      </c>
      <c r="H39">
        <v>6</v>
      </c>
    </row>
    <row r="40" spans="1:8" x14ac:dyDescent="0.2">
      <c r="A40">
        <v>36</v>
      </c>
      <c r="B40">
        <v>33217</v>
      </c>
      <c r="C40" s="363">
        <v>15393</v>
      </c>
      <c r="D40" s="363">
        <v>17824</v>
      </c>
      <c r="F40">
        <v>6</v>
      </c>
      <c r="G40">
        <v>5</v>
      </c>
      <c r="H40">
        <v>6</v>
      </c>
    </row>
    <row r="41" spans="1:8" x14ac:dyDescent="0.2">
      <c r="A41">
        <v>37</v>
      </c>
      <c r="B41">
        <v>34791</v>
      </c>
      <c r="C41" s="363">
        <v>16362</v>
      </c>
      <c r="D41" s="363">
        <v>18429</v>
      </c>
      <c r="F41">
        <v>6</v>
      </c>
      <c r="G41">
        <v>6</v>
      </c>
      <c r="H41">
        <v>6</v>
      </c>
    </row>
    <row r="42" spans="1:8" x14ac:dyDescent="0.2">
      <c r="A42">
        <v>38</v>
      </c>
      <c r="B42">
        <v>37571</v>
      </c>
      <c r="C42" s="363">
        <v>17889</v>
      </c>
      <c r="D42" s="363">
        <v>19682</v>
      </c>
      <c r="F42">
        <v>6</v>
      </c>
      <c r="G42">
        <v>6</v>
      </c>
      <c r="H42">
        <v>7</v>
      </c>
    </row>
    <row r="43" spans="1:8" x14ac:dyDescent="0.2">
      <c r="A43">
        <v>39</v>
      </c>
      <c r="B43">
        <v>40355</v>
      </c>
      <c r="C43" s="363">
        <v>19660</v>
      </c>
      <c r="D43" s="363">
        <v>20695</v>
      </c>
      <c r="F43">
        <v>7</v>
      </c>
      <c r="G43">
        <v>7</v>
      </c>
      <c r="H43">
        <v>7</v>
      </c>
    </row>
    <row r="44" spans="1:8" x14ac:dyDescent="0.2">
      <c r="A44">
        <v>40</v>
      </c>
      <c r="B44">
        <v>55166</v>
      </c>
      <c r="C44" s="363">
        <v>27868</v>
      </c>
      <c r="D44" s="363">
        <v>27298</v>
      </c>
      <c r="F44">
        <v>9</v>
      </c>
      <c r="G44">
        <v>9</v>
      </c>
      <c r="H44">
        <v>10</v>
      </c>
    </row>
    <row r="45" spans="1:8" x14ac:dyDescent="0.2">
      <c r="A45" t="s">
        <v>53</v>
      </c>
      <c r="B45">
        <v>581578</v>
      </c>
      <c r="C45" s="363">
        <v>296257</v>
      </c>
      <c r="D45" s="363">
        <v>285321</v>
      </c>
    </row>
  </sheetData>
  <phoneticPr fontId="0" type="noConversion"/>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workbookViewId="0">
      <selection activeCell="K38" sqref="K38"/>
    </sheetView>
  </sheetViews>
  <sheetFormatPr defaultRowHeight="12.75" x14ac:dyDescent="0.2"/>
  <cols>
    <col min="1" max="1" width="19.7109375" bestFit="1" customWidth="1"/>
    <col min="3" max="3" width="9.85546875" customWidth="1"/>
    <col min="6" max="8" width="9.5703125" bestFit="1" customWidth="1"/>
  </cols>
  <sheetData>
    <row r="1" spans="1:8" ht="15" x14ac:dyDescent="0.2">
      <c r="A1" s="180" t="s">
        <v>435</v>
      </c>
      <c r="B1" s="234"/>
      <c r="C1" s="234"/>
      <c r="D1" s="234"/>
      <c r="E1" s="234"/>
      <c r="F1" s="234"/>
      <c r="G1" s="234"/>
      <c r="H1" s="234"/>
    </row>
    <row r="2" spans="1:8" s="237" customFormat="1" ht="15" x14ac:dyDescent="0.25">
      <c r="E2" s="235"/>
    </row>
    <row r="3" spans="1:8" ht="15.75" customHeight="1" x14ac:dyDescent="0.25">
      <c r="A3" s="238" t="s">
        <v>451</v>
      </c>
      <c r="B3" s="235" t="s">
        <v>30</v>
      </c>
      <c r="C3" s="236" t="s">
        <v>6</v>
      </c>
      <c r="D3" s="236" t="s">
        <v>7</v>
      </c>
      <c r="E3" s="238"/>
      <c r="F3" s="240" t="s">
        <v>452</v>
      </c>
      <c r="G3" s="240" t="s">
        <v>453</v>
      </c>
      <c r="H3" s="240" t="s">
        <v>454</v>
      </c>
    </row>
    <row r="4" spans="1:8" x14ac:dyDescent="0.2">
      <c r="A4" s="238">
        <v>0</v>
      </c>
      <c r="B4" s="239">
        <v>5922</v>
      </c>
      <c r="C4" s="239">
        <v>4045</v>
      </c>
      <c r="D4" s="239">
        <v>1877</v>
      </c>
      <c r="E4" s="238"/>
      <c r="F4" s="364">
        <v>1</v>
      </c>
      <c r="G4" s="364">
        <v>1</v>
      </c>
      <c r="H4" s="364">
        <v>1</v>
      </c>
    </row>
    <row r="5" spans="1:8" x14ac:dyDescent="0.2">
      <c r="A5" s="238">
        <v>1</v>
      </c>
      <c r="B5" s="239">
        <v>2315</v>
      </c>
      <c r="C5" s="239">
        <v>1587</v>
      </c>
      <c r="D5" s="239">
        <v>728</v>
      </c>
      <c r="E5" s="238"/>
      <c r="F5" s="364">
        <v>0</v>
      </c>
      <c r="G5" s="364">
        <v>1</v>
      </c>
      <c r="H5" s="364">
        <v>0</v>
      </c>
    </row>
    <row r="6" spans="1:8" x14ac:dyDescent="0.2">
      <c r="A6" s="238">
        <v>2</v>
      </c>
      <c r="B6" s="239">
        <v>2329</v>
      </c>
      <c r="C6" s="239">
        <v>1554</v>
      </c>
      <c r="D6" s="239">
        <v>775</v>
      </c>
      <c r="E6" s="238"/>
      <c r="F6" s="364">
        <v>0</v>
      </c>
      <c r="G6" s="364">
        <v>1</v>
      </c>
      <c r="H6" s="364">
        <v>0</v>
      </c>
    </row>
    <row r="7" spans="1:8" x14ac:dyDescent="0.2">
      <c r="A7" s="238">
        <v>3</v>
      </c>
      <c r="B7" s="239">
        <v>2421</v>
      </c>
      <c r="C7" s="239">
        <v>1630</v>
      </c>
      <c r="D7" s="239">
        <v>791</v>
      </c>
      <c r="E7" s="238"/>
      <c r="F7" s="364">
        <v>0</v>
      </c>
      <c r="G7" s="364">
        <v>1</v>
      </c>
      <c r="H7" s="364">
        <v>0</v>
      </c>
    </row>
    <row r="8" spans="1:8" x14ac:dyDescent="0.2">
      <c r="A8" s="238">
        <v>4</v>
      </c>
      <c r="B8" s="239">
        <v>2499</v>
      </c>
      <c r="C8" s="239">
        <v>1666</v>
      </c>
      <c r="D8" s="239">
        <v>833</v>
      </c>
      <c r="E8" s="238"/>
      <c r="F8" s="364">
        <v>0</v>
      </c>
      <c r="G8" s="364">
        <v>1</v>
      </c>
      <c r="H8" s="364">
        <v>0</v>
      </c>
    </row>
    <row r="9" spans="1:8" x14ac:dyDescent="0.2">
      <c r="A9" s="238">
        <v>5</v>
      </c>
      <c r="B9" s="239">
        <v>2451</v>
      </c>
      <c r="C9" s="239">
        <v>1596</v>
      </c>
      <c r="D9" s="239">
        <v>855</v>
      </c>
      <c r="E9" s="238"/>
      <c r="F9" s="364">
        <v>0</v>
      </c>
      <c r="G9" s="364">
        <v>1</v>
      </c>
      <c r="H9" s="364">
        <v>0</v>
      </c>
    </row>
    <row r="10" spans="1:8" x14ac:dyDescent="0.2">
      <c r="A10" s="238">
        <v>6</v>
      </c>
      <c r="B10" s="239">
        <v>2706</v>
      </c>
      <c r="C10" s="239">
        <v>1745</v>
      </c>
      <c r="D10" s="239">
        <v>961</v>
      </c>
      <c r="E10" s="238"/>
      <c r="F10" s="364">
        <v>0</v>
      </c>
      <c r="G10" s="364">
        <v>1</v>
      </c>
      <c r="H10" s="364">
        <v>0</v>
      </c>
    </row>
    <row r="11" spans="1:8" x14ac:dyDescent="0.2">
      <c r="A11" s="238">
        <v>7</v>
      </c>
      <c r="B11" s="239">
        <v>2850</v>
      </c>
      <c r="C11" s="239">
        <v>1820</v>
      </c>
      <c r="D11" s="239">
        <v>1030</v>
      </c>
      <c r="E11" s="238"/>
      <c r="F11" s="364">
        <v>0</v>
      </c>
      <c r="G11" s="364">
        <v>1</v>
      </c>
      <c r="H11" s="364">
        <v>0</v>
      </c>
    </row>
    <row r="12" spans="1:8" x14ac:dyDescent="0.2">
      <c r="A12" s="238">
        <v>8</v>
      </c>
      <c r="B12" s="239">
        <v>3139</v>
      </c>
      <c r="C12" s="239">
        <v>2058</v>
      </c>
      <c r="D12" s="239">
        <v>1081</v>
      </c>
      <c r="E12" s="238"/>
      <c r="F12" s="364">
        <v>1</v>
      </c>
      <c r="G12" s="364">
        <v>1</v>
      </c>
      <c r="H12" s="364">
        <v>0</v>
      </c>
    </row>
    <row r="13" spans="1:8" x14ac:dyDescent="0.2">
      <c r="A13" s="238">
        <v>9</v>
      </c>
      <c r="B13" s="239">
        <v>3387</v>
      </c>
      <c r="C13" s="239">
        <v>2144</v>
      </c>
      <c r="D13" s="239">
        <v>1243</v>
      </c>
      <c r="E13" s="238"/>
      <c r="F13" s="364">
        <v>1</v>
      </c>
      <c r="G13" s="364">
        <v>1</v>
      </c>
      <c r="H13" s="364">
        <v>0</v>
      </c>
    </row>
    <row r="14" spans="1:8" x14ac:dyDescent="0.2">
      <c r="A14" s="238">
        <v>10</v>
      </c>
      <c r="B14" s="239">
        <v>3688</v>
      </c>
      <c r="C14" s="239">
        <v>2325</v>
      </c>
      <c r="D14" s="239">
        <v>1363</v>
      </c>
      <c r="E14" s="238"/>
      <c r="F14" s="364">
        <v>1</v>
      </c>
      <c r="G14" s="364">
        <v>1</v>
      </c>
      <c r="H14" s="364">
        <v>0</v>
      </c>
    </row>
    <row r="15" spans="1:8" x14ac:dyDescent="0.2">
      <c r="A15" s="238">
        <v>11</v>
      </c>
      <c r="B15" s="239">
        <v>3785</v>
      </c>
      <c r="C15" s="239">
        <v>2341</v>
      </c>
      <c r="D15" s="239">
        <v>1444</v>
      </c>
      <c r="E15" s="238"/>
      <c r="F15" s="364">
        <v>1</v>
      </c>
      <c r="G15" s="364">
        <v>1</v>
      </c>
      <c r="H15" s="364">
        <v>0</v>
      </c>
    </row>
    <row r="16" spans="1:8" x14ac:dyDescent="0.2">
      <c r="A16" s="238">
        <v>12</v>
      </c>
      <c r="B16" s="239">
        <v>4174</v>
      </c>
      <c r="C16" s="239">
        <v>2532</v>
      </c>
      <c r="D16" s="239">
        <v>1642</v>
      </c>
      <c r="E16" s="238"/>
      <c r="F16" s="364">
        <v>1</v>
      </c>
      <c r="G16" s="364">
        <v>1</v>
      </c>
      <c r="H16" s="364">
        <v>1</v>
      </c>
    </row>
    <row r="17" spans="1:8" x14ac:dyDescent="0.2">
      <c r="A17" s="238">
        <v>13</v>
      </c>
      <c r="B17" s="239">
        <v>4482</v>
      </c>
      <c r="C17" s="239">
        <v>2696</v>
      </c>
      <c r="D17" s="239">
        <v>1786</v>
      </c>
      <c r="E17" s="238"/>
      <c r="F17" s="364">
        <v>1</v>
      </c>
      <c r="G17" s="364">
        <v>1</v>
      </c>
      <c r="H17" s="364">
        <v>1</v>
      </c>
    </row>
    <row r="18" spans="1:8" x14ac:dyDescent="0.2">
      <c r="A18" s="238">
        <v>14</v>
      </c>
      <c r="B18" s="239">
        <v>4723</v>
      </c>
      <c r="C18" s="239">
        <v>2816</v>
      </c>
      <c r="D18" s="239">
        <v>1907</v>
      </c>
      <c r="E18" s="238"/>
      <c r="F18" s="364">
        <v>1</v>
      </c>
      <c r="G18" s="364">
        <v>1</v>
      </c>
      <c r="H18" s="364">
        <v>1</v>
      </c>
    </row>
    <row r="19" spans="1:8" x14ac:dyDescent="0.2">
      <c r="A19" s="238">
        <v>15</v>
      </c>
      <c r="B19" s="239">
        <v>5015</v>
      </c>
      <c r="C19" s="239">
        <v>2960</v>
      </c>
      <c r="D19" s="239">
        <v>2055</v>
      </c>
      <c r="E19" s="238"/>
      <c r="F19" s="364">
        <v>1</v>
      </c>
      <c r="G19" s="364">
        <v>1</v>
      </c>
      <c r="H19" s="364">
        <v>1</v>
      </c>
    </row>
    <row r="20" spans="1:8" x14ac:dyDescent="0.2">
      <c r="A20" s="238">
        <v>16</v>
      </c>
      <c r="B20" s="239">
        <v>5342</v>
      </c>
      <c r="C20" s="239">
        <v>3159</v>
      </c>
      <c r="D20" s="239">
        <v>2183</v>
      </c>
      <c r="E20" s="238"/>
      <c r="F20" s="364">
        <v>1</v>
      </c>
      <c r="G20" s="364">
        <v>1</v>
      </c>
      <c r="H20" s="364">
        <v>1</v>
      </c>
    </row>
    <row r="21" spans="1:8" x14ac:dyDescent="0.2">
      <c r="A21" s="238">
        <v>17</v>
      </c>
      <c r="B21" s="239">
        <v>5627</v>
      </c>
      <c r="C21" s="239">
        <v>3208</v>
      </c>
      <c r="D21" s="239">
        <v>2419</v>
      </c>
      <c r="E21" s="238"/>
      <c r="F21" s="364">
        <v>1</v>
      </c>
      <c r="G21" s="364">
        <v>1</v>
      </c>
      <c r="H21" s="364">
        <v>1</v>
      </c>
    </row>
    <row r="22" spans="1:8" x14ac:dyDescent="0.2">
      <c r="A22" s="238">
        <v>18</v>
      </c>
      <c r="B22" s="239">
        <v>6089</v>
      </c>
      <c r="C22" s="239">
        <v>3469</v>
      </c>
      <c r="D22" s="239">
        <v>2620</v>
      </c>
      <c r="E22" s="238"/>
      <c r="F22" s="364">
        <v>1</v>
      </c>
      <c r="G22" s="364">
        <v>1</v>
      </c>
      <c r="H22" s="364">
        <v>1</v>
      </c>
    </row>
    <row r="23" spans="1:8" x14ac:dyDescent="0.2">
      <c r="A23" s="238">
        <v>19</v>
      </c>
      <c r="B23" s="239">
        <v>6253</v>
      </c>
      <c r="C23" s="239">
        <v>3525</v>
      </c>
      <c r="D23" s="239">
        <v>2728</v>
      </c>
      <c r="E23" s="238"/>
      <c r="F23" s="364">
        <v>1</v>
      </c>
      <c r="G23" s="364">
        <v>1</v>
      </c>
      <c r="H23" s="364">
        <v>1</v>
      </c>
    </row>
    <row r="24" spans="1:8" x14ac:dyDescent="0.2">
      <c r="A24" s="238">
        <v>20</v>
      </c>
      <c r="B24" s="239">
        <v>6641</v>
      </c>
      <c r="C24" s="239">
        <v>3723</v>
      </c>
      <c r="D24" s="239">
        <v>2918</v>
      </c>
      <c r="E24" s="238"/>
      <c r="F24" s="364">
        <v>1</v>
      </c>
      <c r="G24" s="364">
        <v>1</v>
      </c>
      <c r="H24" s="364">
        <v>1</v>
      </c>
    </row>
    <row r="25" spans="1:8" x14ac:dyDescent="0.2">
      <c r="A25" s="238">
        <v>21</v>
      </c>
      <c r="B25" s="239">
        <v>7102</v>
      </c>
      <c r="C25" s="239">
        <v>3982</v>
      </c>
      <c r="D25" s="239">
        <v>3120</v>
      </c>
      <c r="E25" s="238"/>
      <c r="F25" s="364">
        <v>1</v>
      </c>
      <c r="G25" s="364">
        <v>1</v>
      </c>
      <c r="H25" s="364">
        <v>1</v>
      </c>
    </row>
    <row r="26" spans="1:8" x14ac:dyDescent="0.2">
      <c r="A26" s="238">
        <v>22</v>
      </c>
      <c r="B26" s="239">
        <v>7209</v>
      </c>
      <c r="C26" s="239">
        <v>3985</v>
      </c>
      <c r="D26" s="239">
        <v>3224</v>
      </c>
      <c r="E26" s="238"/>
      <c r="F26" s="364">
        <v>1</v>
      </c>
      <c r="G26" s="364">
        <v>1</v>
      </c>
      <c r="H26" s="364">
        <v>1</v>
      </c>
    </row>
    <row r="27" spans="1:8" x14ac:dyDescent="0.2">
      <c r="A27" s="238">
        <v>23</v>
      </c>
      <c r="B27" s="239">
        <v>7646</v>
      </c>
      <c r="C27" s="239">
        <v>4217</v>
      </c>
      <c r="D27" s="239">
        <v>3429</v>
      </c>
      <c r="E27" s="238"/>
      <c r="F27" s="364">
        <v>1</v>
      </c>
      <c r="G27" s="364">
        <v>1</v>
      </c>
      <c r="H27" s="364">
        <v>1</v>
      </c>
    </row>
    <row r="28" spans="1:8" x14ac:dyDescent="0.2">
      <c r="A28" s="238">
        <v>24</v>
      </c>
      <c r="B28" s="239">
        <v>8168</v>
      </c>
      <c r="C28" s="239">
        <v>4381</v>
      </c>
      <c r="D28" s="239">
        <v>3787</v>
      </c>
      <c r="E28" s="238"/>
      <c r="F28" s="364">
        <v>1</v>
      </c>
      <c r="G28" s="364">
        <v>1</v>
      </c>
      <c r="H28" s="364">
        <v>1</v>
      </c>
    </row>
    <row r="29" spans="1:8" x14ac:dyDescent="0.2">
      <c r="A29" s="238">
        <v>25</v>
      </c>
      <c r="B29" s="239">
        <v>8557</v>
      </c>
      <c r="C29" s="239">
        <v>4577</v>
      </c>
      <c r="D29" s="239">
        <v>3980</v>
      </c>
      <c r="E29" s="238"/>
      <c r="F29" s="364">
        <v>1</v>
      </c>
      <c r="G29" s="364">
        <v>1</v>
      </c>
      <c r="H29" s="364">
        <v>1</v>
      </c>
    </row>
    <row r="30" spans="1:8" x14ac:dyDescent="0.2">
      <c r="A30" s="238">
        <v>26</v>
      </c>
      <c r="B30" s="239">
        <v>8831</v>
      </c>
      <c r="C30" s="239">
        <v>4682</v>
      </c>
      <c r="D30" s="239">
        <v>4149</v>
      </c>
      <c r="E30" s="238"/>
      <c r="F30" s="364">
        <v>1</v>
      </c>
      <c r="G30" s="364">
        <v>2</v>
      </c>
      <c r="H30" s="364">
        <v>1</v>
      </c>
    </row>
    <row r="31" spans="1:8" x14ac:dyDescent="0.2">
      <c r="A31" s="238">
        <v>27</v>
      </c>
      <c r="B31" s="239">
        <v>8941</v>
      </c>
      <c r="C31" s="239">
        <v>4660</v>
      </c>
      <c r="D31" s="239">
        <v>4281</v>
      </c>
      <c r="E31" s="238"/>
      <c r="F31" s="364">
        <v>1</v>
      </c>
      <c r="G31" s="364">
        <v>2</v>
      </c>
      <c r="H31" s="364">
        <v>1</v>
      </c>
    </row>
    <row r="32" spans="1:8" x14ac:dyDescent="0.2">
      <c r="A32" s="238">
        <v>28</v>
      </c>
      <c r="B32" s="239">
        <v>9340</v>
      </c>
      <c r="C32" s="239">
        <v>4878</v>
      </c>
      <c r="D32" s="239">
        <v>4462</v>
      </c>
      <c r="E32" s="238"/>
      <c r="F32" s="364">
        <v>2</v>
      </c>
      <c r="G32" s="364">
        <v>2</v>
      </c>
      <c r="H32" s="364">
        <v>2</v>
      </c>
    </row>
    <row r="33" spans="1:8" x14ac:dyDescent="0.2">
      <c r="A33" s="238">
        <v>29</v>
      </c>
      <c r="B33" s="239">
        <v>9158</v>
      </c>
      <c r="C33" s="239">
        <v>4756</v>
      </c>
      <c r="D33" s="239">
        <v>4402</v>
      </c>
      <c r="E33" s="238"/>
      <c r="F33" s="364">
        <v>2</v>
      </c>
      <c r="G33" s="364">
        <v>2</v>
      </c>
      <c r="H33" s="364">
        <v>1</v>
      </c>
    </row>
    <row r="34" spans="1:8" x14ac:dyDescent="0.2">
      <c r="A34" s="238">
        <v>30</v>
      </c>
      <c r="B34" s="239">
        <v>9168</v>
      </c>
      <c r="C34" s="239">
        <v>4716</v>
      </c>
      <c r="D34" s="239">
        <v>4452</v>
      </c>
      <c r="E34" s="238"/>
      <c r="F34" s="364">
        <v>2</v>
      </c>
      <c r="G34" s="364">
        <v>2</v>
      </c>
      <c r="H34" s="364">
        <v>2</v>
      </c>
    </row>
    <row r="35" spans="1:8" x14ac:dyDescent="0.2">
      <c r="A35" s="238">
        <v>31</v>
      </c>
      <c r="B35" s="239">
        <v>6683</v>
      </c>
      <c r="C35" s="239">
        <v>3391</v>
      </c>
      <c r="D35" s="239">
        <v>3292</v>
      </c>
      <c r="E35" s="238"/>
      <c r="F35" s="364">
        <v>1</v>
      </c>
      <c r="G35" s="364">
        <v>1</v>
      </c>
      <c r="H35" s="364">
        <v>1</v>
      </c>
    </row>
    <row r="36" spans="1:8" x14ac:dyDescent="0.2">
      <c r="A36" s="238">
        <v>32</v>
      </c>
      <c r="B36" s="239">
        <v>42934</v>
      </c>
      <c r="C36" s="239">
        <v>21159</v>
      </c>
      <c r="D36" s="239">
        <v>21775</v>
      </c>
      <c r="E36" s="238"/>
      <c r="F36" s="364">
        <v>7</v>
      </c>
      <c r="G36" s="364">
        <v>7</v>
      </c>
      <c r="H36" s="364">
        <v>7</v>
      </c>
    </row>
    <row r="37" spans="1:8" x14ac:dyDescent="0.2">
      <c r="A37" s="238">
        <v>33</v>
      </c>
      <c r="B37" s="239">
        <v>38245</v>
      </c>
      <c r="C37" s="239">
        <v>18409</v>
      </c>
      <c r="D37" s="239">
        <v>19836</v>
      </c>
      <c r="E37" s="238"/>
      <c r="F37" s="364">
        <v>6</v>
      </c>
      <c r="G37" s="364">
        <v>6</v>
      </c>
      <c r="H37" s="364">
        <v>7</v>
      </c>
    </row>
    <row r="38" spans="1:8" x14ac:dyDescent="0.2">
      <c r="A38" s="238">
        <v>34</v>
      </c>
      <c r="B38" s="239">
        <v>37815</v>
      </c>
      <c r="C38" s="239">
        <v>18159</v>
      </c>
      <c r="D38" s="239">
        <v>19656</v>
      </c>
      <c r="E38" s="238"/>
      <c r="F38" s="364">
        <v>6</v>
      </c>
      <c r="G38" s="364">
        <v>6</v>
      </c>
      <c r="H38" s="364">
        <v>7</v>
      </c>
    </row>
    <row r="39" spans="1:8" x14ac:dyDescent="0.2">
      <c r="A39" s="238">
        <v>35</v>
      </c>
      <c r="B39" s="239">
        <v>39355</v>
      </c>
      <c r="C39" s="239">
        <v>18773</v>
      </c>
      <c r="D39" s="239">
        <v>20582</v>
      </c>
      <c r="E39" s="238"/>
      <c r="F39" s="364">
        <v>7</v>
      </c>
      <c r="G39" s="364">
        <v>6</v>
      </c>
      <c r="H39" s="364">
        <v>7</v>
      </c>
    </row>
    <row r="40" spans="1:8" x14ac:dyDescent="0.2">
      <c r="A40" s="238">
        <v>36</v>
      </c>
      <c r="B40" s="239">
        <v>42477</v>
      </c>
      <c r="C40" s="239">
        <v>20315</v>
      </c>
      <c r="D40" s="239">
        <v>22162</v>
      </c>
      <c r="E40" s="238"/>
      <c r="F40" s="364">
        <v>7</v>
      </c>
      <c r="G40" s="364">
        <v>7</v>
      </c>
      <c r="H40" s="364">
        <v>8</v>
      </c>
    </row>
    <row r="41" spans="1:8" x14ac:dyDescent="0.2">
      <c r="A41" s="238">
        <v>37</v>
      </c>
      <c r="B41" s="239">
        <v>45918</v>
      </c>
      <c r="C41" s="239">
        <v>21815</v>
      </c>
      <c r="D41" s="239">
        <v>24103</v>
      </c>
      <c r="E41" s="238"/>
      <c r="F41" s="364">
        <v>8</v>
      </c>
      <c r="G41" s="364">
        <v>7</v>
      </c>
      <c r="H41" s="364">
        <v>8</v>
      </c>
    </row>
    <row r="42" spans="1:8" x14ac:dyDescent="0.2">
      <c r="A42" s="238">
        <v>38</v>
      </c>
      <c r="B42" s="239">
        <v>51094</v>
      </c>
      <c r="C42" s="239">
        <v>24490</v>
      </c>
      <c r="D42" s="239">
        <v>26604</v>
      </c>
      <c r="E42" s="238"/>
      <c r="F42" s="364">
        <v>9</v>
      </c>
      <c r="G42" s="364">
        <v>8</v>
      </c>
      <c r="H42" s="364">
        <v>9</v>
      </c>
    </row>
    <row r="43" spans="1:8" x14ac:dyDescent="0.2">
      <c r="A43" s="238">
        <v>39</v>
      </c>
      <c r="B43" s="239">
        <v>57915</v>
      </c>
      <c r="C43" s="239">
        <v>28056</v>
      </c>
      <c r="D43" s="239">
        <v>29859</v>
      </c>
      <c r="E43" s="238"/>
      <c r="F43" s="364">
        <v>10</v>
      </c>
      <c r="G43" s="364">
        <v>9</v>
      </c>
      <c r="H43" s="364">
        <v>10</v>
      </c>
    </row>
    <row r="44" spans="1:8" x14ac:dyDescent="0.2">
      <c r="A44" s="238">
        <v>40</v>
      </c>
      <c r="B44" s="239">
        <v>67541</v>
      </c>
      <c r="C44" s="239">
        <v>33673</v>
      </c>
      <c r="D44" s="239">
        <v>33868</v>
      </c>
      <c r="E44" s="238"/>
      <c r="F44" s="364">
        <v>11</v>
      </c>
      <c r="G44" s="364">
        <v>11</v>
      </c>
      <c r="H44" s="364">
        <v>12</v>
      </c>
    </row>
    <row r="45" spans="1:8" x14ac:dyDescent="0.2">
      <c r="A45" t="s">
        <v>53</v>
      </c>
      <c r="B45">
        <v>599935</v>
      </c>
      <c r="C45">
        <v>305673</v>
      </c>
      <c r="D45">
        <v>294262</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pageSetUpPr fitToPage="1"/>
  </sheetPr>
  <dimension ref="A1:V203"/>
  <sheetViews>
    <sheetView workbookViewId="0">
      <pane ySplit="9" topLeftCell="A10" activePane="bottomLeft" state="frozen"/>
      <selection pane="bottomLeft"/>
    </sheetView>
  </sheetViews>
  <sheetFormatPr defaultRowHeight="12.75" x14ac:dyDescent="0.2"/>
  <cols>
    <col min="1" max="1" width="9.140625" style="12"/>
    <col min="2" max="2" width="20.5703125" style="12" customWidth="1"/>
    <col min="3" max="3" width="9.140625" style="12"/>
    <col min="4" max="4" width="9.7109375" style="12" customWidth="1"/>
    <col min="5" max="5" width="9.140625" style="12"/>
    <col min="6" max="6" width="9.7109375" style="12" customWidth="1"/>
    <col min="7" max="7" width="9.140625" style="12"/>
    <col min="8" max="8" width="10.28515625" style="12" customWidth="1"/>
    <col min="9" max="9" width="9.140625" style="12"/>
    <col min="10" max="10" width="9.7109375" style="12" customWidth="1"/>
    <col min="11" max="11" width="9.140625" style="12"/>
    <col min="12" max="12" width="10.140625" style="12" customWidth="1"/>
    <col min="13" max="13" width="9.140625" style="12"/>
    <col min="14" max="14" width="9.85546875" style="12" customWidth="1"/>
    <col min="15" max="19" width="9.140625" style="12"/>
    <col min="20" max="22" width="9.140625" style="12" hidden="1" customWidth="1"/>
    <col min="23" max="16384" width="9.140625" style="12"/>
  </cols>
  <sheetData>
    <row r="1" spans="1:21" ht="14.25" x14ac:dyDescent="0.2">
      <c r="A1" s="40" t="s">
        <v>552</v>
      </c>
    </row>
    <row r="2" spans="1:21" ht="15" thickBot="1" x14ac:dyDescent="0.25">
      <c r="A2" s="2" t="s">
        <v>513</v>
      </c>
    </row>
    <row r="3" spans="1:21" ht="13.5" thickBot="1" x14ac:dyDescent="0.25">
      <c r="A3" s="2" t="s">
        <v>518</v>
      </c>
      <c r="K3" s="422" t="s">
        <v>28</v>
      </c>
      <c r="L3" s="423"/>
      <c r="M3" s="424"/>
    </row>
    <row r="4" spans="1:21" ht="14.25" x14ac:dyDescent="0.2">
      <c r="A4" s="1" t="s">
        <v>595</v>
      </c>
      <c r="K4" s="268" t="s">
        <v>29</v>
      </c>
      <c r="L4" s="461" t="s">
        <v>30</v>
      </c>
      <c r="M4" s="463"/>
      <c r="T4" s="12">
        <v>2012</v>
      </c>
      <c r="U4" s="54" t="s">
        <v>6</v>
      </c>
    </row>
    <row r="5" spans="1:21" ht="13.5" thickBot="1" x14ac:dyDescent="0.25">
      <c r="A5" s="1"/>
      <c r="K5" s="112" t="s">
        <v>456</v>
      </c>
      <c r="L5" s="425">
        <v>2013</v>
      </c>
      <c r="M5" s="426"/>
      <c r="T5" s="12">
        <v>2013</v>
      </c>
      <c r="U5" s="54" t="s">
        <v>7</v>
      </c>
    </row>
    <row r="6" spans="1:21" x14ac:dyDescent="0.2">
      <c r="A6" s="1"/>
      <c r="U6" s="54" t="s">
        <v>30</v>
      </c>
    </row>
    <row r="8" spans="1:21" x14ac:dyDescent="0.2">
      <c r="A8" s="464"/>
      <c r="B8" s="464"/>
      <c r="C8" s="466" t="s">
        <v>9</v>
      </c>
      <c r="D8" s="466"/>
      <c r="E8" s="466" t="s">
        <v>10</v>
      </c>
      <c r="F8" s="466"/>
      <c r="G8" s="466" t="s">
        <v>11</v>
      </c>
      <c r="H8" s="466"/>
      <c r="I8" s="466" t="s">
        <v>12</v>
      </c>
      <c r="J8" s="466"/>
      <c r="K8" s="466" t="s">
        <v>13</v>
      </c>
      <c r="L8" s="466"/>
      <c r="M8" s="466" t="s">
        <v>71</v>
      </c>
      <c r="N8" s="466"/>
    </row>
    <row r="9" spans="1:21" ht="67.5" x14ac:dyDescent="0.2">
      <c r="A9" s="465"/>
      <c r="B9" s="465"/>
      <c r="C9" s="277" t="s">
        <v>405</v>
      </c>
      <c r="D9" s="57" t="s">
        <v>70</v>
      </c>
      <c r="E9" s="277" t="s">
        <v>405</v>
      </c>
      <c r="F9" s="57" t="s">
        <v>70</v>
      </c>
      <c r="G9" s="277" t="s">
        <v>405</v>
      </c>
      <c r="H9" s="57" t="s">
        <v>70</v>
      </c>
      <c r="I9" s="277" t="s">
        <v>405</v>
      </c>
      <c r="J9" s="57" t="s">
        <v>70</v>
      </c>
      <c r="K9" s="277" t="s">
        <v>405</v>
      </c>
      <c r="L9" s="57" t="s">
        <v>70</v>
      </c>
      <c r="M9" s="277" t="s">
        <v>405</v>
      </c>
      <c r="N9" s="57" t="s">
        <v>70</v>
      </c>
    </row>
    <row r="10" spans="1:21" x14ac:dyDescent="0.2">
      <c r="A10" s="86" t="s">
        <v>80</v>
      </c>
      <c r="B10" s="87" t="s">
        <v>81</v>
      </c>
      <c r="C10" s="88">
        <f ca="1">VLOOKUP(TRIM($A10),INDIRECT($U$10),3+$U$11,0)</f>
        <v>458373</v>
      </c>
      <c r="D10" s="88">
        <f ca="1">VLOOKUP(TRIM($A10),INDIRECT($U$10),6+$U$11,0)</f>
        <v>69</v>
      </c>
      <c r="E10" s="88">
        <f ca="1">VLOOKUP(TRIM($A10),INDIRECT($U$10),9+$U$11,0)</f>
        <v>34009</v>
      </c>
      <c r="F10" s="88">
        <f ca="1">VLOOKUP(TRIM($A10),INDIRECT($U$10),12+$U$11,0)</f>
        <v>71</v>
      </c>
      <c r="G10" s="88">
        <f ca="1">VLOOKUP(TRIM($A10),INDIRECT($U$10),15+$U$11,0)</f>
        <v>64830</v>
      </c>
      <c r="H10" s="88">
        <f ca="1">VLOOKUP(TRIM($A10),INDIRECT($U$10),18+$U$11,0)</f>
        <v>73</v>
      </c>
      <c r="I10" s="88">
        <f ca="1">VLOOKUP(TRIM($A10),INDIRECT($U$10),21+$U$11,0)</f>
        <v>34594</v>
      </c>
      <c r="J10" s="88">
        <f ca="1">VLOOKUP(TRIM($A10),INDIRECT($U$10),24+$U$11,0)</f>
        <v>71</v>
      </c>
      <c r="K10" s="88">
        <f ca="1">VLOOKUP(TRIM($A10),INDIRECT($U$10),27+$U$11,0)</f>
        <v>2481</v>
      </c>
      <c r="L10" s="88">
        <f ca="1">VLOOKUP(TRIM($A10),INDIRECT($U$10),30+$U$11,0)</f>
        <v>77</v>
      </c>
      <c r="M10" s="88">
        <f ca="1">VLOOKUP(TRIM($A10),INDIRECT($U$10),33+$U$11,0)</f>
        <v>612660</v>
      </c>
      <c r="N10" s="88">
        <f ca="1">VLOOKUP(TRIM($A10),INDIRECT($U$10),36+$U$11,0)</f>
        <v>69</v>
      </c>
      <c r="U10" s="12" t="str">
        <f>"Y1P_Table5a_"&amp;$L$5</f>
        <v>Y1P_Table5a_2013</v>
      </c>
    </row>
    <row r="11" spans="1:21" x14ac:dyDescent="0.2">
      <c r="A11" s="86"/>
      <c r="B11" s="87"/>
      <c r="C11" s="88"/>
      <c r="D11" s="89"/>
      <c r="E11" s="88"/>
      <c r="F11" s="89"/>
      <c r="G11" s="88"/>
      <c r="H11" s="89"/>
      <c r="I11" s="88"/>
      <c r="J11" s="89"/>
      <c r="K11" s="88"/>
      <c r="L11" s="89"/>
      <c r="M11" s="88"/>
      <c r="N11" s="89"/>
      <c r="U11" s="12">
        <f>IF(L4="All",0,IF(L4="Boys",1,IF(L4="Girls",2)))</f>
        <v>0</v>
      </c>
    </row>
    <row r="12" spans="1:21" x14ac:dyDescent="0.2">
      <c r="A12" s="86" t="s">
        <v>82</v>
      </c>
      <c r="B12" s="90" t="s">
        <v>83</v>
      </c>
      <c r="C12" s="88">
        <f ca="1">VLOOKUP(TRIM($A12),INDIRECT($U$10),3+$U$11,0)</f>
        <v>26105</v>
      </c>
      <c r="D12" s="88">
        <f ca="1">VLOOKUP(TRIM($A12),INDIRECT($U$10),6+$U$11,0)</f>
        <v>69</v>
      </c>
      <c r="E12" s="88">
        <f ca="1">VLOOKUP(TRIM($A12),INDIRECT($U$10),9+$U$11,0)</f>
        <v>566</v>
      </c>
      <c r="F12" s="88">
        <f ca="1">VLOOKUP(TRIM($A12),INDIRECT($U$10),12+$U$11,0)</f>
        <v>72</v>
      </c>
      <c r="G12" s="88">
        <f ca="1">VLOOKUP(TRIM($A12),INDIRECT($U$10),15+$U$11,0)</f>
        <v>1235</v>
      </c>
      <c r="H12" s="88">
        <f ca="1">VLOOKUP(TRIM($A12),INDIRECT($U$10),18+$U$11,0)</f>
        <v>72</v>
      </c>
      <c r="I12" s="88">
        <f ca="1">VLOOKUP(TRIM($A12),INDIRECT($U$10),21+$U$11,0)</f>
        <v>272</v>
      </c>
      <c r="J12" s="88">
        <f ca="1">VLOOKUP(TRIM($A12),INDIRECT($U$10),24+$U$11,0)</f>
        <v>72</v>
      </c>
      <c r="K12" s="88">
        <f ca="1">VLOOKUP(TRIM($A12),INDIRECT($U$10),27+$U$11,0)</f>
        <v>89</v>
      </c>
      <c r="L12" s="88">
        <f ca="1">VLOOKUP(TRIM($A12),INDIRECT($U$10),30+$U$11,0)</f>
        <v>71</v>
      </c>
      <c r="M12" s="88">
        <f ca="1">VLOOKUP(TRIM($A12),INDIRECT($U$10),33+$U$11,0)</f>
        <v>28654</v>
      </c>
      <c r="N12" s="88">
        <f ca="1">VLOOKUP(TRIM($A12),INDIRECT($U$10),36+$U$11,0)</f>
        <v>69</v>
      </c>
    </row>
    <row r="13" spans="1:21" x14ac:dyDescent="0.2">
      <c r="A13" s="29"/>
      <c r="B13" s="245"/>
      <c r="C13" s="197"/>
      <c r="D13" s="198"/>
      <c r="E13" s="197"/>
      <c r="F13" s="198"/>
      <c r="G13" s="197"/>
      <c r="H13" s="198"/>
      <c r="I13" s="197"/>
      <c r="J13" s="198"/>
      <c r="K13" s="197"/>
      <c r="L13" s="198"/>
      <c r="M13" s="197"/>
      <c r="N13" s="198"/>
    </row>
    <row r="14" spans="1:21" x14ac:dyDescent="0.2">
      <c r="A14" s="29" t="s">
        <v>86</v>
      </c>
      <c r="B14" s="245" t="s">
        <v>521</v>
      </c>
      <c r="C14" s="197">
        <f ca="1">VLOOKUP(TRIM($A14),INDIRECT($U$10),3+$U$11,0)</f>
        <v>5329</v>
      </c>
      <c r="D14" s="197">
        <f ca="1">VLOOKUP(TRIM($A14),INDIRECT($U$10),6+$U$11,0)</f>
        <v>68</v>
      </c>
      <c r="E14" s="197">
        <f ca="1">VLOOKUP(TRIM($A14),INDIRECT($U$10),9+$U$11,0)</f>
        <v>69</v>
      </c>
      <c r="F14" s="197">
        <f ca="1">VLOOKUP(TRIM($A14),INDIRECT($U$10),12+$U$11,0)</f>
        <v>75</v>
      </c>
      <c r="G14" s="197">
        <f ca="1">VLOOKUP(TRIM($A14),INDIRECT($U$10),15+$U$11,0)</f>
        <v>33</v>
      </c>
      <c r="H14" s="197">
        <f ca="1">VLOOKUP(TRIM($A14),INDIRECT($U$10),18+$U$11,0)</f>
        <v>76</v>
      </c>
      <c r="I14" s="197">
        <f ca="1">VLOOKUP(TRIM($A14),INDIRECT($U$10),21+$U$11,0)</f>
        <v>9</v>
      </c>
      <c r="J14" s="197">
        <f ca="1">VLOOKUP(TRIM($A14),INDIRECT($U$10),24+$U$11,0)</f>
        <v>67</v>
      </c>
      <c r="K14" s="197">
        <f ca="1">VLOOKUP(TRIM($A14),INDIRECT($U$10),27+$U$11,0)</f>
        <v>13</v>
      </c>
      <c r="L14" s="197">
        <f ca="1">VLOOKUP(TRIM($A14),INDIRECT($U$10),30+$U$11,0)</f>
        <v>69</v>
      </c>
      <c r="M14" s="197">
        <f ca="1">VLOOKUP(TRIM($A14),INDIRECT($U$10),33+$U$11,0)</f>
        <v>5494</v>
      </c>
      <c r="N14" s="197">
        <f ca="1">VLOOKUP(TRIM($A14),INDIRECT($U$10),36+$U$11,0)</f>
        <v>69</v>
      </c>
    </row>
    <row r="15" spans="1:21" x14ac:dyDescent="0.2">
      <c r="A15" s="29" t="s">
        <v>84</v>
      </c>
      <c r="B15" s="92" t="s">
        <v>85</v>
      </c>
      <c r="C15" s="197">
        <f t="shared" ref="C15:C25" ca="1" si="0">VLOOKUP(TRIM($A15),INDIRECT($U$10),3+$U$11,0)</f>
        <v>1141</v>
      </c>
      <c r="D15" s="197">
        <f t="shared" ref="D15:D25" ca="1" si="1">VLOOKUP(TRIM($A15),INDIRECT($U$10),6+$U$11,0)</f>
        <v>76</v>
      </c>
      <c r="E15" s="197">
        <f t="shared" ref="E15:E25" ca="1" si="2">VLOOKUP(TRIM($A15),INDIRECT($U$10),9+$U$11,0)</f>
        <v>29</v>
      </c>
      <c r="F15" s="197">
        <f t="shared" ref="F15:F25" ca="1" si="3">VLOOKUP(TRIM($A15),INDIRECT($U$10),12+$U$11,0)</f>
        <v>86</v>
      </c>
      <c r="G15" s="197">
        <f t="shared" ref="G15:G25" ca="1" si="4">VLOOKUP(TRIM($A15),INDIRECT($U$10),15+$U$11,0)</f>
        <v>34</v>
      </c>
      <c r="H15" s="197" t="str">
        <f t="shared" ref="H15:H25" ca="1" si="5">VLOOKUP(TRIM($A15),INDIRECT($U$10),18+$U$11,0)</f>
        <v>x</v>
      </c>
      <c r="I15" s="197">
        <f t="shared" ref="I15:I25" ca="1" si="6">VLOOKUP(TRIM($A15),INDIRECT($U$10),21+$U$11,0)</f>
        <v>5</v>
      </c>
      <c r="J15" s="197" t="str">
        <f t="shared" ref="J15:J25" ca="1" si="7">VLOOKUP(TRIM($A15),INDIRECT($U$10),24+$U$11,0)</f>
        <v>x</v>
      </c>
      <c r="K15" s="197" t="str">
        <f t="shared" ref="K15:K25" ca="1" si="8">VLOOKUP(TRIM($A15),INDIRECT($U$10),27+$U$11,0)</f>
        <v>x</v>
      </c>
      <c r="L15" s="197" t="str">
        <f t="shared" ref="L15:L25" ca="1" si="9">VLOOKUP(TRIM($A15),INDIRECT($U$10),30+$U$11,0)</f>
        <v>x</v>
      </c>
      <c r="M15" s="197">
        <f t="shared" ref="M15:M25" ca="1" si="10">VLOOKUP(TRIM($A15),INDIRECT($U$10),33+$U$11,0)</f>
        <v>1215</v>
      </c>
      <c r="N15" s="197">
        <f t="shared" ref="N15:N25" ca="1" si="11">VLOOKUP(TRIM($A15),INDIRECT($U$10),36+$U$11,0)</f>
        <v>76</v>
      </c>
    </row>
    <row r="16" spans="1:21" x14ac:dyDescent="0.2">
      <c r="A16" s="29" t="s">
        <v>88</v>
      </c>
      <c r="B16" s="92" t="s">
        <v>89</v>
      </c>
      <c r="C16" s="197">
        <f t="shared" ca="1" si="0"/>
        <v>1923</v>
      </c>
      <c r="D16" s="197">
        <f t="shared" ca="1" si="1"/>
        <v>69</v>
      </c>
      <c r="E16" s="197">
        <f t="shared" ca="1" si="2"/>
        <v>25</v>
      </c>
      <c r="F16" s="197">
        <f t="shared" ca="1" si="3"/>
        <v>60</v>
      </c>
      <c r="G16" s="197">
        <f t="shared" ca="1" si="4"/>
        <v>33</v>
      </c>
      <c r="H16" s="197">
        <f t="shared" ca="1" si="5"/>
        <v>64</v>
      </c>
      <c r="I16" s="197">
        <f t="shared" ca="1" si="6"/>
        <v>22</v>
      </c>
      <c r="J16" s="197">
        <f t="shared" ca="1" si="7"/>
        <v>68</v>
      </c>
      <c r="K16" s="197">
        <f t="shared" ca="1" si="8"/>
        <v>10</v>
      </c>
      <c r="L16" s="197">
        <f t="shared" ca="1" si="9"/>
        <v>60</v>
      </c>
      <c r="M16" s="197">
        <f t="shared" ca="1" si="10"/>
        <v>2058</v>
      </c>
      <c r="N16" s="197">
        <f t="shared" ca="1" si="11"/>
        <v>69</v>
      </c>
    </row>
    <row r="17" spans="1:14" x14ac:dyDescent="0.2">
      <c r="A17" s="29" t="s">
        <v>90</v>
      </c>
      <c r="B17" s="92" t="s">
        <v>91</v>
      </c>
      <c r="C17" s="197">
        <f t="shared" ca="1" si="0"/>
        <v>1081</v>
      </c>
      <c r="D17" s="197">
        <f t="shared" ca="1" si="1"/>
        <v>75</v>
      </c>
      <c r="E17" s="197">
        <f t="shared" ca="1" si="2"/>
        <v>10</v>
      </c>
      <c r="F17" s="197">
        <f t="shared" ca="1" si="3"/>
        <v>60</v>
      </c>
      <c r="G17" s="197">
        <f t="shared" ca="1" si="4"/>
        <v>40</v>
      </c>
      <c r="H17" s="197">
        <f t="shared" ca="1" si="5"/>
        <v>80</v>
      </c>
      <c r="I17" s="197" t="str">
        <f t="shared" ca="1" si="6"/>
        <v>x</v>
      </c>
      <c r="J17" s="197" t="str">
        <f t="shared" ca="1" si="7"/>
        <v>x</v>
      </c>
      <c r="K17" s="197">
        <f t="shared" ca="1" si="8"/>
        <v>4</v>
      </c>
      <c r="L17" s="197" t="str">
        <f t="shared" ca="1" si="9"/>
        <v>x</v>
      </c>
      <c r="M17" s="197">
        <f t="shared" ca="1" si="10"/>
        <v>1147</v>
      </c>
      <c r="N17" s="197">
        <f t="shared" ca="1" si="11"/>
        <v>75</v>
      </c>
    </row>
    <row r="18" spans="1:14" x14ac:dyDescent="0.2">
      <c r="A18" s="29" t="s">
        <v>92</v>
      </c>
      <c r="B18" s="92" t="s">
        <v>93</v>
      </c>
      <c r="C18" s="197">
        <f t="shared" ca="1" si="0"/>
        <v>1453</v>
      </c>
      <c r="D18" s="197">
        <f t="shared" ca="1" si="1"/>
        <v>60</v>
      </c>
      <c r="E18" s="197">
        <f t="shared" ca="1" si="2"/>
        <v>86</v>
      </c>
      <c r="F18" s="197">
        <f t="shared" ca="1" si="3"/>
        <v>73</v>
      </c>
      <c r="G18" s="197">
        <f t="shared" ca="1" si="4"/>
        <v>190</v>
      </c>
      <c r="H18" s="197">
        <f t="shared" ca="1" si="5"/>
        <v>71</v>
      </c>
      <c r="I18" s="197">
        <f t="shared" ca="1" si="6"/>
        <v>28</v>
      </c>
      <c r="J18" s="197">
        <f t="shared" ca="1" si="7"/>
        <v>79</v>
      </c>
      <c r="K18" s="197">
        <f t="shared" ca="1" si="8"/>
        <v>3</v>
      </c>
      <c r="L18" s="197">
        <f t="shared" ca="1" si="9"/>
        <v>100</v>
      </c>
      <c r="M18" s="197">
        <f t="shared" ca="1" si="10"/>
        <v>1824</v>
      </c>
      <c r="N18" s="197">
        <f t="shared" ca="1" si="11"/>
        <v>62</v>
      </c>
    </row>
    <row r="19" spans="1:14" x14ac:dyDescent="0.2">
      <c r="A19" s="29" t="s">
        <v>94</v>
      </c>
      <c r="B19" s="92" t="s">
        <v>95</v>
      </c>
      <c r="C19" s="197">
        <f t="shared" ca="1" si="0"/>
        <v>2125</v>
      </c>
      <c r="D19" s="197">
        <f t="shared" ca="1" si="1"/>
        <v>69</v>
      </c>
      <c r="E19" s="197">
        <f t="shared" ca="1" si="2"/>
        <v>103</v>
      </c>
      <c r="F19" s="197">
        <f t="shared" ca="1" si="3"/>
        <v>68</v>
      </c>
      <c r="G19" s="197">
        <f t="shared" ca="1" si="4"/>
        <v>427</v>
      </c>
      <c r="H19" s="197">
        <f t="shared" ca="1" si="5"/>
        <v>68</v>
      </c>
      <c r="I19" s="197">
        <f t="shared" ca="1" si="6"/>
        <v>125</v>
      </c>
      <c r="J19" s="197">
        <f t="shared" ca="1" si="7"/>
        <v>66</v>
      </c>
      <c r="K19" s="197">
        <f t="shared" ca="1" si="8"/>
        <v>22</v>
      </c>
      <c r="L19" s="197">
        <f t="shared" ca="1" si="9"/>
        <v>82</v>
      </c>
      <c r="M19" s="197">
        <f t="shared" ca="1" si="10"/>
        <v>2897</v>
      </c>
      <c r="N19" s="197">
        <f t="shared" ca="1" si="11"/>
        <v>69</v>
      </c>
    </row>
    <row r="20" spans="1:14" x14ac:dyDescent="0.2">
      <c r="A20" s="29" t="s">
        <v>96</v>
      </c>
      <c r="B20" s="92" t="s">
        <v>97</v>
      </c>
      <c r="C20" s="197">
        <f t="shared" ca="1" si="0"/>
        <v>2040</v>
      </c>
      <c r="D20" s="197">
        <f t="shared" ca="1" si="1"/>
        <v>72</v>
      </c>
      <c r="E20" s="197">
        <f t="shared" ca="1" si="2"/>
        <v>62</v>
      </c>
      <c r="F20" s="197">
        <f t="shared" ca="1" si="3"/>
        <v>73</v>
      </c>
      <c r="G20" s="197">
        <f t="shared" ca="1" si="4"/>
        <v>62</v>
      </c>
      <c r="H20" s="197">
        <f t="shared" ca="1" si="5"/>
        <v>84</v>
      </c>
      <c r="I20" s="197">
        <f t="shared" ca="1" si="6"/>
        <v>20</v>
      </c>
      <c r="J20" s="197" t="str">
        <f t="shared" ca="1" si="7"/>
        <v>x</v>
      </c>
      <c r="K20" s="197">
        <f t="shared" ca="1" si="8"/>
        <v>6</v>
      </c>
      <c r="L20" s="197">
        <f t="shared" ca="1" si="9"/>
        <v>100</v>
      </c>
      <c r="M20" s="197">
        <f t="shared" ca="1" si="10"/>
        <v>2204</v>
      </c>
      <c r="N20" s="197">
        <f t="shared" ca="1" si="11"/>
        <v>73</v>
      </c>
    </row>
    <row r="21" spans="1:14" x14ac:dyDescent="0.2">
      <c r="A21" s="29" t="s">
        <v>98</v>
      </c>
      <c r="B21" s="92" t="s">
        <v>99</v>
      </c>
      <c r="C21" s="197">
        <f t="shared" ca="1" si="0"/>
        <v>3096</v>
      </c>
      <c r="D21" s="197">
        <f t="shared" ca="1" si="1"/>
        <v>71</v>
      </c>
      <c r="E21" s="197">
        <f t="shared" ca="1" si="2"/>
        <v>41</v>
      </c>
      <c r="F21" s="197">
        <f t="shared" ca="1" si="3"/>
        <v>76</v>
      </c>
      <c r="G21" s="197">
        <f t="shared" ca="1" si="4"/>
        <v>50</v>
      </c>
      <c r="H21" s="197">
        <f t="shared" ca="1" si="5"/>
        <v>80</v>
      </c>
      <c r="I21" s="197">
        <f t="shared" ca="1" si="6"/>
        <v>3</v>
      </c>
      <c r="J21" s="197" t="str">
        <f t="shared" ca="1" si="7"/>
        <v>x</v>
      </c>
      <c r="K21" s="197">
        <f t="shared" ca="1" si="8"/>
        <v>4</v>
      </c>
      <c r="L21" s="197" t="str">
        <f t="shared" ca="1" si="9"/>
        <v>x</v>
      </c>
      <c r="M21" s="197">
        <f t="shared" ca="1" si="10"/>
        <v>3215</v>
      </c>
      <c r="N21" s="197">
        <f t="shared" ca="1" si="11"/>
        <v>71</v>
      </c>
    </row>
    <row r="22" spans="1:14" x14ac:dyDescent="0.2">
      <c r="A22" s="29" t="s">
        <v>100</v>
      </c>
      <c r="B22" s="92" t="s">
        <v>101</v>
      </c>
      <c r="C22" s="197">
        <f t="shared" ca="1" si="0"/>
        <v>1473</v>
      </c>
      <c r="D22" s="197">
        <f t="shared" ca="1" si="1"/>
        <v>66</v>
      </c>
      <c r="E22" s="197">
        <f t="shared" ca="1" si="2"/>
        <v>27</v>
      </c>
      <c r="F22" s="197">
        <f t="shared" ca="1" si="3"/>
        <v>56</v>
      </c>
      <c r="G22" s="197">
        <f t="shared" ca="1" si="4"/>
        <v>8</v>
      </c>
      <c r="H22" s="197" t="str">
        <f t="shared" ca="1" si="5"/>
        <v>x</v>
      </c>
      <c r="I22" s="197" t="str">
        <f t="shared" ca="1" si="6"/>
        <v>x</v>
      </c>
      <c r="J22" s="197" t="str">
        <f t="shared" ca="1" si="7"/>
        <v>x</v>
      </c>
      <c r="K22" s="197" t="str">
        <f t="shared" ca="1" si="8"/>
        <v>x</v>
      </c>
      <c r="L22" s="197" t="str">
        <f t="shared" ca="1" si="9"/>
        <v>x</v>
      </c>
      <c r="M22" s="197">
        <f t="shared" ca="1" si="10"/>
        <v>1520</v>
      </c>
      <c r="N22" s="197">
        <f t="shared" ca="1" si="11"/>
        <v>65</v>
      </c>
    </row>
    <row r="23" spans="1:14" x14ac:dyDescent="0.2">
      <c r="A23" s="29" t="s">
        <v>102</v>
      </c>
      <c r="B23" s="92" t="s">
        <v>103</v>
      </c>
      <c r="C23" s="197">
        <f t="shared" ca="1" si="0"/>
        <v>1409</v>
      </c>
      <c r="D23" s="197">
        <f t="shared" ca="1" si="1"/>
        <v>68</v>
      </c>
      <c r="E23" s="197">
        <f t="shared" ca="1" si="2"/>
        <v>19</v>
      </c>
      <c r="F23" s="197">
        <f t="shared" ca="1" si="3"/>
        <v>84</v>
      </c>
      <c r="G23" s="197">
        <f t="shared" ca="1" si="4"/>
        <v>64</v>
      </c>
      <c r="H23" s="197">
        <f t="shared" ca="1" si="5"/>
        <v>70</v>
      </c>
      <c r="I23" s="197">
        <f t="shared" ca="1" si="6"/>
        <v>10</v>
      </c>
      <c r="J23" s="197" t="str">
        <f t="shared" ca="1" si="7"/>
        <v>x</v>
      </c>
      <c r="K23" s="197">
        <f t="shared" ca="1" si="8"/>
        <v>3</v>
      </c>
      <c r="L23" s="197">
        <f t="shared" ca="1" si="9"/>
        <v>100</v>
      </c>
      <c r="M23" s="197">
        <f t="shared" ca="1" si="10"/>
        <v>1558</v>
      </c>
      <c r="N23" s="197">
        <f t="shared" ca="1" si="11"/>
        <v>68</v>
      </c>
    </row>
    <row r="24" spans="1:14" x14ac:dyDescent="0.2">
      <c r="A24" s="29" t="s">
        <v>104</v>
      </c>
      <c r="B24" s="92" t="s">
        <v>105</v>
      </c>
      <c r="C24" s="197">
        <f t="shared" ca="1" si="0"/>
        <v>2117</v>
      </c>
      <c r="D24" s="197">
        <f t="shared" ca="1" si="1"/>
        <v>67</v>
      </c>
      <c r="E24" s="197">
        <f t="shared" ca="1" si="2"/>
        <v>48</v>
      </c>
      <c r="F24" s="197">
        <f t="shared" ca="1" si="3"/>
        <v>67</v>
      </c>
      <c r="G24" s="197">
        <f t="shared" ca="1" si="4"/>
        <v>142</v>
      </c>
      <c r="H24" s="197">
        <f t="shared" ca="1" si="5"/>
        <v>72</v>
      </c>
      <c r="I24" s="197">
        <f t="shared" ca="1" si="6"/>
        <v>26</v>
      </c>
      <c r="J24" s="197">
        <f t="shared" ca="1" si="7"/>
        <v>77</v>
      </c>
      <c r="K24" s="197">
        <f t="shared" ca="1" si="8"/>
        <v>12</v>
      </c>
      <c r="L24" s="197">
        <f t="shared" ca="1" si="9"/>
        <v>67</v>
      </c>
      <c r="M24" s="197">
        <f t="shared" ca="1" si="10"/>
        <v>2358</v>
      </c>
      <c r="N24" s="197">
        <f t="shared" ca="1" si="11"/>
        <v>67</v>
      </c>
    </row>
    <row r="25" spans="1:14" x14ac:dyDescent="0.2">
      <c r="A25" s="29" t="s">
        <v>106</v>
      </c>
      <c r="B25" s="92" t="s">
        <v>107</v>
      </c>
      <c r="C25" s="197">
        <f t="shared" ca="1" si="0"/>
        <v>2918</v>
      </c>
      <c r="D25" s="197">
        <f t="shared" ca="1" si="1"/>
        <v>74</v>
      </c>
      <c r="E25" s="197">
        <f t="shared" ca="1" si="2"/>
        <v>47</v>
      </c>
      <c r="F25" s="197">
        <f t="shared" ca="1" si="3"/>
        <v>81</v>
      </c>
      <c r="G25" s="197">
        <f t="shared" ca="1" si="4"/>
        <v>152</v>
      </c>
      <c r="H25" s="197">
        <f t="shared" ca="1" si="5"/>
        <v>74</v>
      </c>
      <c r="I25" s="197">
        <f t="shared" ca="1" si="6"/>
        <v>17</v>
      </c>
      <c r="J25" s="197">
        <f t="shared" ca="1" si="7"/>
        <v>82</v>
      </c>
      <c r="K25" s="197">
        <f t="shared" ca="1" si="8"/>
        <v>9</v>
      </c>
      <c r="L25" s="197" t="str">
        <f t="shared" ca="1" si="9"/>
        <v>x</v>
      </c>
      <c r="M25" s="197">
        <f t="shared" ca="1" si="10"/>
        <v>3164</v>
      </c>
      <c r="N25" s="197">
        <f t="shared" ca="1" si="11"/>
        <v>74</v>
      </c>
    </row>
    <row r="26" spans="1:14" x14ac:dyDescent="0.2">
      <c r="A26" s="86"/>
      <c r="B26" s="92"/>
      <c r="C26" s="197"/>
      <c r="D26" s="198"/>
      <c r="E26" s="197"/>
      <c r="F26" s="198"/>
      <c r="G26" s="197"/>
      <c r="H26" s="198"/>
      <c r="I26" s="197"/>
      <c r="J26" s="198"/>
      <c r="K26" s="197"/>
      <c r="L26" s="198"/>
      <c r="M26" s="197"/>
      <c r="N26" s="198"/>
    </row>
    <row r="27" spans="1:14" x14ac:dyDescent="0.2">
      <c r="A27" s="86" t="s">
        <v>108</v>
      </c>
      <c r="B27" s="90" t="s">
        <v>109</v>
      </c>
      <c r="C27" s="88">
        <f ca="1">VLOOKUP(TRIM($A27),INDIRECT($U$10),3+$U$11,0)</f>
        <v>66142</v>
      </c>
      <c r="D27" s="88">
        <f ca="1">VLOOKUP(TRIM($A27),INDIRECT($U$10),6+$U$11,0)</f>
        <v>69</v>
      </c>
      <c r="E27" s="88">
        <f ca="1">VLOOKUP(TRIM($A27),INDIRECT($U$10),9+$U$11,0)</f>
        <v>3184</v>
      </c>
      <c r="F27" s="88">
        <f ca="1">VLOOKUP(TRIM($A27),INDIRECT($U$10),12+$U$11,0)</f>
        <v>69</v>
      </c>
      <c r="G27" s="88">
        <f ca="1">VLOOKUP(TRIM($A27),INDIRECT($U$10),15+$U$11,0)</f>
        <v>8559</v>
      </c>
      <c r="H27" s="88">
        <f ca="1">VLOOKUP(TRIM($A27),INDIRECT($U$10),18+$U$11,0)</f>
        <v>69</v>
      </c>
      <c r="I27" s="88">
        <f ca="1">VLOOKUP(TRIM($A27),INDIRECT($U$10),21+$U$11,0)</f>
        <v>2100</v>
      </c>
      <c r="J27" s="88">
        <f ca="1">VLOOKUP(TRIM($A27),INDIRECT($U$10),24+$U$11,0)</f>
        <v>68</v>
      </c>
      <c r="K27" s="88">
        <f ca="1">VLOOKUP(TRIM($A27),INDIRECT($U$10),27+$U$11,0)</f>
        <v>361</v>
      </c>
      <c r="L27" s="88">
        <f ca="1">VLOOKUP(TRIM($A27),INDIRECT($U$10),30+$U$11,0)</f>
        <v>72</v>
      </c>
      <c r="M27" s="88">
        <f ca="1">VLOOKUP(TRIM($A27),INDIRECT($U$10),33+$U$11,0)</f>
        <v>82220</v>
      </c>
      <c r="N27" s="88">
        <f ca="1">VLOOKUP(TRIM($A27),INDIRECT($U$10),36+$U$11,0)</f>
        <v>69</v>
      </c>
    </row>
    <row r="28" spans="1:14" x14ac:dyDescent="0.2">
      <c r="A28" s="29"/>
      <c r="B28" s="92"/>
      <c r="C28" s="197"/>
      <c r="D28" s="198"/>
      <c r="E28" s="197"/>
      <c r="F28" s="198"/>
      <c r="G28" s="197"/>
      <c r="H28" s="198"/>
      <c r="I28" s="197"/>
      <c r="J28" s="198"/>
      <c r="K28" s="197"/>
      <c r="L28" s="198"/>
      <c r="M28" s="197"/>
      <c r="N28" s="198"/>
    </row>
    <row r="29" spans="1:14" x14ac:dyDescent="0.2">
      <c r="A29" s="29" t="s">
        <v>110</v>
      </c>
      <c r="B29" s="92" t="s">
        <v>111</v>
      </c>
      <c r="C29" s="197">
        <f ca="1">VLOOKUP(TRIM($A29),INDIRECT($U$10),3+$U$11,0)</f>
        <v>1083</v>
      </c>
      <c r="D29" s="197">
        <f ca="1">VLOOKUP(TRIM($A29),INDIRECT($U$10),6+$U$11,0)</f>
        <v>64</v>
      </c>
      <c r="E29" s="197">
        <f ca="1">VLOOKUP(TRIM($A29),INDIRECT($U$10),9+$U$11,0)</f>
        <v>56</v>
      </c>
      <c r="F29" s="197">
        <f ca="1">VLOOKUP(TRIM($A29),INDIRECT($U$10),12+$U$11,0)</f>
        <v>68</v>
      </c>
      <c r="G29" s="197">
        <f ca="1">VLOOKUP(TRIM($A29),INDIRECT($U$10),15+$U$11,0)</f>
        <v>934</v>
      </c>
      <c r="H29" s="197">
        <f ca="1">VLOOKUP(TRIM($A29),INDIRECT($U$10),18+$U$11,0)</f>
        <v>71</v>
      </c>
      <c r="I29" s="197">
        <f ca="1">VLOOKUP(TRIM($A29),INDIRECT($U$10),21+$U$11,0)</f>
        <v>26</v>
      </c>
      <c r="J29" s="197">
        <f ca="1">VLOOKUP(TRIM($A29),INDIRECT($U$10),24+$U$11,0)</f>
        <v>69</v>
      </c>
      <c r="K29" s="197" t="str">
        <f ca="1">VLOOKUP(TRIM($A29),INDIRECT($U$10),27+$U$11,0)</f>
        <v>x</v>
      </c>
      <c r="L29" s="197" t="str">
        <f ca="1">VLOOKUP(TRIM($A29),INDIRECT($U$10),30+$U$11,0)</f>
        <v>x</v>
      </c>
      <c r="M29" s="197">
        <f ca="1">VLOOKUP(TRIM($A29),INDIRECT($U$10),33+$U$11,0)</f>
        <v>2126</v>
      </c>
      <c r="N29" s="197">
        <f ca="1">VLOOKUP(TRIM($A29),INDIRECT($U$10),36+$U$11,0)</f>
        <v>67</v>
      </c>
    </row>
    <row r="30" spans="1:14" x14ac:dyDescent="0.2">
      <c r="A30" s="29" t="s">
        <v>112</v>
      </c>
      <c r="B30" s="92" t="s">
        <v>113</v>
      </c>
      <c r="C30" s="197">
        <f t="shared" ref="C30:C51" ca="1" si="12">VLOOKUP(TRIM($A30),INDIRECT($U$10),3+$U$11,0)</f>
        <v>1552</v>
      </c>
      <c r="D30" s="197">
        <f t="shared" ref="D30:D51" ca="1" si="13">VLOOKUP(TRIM($A30),INDIRECT($U$10),6+$U$11,0)</f>
        <v>63</v>
      </c>
      <c r="E30" s="197">
        <f t="shared" ref="E30:E51" ca="1" si="14">VLOOKUP(TRIM($A30),INDIRECT($U$10),9+$U$11,0)</f>
        <v>52</v>
      </c>
      <c r="F30" s="197">
        <f t="shared" ref="F30:F51" ca="1" si="15">VLOOKUP(TRIM($A30),INDIRECT($U$10),12+$U$11,0)</f>
        <v>62</v>
      </c>
      <c r="G30" s="197">
        <f t="shared" ref="G30:G51" ca="1" si="16">VLOOKUP(TRIM($A30),INDIRECT($U$10),15+$U$11,0)</f>
        <v>34</v>
      </c>
      <c r="H30" s="197">
        <f t="shared" ref="H30:H51" ca="1" si="17">VLOOKUP(TRIM($A30),INDIRECT($U$10),18+$U$11,0)</f>
        <v>74</v>
      </c>
      <c r="I30" s="197" t="str">
        <f t="shared" ref="I30:I51" ca="1" si="18">VLOOKUP(TRIM($A30),INDIRECT($U$10),21+$U$11,0)</f>
        <v>x</v>
      </c>
      <c r="J30" s="197" t="str">
        <f t="shared" ref="J30:J51" ca="1" si="19">VLOOKUP(TRIM($A30),INDIRECT($U$10),24+$U$11,0)</f>
        <v>x</v>
      </c>
      <c r="K30" s="197">
        <f t="shared" ref="K30:K51" ca="1" si="20">VLOOKUP(TRIM($A30),INDIRECT($U$10),27+$U$11,0)</f>
        <v>7</v>
      </c>
      <c r="L30" s="197" t="str">
        <f t="shared" ref="L30:L51" ca="1" si="21">VLOOKUP(TRIM($A30),INDIRECT($U$10),30+$U$11,0)</f>
        <v>x</v>
      </c>
      <c r="M30" s="197">
        <f t="shared" ref="M30:M51" ca="1" si="22">VLOOKUP(TRIM($A30),INDIRECT($U$10),33+$U$11,0)</f>
        <v>1664</v>
      </c>
      <c r="N30" s="197">
        <f t="shared" ref="N30:N51" ca="1" si="23">VLOOKUP(TRIM($A30),INDIRECT($U$10),36+$U$11,0)</f>
        <v>63</v>
      </c>
    </row>
    <row r="31" spans="1:14" x14ac:dyDescent="0.2">
      <c r="A31" s="29" t="s">
        <v>114</v>
      </c>
      <c r="B31" s="92" t="s">
        <v>115</v>
      </c>
      <c r="C31" s="197">
        <f t="shared" ca="1" si="12"/>
        <v>2440</v>
      </c>
      <c r="D31" s="197">
        <f t="shared" ca="1" si="13"/>
        <v>68</v>
      </c>
      <c r="E31" s="197">
        <f t="shared" ca="1" si="14"/>
        <v>133</v>
      </c>
      <c r="F31" s="197">
        <f t="shared" ca="1" si="15"/>
        <v>69</v>
      </c>
      <c r="G31" s="197">
        <f t="shared" ca="1" si="16"/>
        <v>768</v>
      </c>
      <c r="H31" s="197">
        <f t="shared" ca="1" si="17"/>
        <v>73</v>
      </c>
      <c r="I31" s="197">
        <f t="shared" ca="1" si="18"/>
        <v>191</v>
      </c>
      <c r="J31" s="197">
        <f t="shared" ca="1" si="19"/>
        <v>59</v>
      </c>
      <c r="K31" s="197">
        <f t="shared" ca="1" si="20"/>
        <v>14</v>
      </c>
      <c r="L31" s="197">
        <f t="shared" ca="1" si="21"/>
        <v>79</v>
      </c>
      <c r="M31" s="197">
        <f t="shared" ca="1" si="22"/>
        <v>3647</v>
      </c>
      <c r="N31" s="197">
        <f t="shared" ca="1" si="23"/>
        <v>68</v>
      </c>
    </row>
    <row r="32" spans="1:14" x14ac:dyDescent="0.2">
      <c r="A32" s="29" t="s">
        <v>116</v>
      </c>
      <c r="B32" s="92" t="s">
        <v>117</v>
      </c>
      <c r="C32" s="197">
        <f t="shared" ca="1" si="12"/>
        <v>1765</v>
      </c>
      <c r="D32" s="197">
        <f t="shared" ca="1" si="13"/>
        <v>66</v>
      </c>
      <c r="E32" s="197">
        <f t="shared" ca="1" si="14"/>
        <v>98</v>
      </c>
      <c r="F32" s="197">
        <f t="shared" ca="1" si="15"/>
        <v>69</v>
      </c>
      <c r="G32" s="197">
        <f t="shared" ca="1" si="16"/>
        <v>308</v>
      </c>
      <c r="H32" s="197">
        <f t="shared" ca="1" si="17"/>
        <v>66</v>
      </c>
      <c r="I32" s="197">
        <f t="shared" ca="1" si="18"/>
        <v>41</v>
      </c>
      <c r="J32" s="197">
        <f t="shared" ca="1" si="19"/>
        <v>59</v>
      </c>
      <c r="K32" s="197">
        <f t="shared" ca="1" si="20"/>
        <v>4</v>
      </c>
      <c r="L32" s="197" t="str">
        <f t="shared" ca="1" si="21"/>
        <v>x</v>
      </c>
      <c r="M32" s="197">
        <f t="shared" ca="1" si="22"/>
        <v>2263</v>
      </c>
      <c r="N32" s="197">
        <f t="shared" ca="1" si="23"/>
        <v>66</v>
      </c>
    </row>
    <row r="33" spans="1:14" x14ac:dyDescent="0.2">
      <c r="A33" s="29" t="s">
        <v>118</v>
      </c>
      <c r="B33" s="92" t="s">
        <v>119</v>
      </c>
      <c r="C33" s="197">
        <f t="shared" ca="1" si="12"/>
        <v>3622</v>
      </c>
      <c r="D33" s="197">
        <f t="shared" ca="1" si="13"/>
        <v>74</v>
      </c>
      <c r="E33" s="197">
        <f t="shared" ca="1" si="14"/>
        <v>132</v>
      </c>
      <c r="F33" s="197">
        <f t="shared" ca="1" si="15"/>
        <v>74</v>
      </c>
      <c r="G33" s="197">
        <f t="shared" ca="1" si="16"/>
        <v>119</v>
      </c>
      <c r="H33" s="197">
        <f t="shared" ca="1" si="17"/>
        <v>78</v>
      </c>
      <c r="I33" s="197">
        <f t="shared" ca="1" si="18"/>
        <v>16</v>
      </c>
      <c r="J33" s="197">
        <f t="shared" ca="1" si="19"/>
        <v>75</v>
      </c>
      <c r="K33" s="197">
        <f t="shared" ca="1" si="20"/>
        <v>14</v>
      </c>
      <c r="L33" s="197" t="str">
        <f t="shared" ca="1" si="21"/>
        <v>x</v>
      </c>
      <c r="M33" s="197">
        <f t="shared" ca="1" si="22"/>
        <v>3964</v>
      </c>
      <c r="N33" s="197">
        <f t="shared" ca="1" si="23"/>
        <v>74</v>
      </c>
    </row>
    <row r="34" spans="1:14" x14ac:dyDescent="0.2">
      <c r="A34" s="29" t="s">
        <v>120</v>
      </c>
      <c r="B34" s="92" t="s">
        <v>121</v>
      </c>
      <c r="C34" s="197">
        <f t="shared" ca="1" si="12"/>
        <v>3458</v>
      </c>
      <c r="D34" s="197">
        <f t="shared" ca="1" si="13"/>
        <v>67</v>
      </c>
      <c r="E34" s="197">
        <f t="shared" ca="1" si="14"/>
        <v>88</v>
      </c>
      <c r="F34" s="197">
        <f t="shared" ca="1" si="15"/>
        <v>80</v>
      </c>
      <c r="G34" s="197">
        <f t="shared" ca="1" si="16"/>
        <v>73</v>
      </c>
      <c r="H34" s="197">
        <f t="shared" ca="1" si="17"/>
        <v>66</v>
      </c>
      <c r="I34" s="197">
        <f t="shared" ca="1" si="18"/>
        <v>12</v>
      </c>
      <c r="J34" s="197">
        <f t="shared" ca="1" si="19"/>
        <v>58</v>
      </c>
      <c r="K34" s="197">
        <f t="shared" ca="1" si="20"/>
        <v>14</v>
      </c>
      <c r="L34" s="197">
        <f t="shared" ca="1" si="21"/>
        <v>64</v>
      </c>
      <c r="M34" s="197">
        <f t="shared" ca="1" si="22"/>
        <v>3700</v>
      </c>
      <c r="N34" s="197">
        <f t="shared" ca="1" si="23"/>
        <v>67</v>
      </c>
    </row>
    <row r="35" spans="1:14" x14ac:dyDescent="0.2">
      <c r="A35" s="29" t="s">
        <v>122</v>
      </c>
      <c r="B35" s="245" t="s">
        <v>123</v>
      </c>
      <c r="C35" s="197">
        <f t="shared" ca="1" si="12"/>
        <v>4483</v>
      </c>
      <c r="D35" s="197">
        <f t="shared" ca="1" si="13"/>
        <v>69</v>
      </c>
      <c r="E35" s="197">
        <f t="shared" ca="1" si="14"/>
        <v>53</v>
      </c>
      <c r="F35" s="197">
        <f t="shared" ca="1" si="15"/>
        <v>77</v>
      </c>
      <c r="G35" s="197">
        <f t="shared" ca="1" si="16"/>
        <v>52</v>
      </c>
      <c r="H35" s="197">
        <f t="shared" ca="1" si="17"/>
        <v>73</v>
      </c>
      <c r="I35" s="197">
        <f t="shared" ca="1" si="18"/>
        <v>3</v>
      </c>
      <c r="J35" s="197" t="str">
        <f t="shared" ca="1" si="19"/>
        <v>x</v>
      </c>
      <c r="K35" s="197">
        <f t="shared" ca="1" si="20"/>
        <v>12</v>
      </c>
      <c r="L35" s="197" t="str">
        <f t="shared" ca="1" si="21"/>
        <v>x</v>
      </c>
      <c r="M35" s="197">
        <f t="shared" ca="1" si="22"/>
        <v>4663</v>
      </c>
      <c r="N35" s="197">
        <f t="shared" ca="1" si="23"/>
        <v>69</v>
      </c>
    </row>
    <row r="36" spans="1:14" x14ac:dyDescent="0.2">
      <c r="A36" s="29" t="s">
        <v>124</v>
      </c>
      <c r="B36" s="92" t="s">
        <v>125</v>
      </c>
      <c r="C36" s="197">
        <f t="shared" ca="1" si="12"/>
        <v>1375</v>
      </c>
      <c r="D36" s="197">
        <f t="shared" ca="1" si="13"/>
        <v>63</v>
      </c>
      <c r="E36" s="197">
        <f t="shared" ca="1" si="14"/>
        <v>38</v>
      </c>
      <c r="F36" s="197">
        <f t="shared" ca="1" si="15"/>
        <v>68</v>
      </c>
      <c r="G36" s="197">
        <f t="shared" ca="1" si="16"/>
        <v>7</v>
      </c>
      <c r="H36" s="197">
        <f t="shared" ca="1" si="17"/>
        <v>100</v>
      </c>
      <c r="I36" s="197" t="str">
        <f t="shared" ca="1" si="18"/>
        <v>x</v>
      </c>
      <c r="J36" s="197" t="str">
        <f t="shared" ca="1" si="19"/>
        <v>x</v>
      </c>
      <c r="K36" s="197" t="str">
        <f t="shared" ca="1" si="20"/>
        <v>x</v>
      </c>
      <c r="L36" s="197" t="str">
        <f t="shared" ca="1" si="21"/>
        <v>x</v>
      </c>
      <c r="M36" s="197">
        <f t="shared" ca="1" si="22"/>
        <v>1447</v>
      </c>
      <c r="N36" s="197">
        <f t="shared" ca="1" si="23"/>
        <v>63</v>
      </c>
    </row>
    <row r="37" spans="1:14" x14ac:dyDescent="0.2">
      <c r="A37" s="29" t="s">
        <v>126</v>
      </c>
      <c r="B37" s="92" t="s">
        <v>127</v>
      </c>
      <c r="C37" s="197">
        <f t="shared" ca="1" si="12"/>
        <v>1496</v>
      </c>
      <c r="D37" s="197">
        <f t="shared" ca="1" si="13"/>
        <v>64</v>
      </c>
      <c r="E37" s="197">
        <f t="shared" ca="1" si="14"/>
        <v>35</v>
      </c>
      <c r="F37" s="197">
        <f t="shared" ca="1" si="15"/>
        <v>74</v>
      </c>
      <c r="G37" s="197">
        <f t="shared" ca="1" si="16"/>
        <v>33</v>
      </c>
      <c r="H37" s="197">
        <f t="shared" ca="1" si="17"/>
        <v>85</v>
      </c>
      <c r="I37" s="197">
        <f t="shared" ca="1" si="18"/>
        <v>11</v>
      </c>
      <c r="J37" s="197">
        <f t="shared" ca="1" si="19"/>
        <v>100</v>
      </c>
      <c r="K37" s="197">
        <f t="shared" ca="1" si="20"/>
        <v>3</v>
      </c>
      <c r="L37" s="197">
        <f t="shared" ca="1" si="21"/>
        <v>100</v>
      </c>
      <c r="M37" s="197">
        <f t="shared" ca="1" si="22"/>
        <v>1595</v>
      </c>
      <c r="N37" s="197">
        <f t="shared" ca="1" si="23"/>
        <v>65</v>
      </c>
    </row>
    <row r="38" spans="1:14" x14ac:dyDescent="0.2">
      <c r="A38" s="29" t="s">
        <v>128</v>
      </c>
      <c r="B38" s="92" t="s">
        <v>129</v>
      </c>
      <c r="C38" s="197">
        <f t="shared" ca="1" si="12"/>
        <v>11182</v>
      </c>
      <c r="D38" s="197">
        <f t="shared" ca="1" si="13"/>
        <v>72</v>
      </c>
      <c r="E38" s="197">
        <f t="shared" ca="1" si="14"/>
        <v>397</v>
      </c>
      <c r="F38" s="197">
        <f t="shared" ca="1" si="15"/>
        <v>71</v>
      </c>
      <c r="G38" s="197">
        <f t="shared" ca="1" si="16"/>
        <v>1590</v>
      </c>
      <c r="H38" s="197">
        <f t="shared" ca="1" si="17"/>
        <v>67</v>
      </c>
      <c r="I38" s="197">
        <f t="shared" ca="1" si="18"/>
        <v>41</v>
      </c>
      <c r="J38" s="197">
        <f t="shared" ca="1" si="19"/>
        <v>66</v>
      </c>
      <c r="K38" s="197">
        <f t="shared" ca="1" si="20"/>
        <v>31</v>
      </c>
      <c r="L38" s="197">
        <f t="shared" ca="1" si="21"/>
        <v>77</v>
      </c>
      <c r="M38" s="197">
        <f t="shared" ca="1" si="22"/>
        <v>13373</v>
      </c>
      <c r="N38" s="197">
        <f t="shared" ca="1" si="23"/>
        <v>71</v>
      </c>
    </row>
    <row r="39" spans="1:14" x14ac:dyDescent="0.2">
      <c r="A39" s="29" t="s">
        <v>130</v>
      </c>
      <c r="B39" s="92" t="s">
        <v>131</v>
      </c>
      <c r="C39" s="197">
        <f t="shared" ca="1" si="12"/>
        <v>3885</v>
      </c>
      <c r="D39" s="197">
        <f t="shared" ca="1" si="13"/>
        <v>60</v>
      </c>
      <c r="E39" s="197">
        <f t="shared" ca="1" si="14"/>
        <v>249</v>
      </c>
      <c r="F39" s="197">
        <f t="shared" ca="1" si="15"/>
        <v>55</v>
      </c>
      <c r="G39" s="197">
        <f t="shared" ca="1" si="16"/>
        <v>171</v>
      </c>
      <c r="H39" s="197">
        <f t="shared" ca="1" si="17"/>
        <v>58</v>
      </c>
      <c r="I39" s="197">
        <f t="shared" ca="1" si="18"/>
        <v>216</v>
      </c>
      <c r="J39" s="197">
        <f t="shared" ca="1" si="19"/>
        <v>60</v>
      </c>
      <c r="K39" s="197">
        <f t="shared" ca="1" si="20"/>
        <v>79</v>
      </c>
      <c r="L39" s="197">
        <f t="shared" ca="1" si="21"/>
        <v>62</v>
      </c>
      <c r="M39" s="197">
        <f t="shared" ca="1" si="22"/>
        <v>4798</v>
      </c>
      <c r="N39" s="197">
        <f t="shared" ca="1" si="23"/>
        <v>59</v>
      </c>
    </row>
    <row r="40" spans="1:14" x14ac:dyDescent="0.2">
      <c r="A40" s="29" t="s">
        <v>132</v>
      </c>
      <c r="B40" s="92" t="s">
        <v>133</v>
      </c>
      <c r="C40" s="197">
        <f t="shared" ca="1" si="12"/>
        <v>2849</v>
      </c>
      <c r="D40" s="197">
        <f t="shared" ca="1" si="13"/>
        <v>68</v>
      </c>
      <c r="E40" s="197">
        <f t="shared" ca="1" si="14"/>
        <v>571</v>
      </c>
      <c r="F40" s="197">
        <f t="shared" ca="1" si="15"/>
        <v>67</v>
      </c>
      <c r="G40" s="197">
        <f t="shared" ca="1" si="16"/>
        <v>1332</v>
      </c>
      <c r="H40" s="197">
        <f t="shared" ca="1" si="17"/>
        <v>71</v>
      </c>
      <c r="I40" s="197">
        <f t="shared" ca="1" si="18"/>
        <v>1013</v>
      </c>
      <c r="J40" s="197">
        <f t="shared" ca="1" si="19"/>
        <v>70</v>
      </c>
      <c r="K40" s="197">
        <f t="shared" ca="1" si="20"/>
        <v>50</v>
      </c>
      <c r="L40" s="197">
        <f t="shared" ca="1" si="21"/>
        <v>78</v>
      </c>
      <c r="M40" s="197">
        <f t="shared" ca="1" si="22"/>
        <v>6321</v>
      </c>
      <c r="N40" s="197">
        <f t="shared" ca="1" si="23"/>
        <v>68</v>
      </c>
    </row>
    <row r="41" spans="1:14" x14ac:dyDescent="0.2">
      <c r="A41" s="29" t="s">
        <v>134</v>
      </c>
      <c r="B41" s="92" t="s">
        <v>135</v>
      </c>
      <c r="C41" s="197">
        <f t="shared" ca="1" si="12"/>
        <v>1875</v>
      </c>
      <c r="D41" s="197">
        <f t="shared" ca="1" si="13"/>
        <v>68</v>
      </c>
      <c r="E41" s="197">
        <f t="shared" ca="1" si="14"/>
        <v>119</v>
      </c>
      <c r="F41" s="197">
        <f t="shared" ca="1" si="15"/>
        <v>64</v>
      </c>
      <c r="G41" s="197">
        <f t="shared" ca="1" si="16"/>
        <v>1132</v>
      </c>
      <c r="H41" s="197">
        <f t="shared" ca="1" si="17"/>
        <v>61</v>
      </c>
      <c r="I41" s="197">
        <f t="shared" ca="1" si="18"/>
        <v>66</v>
      </c>
      <c r="J41" s="197">
        <f t="shared" ca="1" si="19"/>
        <v>58</v>
      </c>
      <c r="K41" s="197">
        <f t="shared" ca="1" si="20"/>
        <v>7</v>
      </c>
      <c r="L41" s="197" t="str">
        <f t="shared" ca="1" si="21"/>
        <v>x</v>
      </c>
      <c r="M41" s="197">
        <f t="shared" ca="1" si="22"/>
        <v>3257</v>
      </c>
      <c r="N41" s="197">
        <f t="shared" ca="1" si="23"/>
        <v>65</v>
      </c>
    </row>
    <row r="42" spans="1:14" x14ac:dyDescent="0.2">
      <c r="A42" s="29" t="s">
        <v>136</v>
      </c>
      <c r="B42" s="92" t="s">
        <v>137</v>
      </c>
      <c r="C42" s="197">
        <f t="shared" ca="1" si="12"/>
        <v>1892</v>
      </c>
      <c r="D42" s="197">
        <f t="shared" ca="1" si="13"/>
        <v>74</v>
      </c>
      <c r="E42" s="197">
        <f t="shared" ca="1" si="14"/>
        <v>126</v>
      </c>
      <c r="F42" s="197">
        <f t="shared" ca="1" si="15"/>
        <v>81</v>
      </c>
      <c r="G42" s="197">
        <f t="shared" ca="1" si="16"/>
        <v>670</v>
      </c>
      <c r="H42" s="197">
        <f t="shared" ca="1" si="17"/>
        <v>70</v>
      </c>
      <c r="I42" s="197">
        <f t="shared" ca="1" si="18"/>
        <v>83</v>
      </c>
      <c r="J42" s="197">
        <f t="shared" ca="1" si="19"/>
        <v>81</v>
      </c>
      <c r="K42" s="197">
        <f t="shared" ca="1" si="20"/>
        <v>8</v>
      </c>
      <c r="L42" s="197" t="str">
        <f t="shared" ca="1" si="21"/>
        <v>x</v>
      </c>
      <c r="M42" s="197">
        <f t="shared" ca="1" si="22"/>
        <v>2834</v>
      </c>
      <c r="N42" s="197">
        <f t="shared" ca="1" si="23"/>
        <v>73</v>
      </c>
    </row>
    <row r="43" spans="1:14" x14ac:dyDescent="0.2">
      <c r="A43" s="29" t="s">
        <v>138</v>
      </c>
      <c r="B43" s="92" t="s">
        <v>139</v>
      </c>
      <c r="C43" s="197">
        <f t="shared" ca="1" si="12"/>
        <v>2310</v>
      </c>
      <c r="D43" s="197">
        <f t="shared" ca="1" si="13"/>
        <v>68</v>
      </c>
      <c r="E43" s="197">
        <f t="shared" ca="1" si="14"/>
        <v>216</v>
      </c>
      <c r="F43" s="197">
        <f t="shared" ca="1" si="15"/>
        <v>72</v>
      </c>
      <c r="G43" s="197">
        <f t="shared" ca="1" si="16"/>
        <v>106</v>
      </c>
      <c r="H43" s="197">
        <f t="shared" ca="1" si="17"/>
        <v>76</v>
      </c>
      <c r="I43" s="197">
        <f t="shared" ca="1" si="18"/>
        <v>127</v>
      </c>
      <c r="J43" s="197">
        <f t="shared" ca="1" si="19"/>
        <v>76</v>
      </c>
      <c r="K43" s="197">
        <f t="shared" ca="1" si="20"/>
        <v>8</v>
      </c>
      <c r="L43" s="197">
        <f t="shared" ca="1" si="21"/>
        <v>63</v>
      </c>
      <c r="M43" s="197">
        <f t="shared" ca="1" si="22"/>
        <v>2873</v>
      </c>
      <c r="N43" s="197">
        <f t="shared" ca="1" si="23"/>
        <v>69</v>
      </c>
    </row>
    <row r="44" spans="1:14" x14ac:dyDescent="0.2">
      <c r="A44" s="29" t="s">
        <v>140</v>
      </c>
      <c r="B44" s="92" t="s">
        <v>141</v>
      </c>
      <c r="C44" s="197">
        <f t="shared" ca="1" si="12"/>
        <v>2771</v>
      </c>
      <c r="D44" s="197">
        <f t="shared" ca="1" si="13"/>
        <v>67</v>
      </c>
      <c r="E44" s="197">
        <f t="shared" ca="1" si="14"/>
        <v>54</v>
      </c>
      <c r="F44" s="197">
        <f t="shared" ca="1" si="15"/>
        <v>65</v>
      </c>
      <c r="G44" s="197">
        <f t="shared" ca="1" si="16"/>
        <v>44</v>
      </c>
      <c r="H44" s="197">
        <f t="shared" ca="1" si="17"/>
        <v>64</v>
      </c>
      <c r="I44" s="197">
        <f t="shared" ca="1" si="18"/>
        <v>9</v>
      </c>
      <c r="J44" s="197">
        <f t="shared" ca="1" si="19"/>
        <v>67</v>
      </c>
      <c r="K44" s="197">
        <f t="shared" ca="1" si="20"/>
        <v>5</v>
      </c>
      <c r="L44" s="197" t="str">
        <f t="shared" ca="1" si="21"/>
        <v>x</v>
      </c>
      <c r="M44" s="197">
        <f t="shared" ca="1" si="22"/>
        <v>2912</v>
      </c>
      <c r="N44" s="197">
        <f t="shared" ca="1" si="23"/>
        <v>67</v>
      </c>
    </row>
    <row r="45" spans="1:14" x14ac:dyDescent="0.2">
      <c r="A45" s="29" t="s">
        <v>142</v>
      </c>
      <c r="B45" s="245" t="s">
        <v>438</v>
      </c>
      <c r="C45" s="197">
        <f t="shared" ca="1" si="12"/>
        <v>1895</v>
      </c>
      <c r="D45" s="197">
        <f t="shared" ca="1" si="13"/>
        <v>75</v>
      </c>
      <c r="E45" s="197">
        <f t="shared" ca="1" si="14"/>
        <v>34</v>
      </c>
      <c r="F45" s="197">
        <f t="shared" ca="1" si="15"/>
        <v>76</v>
      </c>
      <c r="G45" s="197">
        <f t="shared" ca="1" si="16"/>
        <v>40</v>
      </c>
      <c r="H45" s="197">
        <f t="shared" ca="1" si="17"/>
        <v>68</v>
      </c>
      <c r="I45" s="197">
        <f t="shared" ca="1" si="18"/>
        <v>0</v>
      </c>
      <c r="J45" s="197" t="str">
        <f t="shared" ca="1" si="19"/>
        <v>.</v>
      </c>
      <c r="K45" s="197" t="str">
        <f t="shared" ca="1" si="20"/>
        <v>x</v>
      </c>
      <c r="L45" s="197" t="str">
        <f t="shared" ca="1" si="21"/>
        <v>x</v>
      </c>
      <c r="M45" s="197">
        <f t="shared" ca="1" si="22"/>
        <v>1997</v>
      </c>
      <c r="N45" s="197">
        <f t="shared" ca="1" si="23"/>
        <v>75</v>
      </c>
    </row>
    <row r="46" spans="1:14" x14ac:dyDescent="0.2">
      <c r="A46" s="29" t="s">
        <v>143</v>
      </c>
      <c r="B46" s="92" t="s">
        <v>144</v>
      </c>
      <c r="C46" s="197">
        <f t="shared" ca="1" si="12"/>
        <v>2806</v>
      </c>
      <c r="D46" s="197">
        <f t="shared" ca="1" si="13"/>
        <v>72</v>
      </c>
      <c r="E46" s="197">
        <f t="shared" ca="1" si="14"/>
        <v>176</v>
      </c>
      <c r="F46" s="197">
        <f t="shared" ca="1" si="15"/>
        <v>68</v>
      </c>
      <c r="G46" s="197">
        <f t="shared" ca="1" si="16"/>
        <v>217</v>
      </c>
      <c r="H46" s="197">
        <f t="shared" ca="1" si="17"/>
        <v>71</v>
      </c>
      <c r="I46" s="197">
        <f t="shared" ca="1" si="18"/>
        <v>39</v>
      </c>
      <c r="J46" s="197">
        <f t="shared" ca="1" si="19"/>
        <v>59</v>
      </c>
      <c r="K46" s="197">
        <f t="shared" ca="1" si="20"/>
        <v>20</v>
      </c>
      <c r="L46" s="197">
        <f t="shared" ca="1" si="21"/>
        <v>85</v>
      </c>
      <c r="M46" s="197">
        <f t="shared" ca="1" si="22"/>
        <v>3378</v>
      </c>
      <c r="N46" s="197">
        <f t="shared" ca="1" si="23"/>
        <v>71</v>
      </c>
    </row>
    <row r="47" spans="1:14" x14ac:dyDescent="0.2">
      <c r="A47" s="29" t="s">
        <v>145</v>
      </c>
      <c r="B47" s="92" t="s">
        <v>146</v>
      </c>
      <c r="C47" s="197">
        <f t="shared" ca="1" si="12"/>
        <v>2239</v>
      </c>
      <c r="D47" s="197">
        <f t="shared" ca="1" si="13"/>
        <v>66</v>
      </c>
      <c r="E47" s="197">
        <f t="shared" ca="1" si="14"/>
        <v>141</v>
      </c>
      <c r="F47" s="197">
        <f t="shared" ca="1" si="15"/>
        <v>63</v>
      </c>
      <c r="G47" s="197">
        <f t="shared" ca="1" si="16"/>
        <v>315</v>
      </c>
      <c r="H47" s="197">
        <f t="shared" ca="1" si="17"/>
        <v>63</v>
      </c>
      <c r="I47" s="197">
        <f t="shared" ca="1" si="18"/>
        <v>40</v>
      </c>
      <c r="J47" s="197">
        <f t="shared" ca="1" si="19"/>
        <v>68</v>
      </c>
      <c r="K47" s="197">
        <f t="shared" ca="1" si="20"/>
        <v>10</v>
      </c>
      <c r="L47" s="197">
        <f t="shared" ca="1" si="21"/>
        <v>50</v>
      </c>
      <c r="M47" s="197">
        <f t="shared" ca="1" si="22"/>
        <v>2777</v>
      </c>
      <c r="N47" s="197">
        <f t="shared" ca="1" si="23"/>
        <v>65</v>
      </c>
    </row>
    <row r="48" spans="1:14" x14ac:dyDescent="0.2">
      <c r="A48" s="29" t="s">
        <v>147</v>
      </c>
      <c r="B48" s="92" t="s">
        <v>148</v>
      </c>
      <c r="C48" s="197">
        <f t="shared" ca="1" si="12"/>
        <v>2088</v>
      </c>
      <c r="D48" s="197">
        <f t="shared" ca="1" si="13"/>
        <v>77</v>
      </c>
      <c r="E48" s="197">
        <f t="shared" ca="1" si="14"/>
        <v>180</v>
      </c>
      <c r="F48" s="197">
        <f t="shared" ca="1" si="15"/>
        <v>76</v>
      </c>
      <c r="G48" s="197">
        <f t="shared" ca="1" si="16"/>
        <v>355</v>
      </c>
      <c r="H48" s="197">
        <f t="shared" ca="1" si="17"/>
        <v>75</v>
      </c>
      <c r="I48" s="197">
        <f t="shared" ca="1" si="18"/>
        <v>106</v>
      </c>
      <c r="J48" s="197">
        <f t="shared" ca="1" si="19"/>
        <v>62</v>
      </c>
      <c r="K48" s="197">
        <f t="shared" ca="1" si="20"/>
        <v>28</v>
      </c>
      <c r="L48" s="197">
        <f t="shared" ca="1" si="21"/>
        <v>89</v>
      </c>
      <c r="M48" s="197">
        <f t="shared" ca="1" si="22"/>
        <v>2833</v>
      </c>
      <c r="N48" s="197">
        <f t="shared" ca="1" si="23"/>
        <v>76</v>
      </c>
    </row>
    <row r="49" spans="1:14" x14ac:dyDescent="0.2">
      <c r="A49" s="29" t="s">
        <v>149</v>
      </c>
      <c r="B49" s="92" t="s">
        <v>150</v>
      </c>
      <c r="C49" s="197">
        <f t="shared" ca="1" si="12"/>
        <v>2317</v>
      </c>
      <c r="D49" s="197">
        <f t="shared" ca="1" si="13"/>
        <v>72</v>
      </c>
      <c r="E49" s="197">
        <f t="shared" ca="1" si="14"/>
        <v>68</v>
      </c>
      <c r="F49" s="197">
        <f t="shared" ca="1" si="15"/>
        <v>84</v>
      </c>
      <c r="G49" s="197">
        <f t="shared" ca="1" si="16"/>
        <v>71</v>
      </c>
      <c r="H49" s="197">
        <f t="shared" ca="1" si="17"/>
        <v>77</v>
      </c>
      <c r="I49" s="197">
        <f t="shared" ca="1" si="18"/>
        <v>12</v>
      </c>
      <c r="J49" s="197">
        <f t="shared" ca="1" si="19"/>
        <v>67</v>
      </c>
      <c r="K49" s="197">
        <f t="shared" ca="1" si="20"/>
        <v>10</v>
      </c>
      <c r="L49" s="197" t="str">
        <f t="shared" ca="1" si="21"/>
        <v>x</v>
      </c>
      <c r="M49" s="197">
        <f t="shared" ca="1" si="22"/>
        <v>2511</v>
      </c>
      <c r="N49" s="197">
        <f t="shared" ca="1" si="23"/>
        <v>72</v>
      </c>
    </row>
    <row r="50" spans="1:14" x14ac:dyDescent="0.2">
      <c r="A50" s="29" t="s">
        <v>151</v>
      </c>
      <c r="B50" s="92" t="s">
        <v>152</v>
      </c>
      <c r="C50" s="197">
        <f t="shared" ca="1" si="12"/>
        <v>3326</v>
      </c>
      <c r="D50" s="197">
        <f t="shared" ca="1" si="13"/>
        <v>73</v>
      </c>
      <c r="E50" s="197">
        <f t="shared" ca="1" si="14"/>
        <v>66</v>
      </c>
      <c r="F50" s="197">
        <f t="shared" ca="1" si="15"/>
        <v>67</v>
      </c>
      <c r="G50" s="197">
        <f t="shared" ca="1" si="16"/>
        <v>85</v>
      </c>
      <c r="H50" s="197">
        <f t="shared" ca="1" si="17"/>
        <v>74</v>
      </c>
      <c r="I50" s="197">
        <f t="shared" ca="1" si="18"/>
        <v>29</v>
      </c>
      <c r="J50" s="197">
        <f t="shared" ca="1" si="19"/>
        <v>76</v>
      </c>
      <c r="K50" s="197">
        <f t="shared" ca="1" si="20"/>
        <v>11</v>
      </c>
      <c r="L50" s="197" t="str">
        <f t="shared" ca="1" si="21"/>
        <v>x</v>
      </c>
      <c r="M50" s="197">
        <f t="shared" ca="1" si="22"/>
        <v>3576</v>
      </c>
      <c r="N50" s="197">
        <f t="shared" ca="1" si="23"/>
        <v>72</v>
      </c>
    </row>
    <row r="51" spans="1:14" x14ac:dyDescent="0.2">
      <c r="A51" s="29" t="s">
        <v>153</v>
      </c>
      <c r="B51" s="92" t="s">
        <v>154</v>
      </c>
      <c r="C51" s="197">
        <f t="shared" ca="1" si="12"/>
        <v>3433</v>
      </c>
      <c r="D51" s="197">
        <f t="shared" ca="1" si="13"/>
        <v>68</v>
      </c>
      <c r="E51" s="197">
        <f t="shared" ca="1" si="14"/>
        <v>102</v>
      </c>
      <c r="F51" s="197">
        <f t="shared" ca="1" si="15"/>
        <v>65</v>
      </c>
      <c r="G51" s="197">
        <f t="shared" ca="1" si="16"/>
        <v>103</v>
      </c>
      <c r="H51" s="197">
        <f t="shared" ca="1" si="17"/>
        <v>70</v>
      </c>
      <c r="I51" s="197">
        <f t="shared" ca="1" si="18"/>
        <v>12</v>
      </c>
      <c r="J51" s="197">
        <f t="shared" ca="1" si="19"/>
        <v>75</v>
      </c>
      <c r="K51" s="197">
        <f t="shared" ca="1" si="20"/>
        <v>16</v>
      </c>
      <c r="L51" s="197">
        <f t="shared" ca="1" si="21"/>
        <v>44</v>
      </c>
      <c r="M51" s="197">
        <f t="shared" ca="1" si="22"/>
        <v>3711</v>
      </c>
      <c r="N51" s="197">
        <f t="shared" ca="1" si="23"/>
        <v>68</v>
      </c>
    </row>
    <row r="52" spans="1:14" x14ac:dyDescent="0.2">
      <c r="A52" s="86"/>
      <c r="B52" s="94"/>
      <c r="C52" s="197"/>
      <c r="D52" s="198"/>
      <c r="E52" s="197"/>
      <c r="F52" s="198"/>
      <c r="G52" s="197"/>
      <c r="H52" s="198"/>
      <c r="I52" s="197"/>
      <c r="J52" s="198"/>
      <c r="K52" s="197"/>
      <c r="L52" s="198"/>
      <c r="M52" s="197"/>
      <c r="N52" s="198"/>
    </row>
    <row r="53" spans="1:14" x14ac:dyDescent="0.2">
      <c r="A53" s="86" t="s">
        <v>155</v>
      </c>
      <c r="B53" s="90" t="s">
        <v>156</v>
      </c>
      <c r="C53" s="88">
        <f ca="1">VLOOKUP(TRIM($A53),INDIRECT($U$10),3+$U$11,0)</f>
        <v>48676</v>
      </c>
      <c r="D53" s="88">
        <f ca="1">VLOOKUP(TRIM($A53),INDIRECT($U$10),6+$U$11,0)</f>
        <v>67</v>
      </c>
      <c r="E53" s="88">
        <f ca="1">VLOOKUP(TRIM($A53),INDIRECT($U$10),9+$U$11,0)</f>
        <v>2560</v>
      </c>
      <c r="F53" s="88">
        <f ca="1">VLOOKUP(TRIM($A53),INDIRECT($U$10),12+$U$11,0)</f>
        <v>67</v>
      </c>
      <c r="G53" s="88">
        <f ca="1">VLOOKUP(TRIM($A53),INDIRECT($U$10),15+$U$11,0)</f>
        <v>7644</v>
      </c>
      <c r="H53" s="88">
        <f ca="1">VLOOKUP(TRIM($A53),INDIRECT($U$10),18+$U$11,0)</f>
        <v>69</v>
      </c>
      <c r="I53" s="88">
        <f ca="1">VLOOKUP(TRIM($A53),INDIRECT($U$10),21+$U$11,0)</f>
        <v>1374</v>
      </c>
      <c r="J53" s="88">
        <f ca="1">VLOOKUP(TRIM($A53),INDIRECT($U$10),24+$U$11,0)</f>
        <v>68</v>
      </c>
      <c r="K53" s="88">
        <f ca="1">VLOOKUP(TRIM($A53),INDIRECT($U$10),27+$U$11,0)</f>
        <v>195</v>
      </c>
      <c r="L53" s="88">
        <f ca="1">VLOOKUP(TRIM($A53),INDIRECT($U$10),30+$U$11,0)</f>
        <v>76</v>
      </c>
      <c r="M53" s="88">
        <f ca="1">VLOOKUP(TRIM($A53),INDIRECT($U$10),33+$U$11,0)</f>
        <v>61775</v>
      </c>
      <c r="N53" s="88">
        <f ca="1">VLOOKUP(TRIM($A53),INDIRECT($U$10),36+$U$11,0)</f>
        <v>67</v>
      </c>
    </row>
    <row r="54" spans="1:14" x14ac:dyDescent="0.2">
      <c r="A54" s="29"/>
      <c r="B54" s="92"/>
      <c r="C54" s="197"/>
      <c r="D54" s="198"/>
      <c r="E54" s="197"/>
      <c r="F54" s="198"/>
      <c r="G54" s="197"/>
      <c r="H54" s="198"/>
      <c r="I54" s="197"/>
      <c r="J54" s="198"/>
      <c r="K54" s="197"/>
      <c r="L54" s="198"/>
      <c r="M54" s="197"/>
      <c r="N54" s="198"/>
    </row>
    <row r="55" spans="1:14" x14ac:dyDescent="0.2">
      <c r="A55" s="29" t="s">
        <v>157</v>
      </c>
      <c r="B55" s="92" t="s">
        <v>158</v>
      </c>
      <c r="C55" s="197">
        <f ca="1">VLOOKUP(TRIM($A55),INDIRECT($U$10),3+$U$11,0)</f>
        <v>2617</v>
      </c>
      <c r="D55" s="197">
        <f ca="1">VLOOKUP(TRIM($A55),INDIRECT($U$10),6+$U$11,0)</f>
        <v>66</v>
      </c>
      <c r="E55" s="197">
        <f ca="1">VLOOKUP(TRIM($A55),INDIRECT($U$10),9+$U$11,0)</f>
        <v>55</v>
      </c>
      <c r="F55" s="197">
        <f ca="1">VLOOKUP(TRIM($A55),INDIRECT($U$10),12+$U$11,0)</f>
        <v>65</v>
      </c>
      <c r="G55" s="197">
        <f ca="1">VLOOKUP(TRIM($A55),INDIRECT($U$10),15+$U$11,0)</f>
        <v>17</v>
      </c>
      <c r="H55" s="197">
        <f ca="1">VLOOKUP(TRIM($A55),INDIRECT($U$10),18+$U$11,0)</f>
        <v>65</v>
      </c>
      <c r="I55" s="197">
        <f ca="1">VLOOKUP(TRIM($A55),INDIRECT($U$10),21+$U$11,0)</f>
        <v>16</v>
      </c>
      <c r="J55" s="197">
        <f ca="1">VLOOKUP(TRIM($A55),INDIRECT($U$10),24+$U$11,0)</f>
        <v>69</v>
      </c>
      <c r="K55" s="197">
        <f ca="1">VLOOKUP(TRIM($A55),INDIRECT($U$10),27+$U$11,0)</f>
        <v>5</v>
      </c>
      <c r="L55" s="197" t="str">
        <f ca="1">VLOOKUP(TRIM($A55),INDIRECT($U$10),30+$U$11,0)</f>
        <v>x</v>
      </c>
      <c r="M55" s="197">
        <f ca="1">VLOOKUP(TRIM($A55),INDIRECT($U$10),33+$U$11,0)</f>
        <v>2728</v>
      </c>
      <c r="N55" s="197">
        <f ca="1">VLOOKUP(TRIM($A55),INDIRECT($U$10),36+$U$11,0)</f>
        <v>66</v>
      </c>
    </row>
    <row r="56" spans="1:14" x14ac:dyDescent="0.2">
      <c r="A56" s="29" t="s">
        <v>159</v>
      </c>
      <c r="B56" s="92" t="s">
        <v>160</v>
      </c>
      <c r="C56" s="197">
        <f t="shared" ref="C56:C69" ca="1" si="24">VLOOKUP(TRIM($A56),INDIRECT($U$10),3+$U$11,0)</f>
        <v>3702</v>
      </c>
      <c r="D56" s="197">
        <f t="shared" ref="D56:D69" ca="1" si="25">VLOOKUP(TRIM($A56),INDIRECT($U$10),6+$U$11,0)</f>
        <v>64</v>
      </c>
      <c r="E56" s="197">
        <f t="shared" ref="E56:E69" ca="1" si="26">VLOOKUP(TRIM($A56),INDIRECT($U$10),9+$U$11,0)</f>
        <v>394</v>
      </c>
      <c r="F56" s="197">
        <f t="shared" ref="F56:F69" ca="1" si="27">VLOOKUP(TRIM($A56),INDIRECT($U$10),12+$U$11,0)</f>
        <v>69</v>
      </c>
      <c r="G56" s="197">
        <f t="shared" ref="G56:G69" ca="1" si="28">VLOOKUP(TRIM($A56),INDIRECT($U$10),15+$U$11,0)</f>
        <v>3253</v>
      </c>
      <c r="H56" s="197">
        <f t="shared" ref="H56:H69" ca="1" si="29">VLOOKUP(TRIM($A56),INDIRECT($U$10),18+$U$11,0)</f>
        <v>69</v>
      </c>
      <c r="I56" s="197">
        <f t="shared" ref="I56:I69" ca="1" si="30">VLOOKUP(TRIM($A56),INDIRECT($U$10),21+$U$11,0)</f>
        <v>112</v>
      </c>
      <c r="J56" s="197">
        <f t="shared" ref="J56:J69" ca="1" si="31">VLOOKUP(TRIM($A56),INDIRECT($U$10),24+$U$11,0)</f>
        <v>63</v>
      </c>
      <c r="K56" s="197">
        <f t="shared" ref="K56:K69" ca="1" si="32">VLOOKUP(TRIM($A56),INDIRECT($U$10),27+$U$11,0)</f>
        <v>12</v>
      </c>
      <c r="L56" s="197" t="str">
        <f t="shared" ref="L56:L69" ca="1" si="33">VLOOKUP(TRIM($A56),INDIRECT($U$10),30+$U$11,0)</f>
        <v>x</v>
      </c>
      <c r="M56" s="197">
        <f t="shared" ref="M56:M69" ca="1" si="34">VLOOKUP(TRIM($A56),INDIRECT($U$10),33+$U$11,0)</f>
        <v>7638</v>
      </c>
      <c r="N56" s="197">
        <f t="shared" ref="N56:N69" ca="1" si="35">VLOOKUP(TRIM($A56),INDIRECT($U$10),36+$U$11,0)</f>
        <v>66</v>
      </c>
    </row>
    <row r="57" spans="1:14" x14ac:dyDescent="0.2">
      <c r="A57" s="29" t="s">
        <v>161</v>
      </c>
      <c r="B57" s="92" t="s">
        <v>162</v>
      </c>
      <c r="C57" s="197">
        <f t="shared" ca="1" si="24"/>
        <v>2095</v>
      </c>
      <c r="D57" s="197">
        <f t="shared" ca="1" si="25"/>
        <v>75</v>
      </c>
      <c r="E57" s="197">
        <f t="shared" ca="1" si="26"/>
        <v>88</v>
      </c>
      <c r="F57" s="197">
        <f t="shared" ca="1" si="27"/>
        <v>68</v>
      </c>
      <c r="G57" s="197">
        <f t="shared" ca="1" si="28"/>
        <v>400</v>
      </c>
      <c r="H57" s="197">
        <f t="shared" ca="1" si="29"/>
        <v>69</v>
      </c>
      <c r="I57" s="197">
        <f t="shared" ca="1" si="30"/>
        <v>17</v>
      </c>
      <c r="J57" s="197">
        <f t="shared" ca="1" si="31"/>
        <v>59</v>
      </c>
      <c r="K57" s="197" t="str">
        <f t="shared" ca="1" si="32"/>
        <v>x</v>
      </c>
      <c r="L57" s="197" t="str">
        <f t="shared" ca="1" si="33"/>
        <v>x</v>
      </c>
      <c r="M57" s="197">
        <f t="shared" ca="1" si="34"/>
        <v>2626</v>
      </c>
      <c r="N57" s="197">
        <f t="shared" ca="1" si="35"/>
        <v>73</v>
      </c>
    </row>
    <row r="58" spans="1:14" x14ac:dyDescent="0.2">
      <c r="A58" s="29" t="s">
        <v>163</v>
      </c>
      <c r="B58" s="92" t="s">
        <v>164</v>
      </c>
      <c r="C58" s="197">
        <f t="shared" ca="1" si="24"/>
        <v>3204</v>
      </c>
      <c r="D58" s="197">
        <f t="shared" ca="1" si="25"/>
        <v>64</v>
      </c>
      <c r="E58" s="197">
        <f t="shared" ca="1" si="26"/>
        <v>88</v>
      </c>
      <c r="F58" s="197">
        <f t="shared" ca="1" si="27"/>
        <v>59</v>
      </c>
      <c r="G58" s="197">
        <f t="shared" ca="1" si="28"/>
        <v>97</v>
      </c>
      <c r="H58" s="197">
        <f t="shared" ca="1" si="29"/>
        <v>70</v>
      </c>
      <c r="I58" s="197">
        <f t="shared" ca="1" si="30"/>
        <v>47</v>
      </c>
      <c r="J58" s="197">
        <f t="shared" ca="1" si="31"/>
        <v>66</v>
      </c>
      <c r="K58" s="197">
        <f t="shared" ca="1" si="32"/>
        <v>23</v>
      </c>
      <c r="L58" s="197">
        <f t="shared" ca="1" si="33"/>
        <v>74</v>
      </c>
      <c r="M58" s="197">
        <f t="shared" ca="1" si="34"/>
        <v>3522</v>
      </c>
      <c r="N58" s="197">
        <f t="shared" ca="1" si="35"/>
        <v>64</v>
      </c>
    </row>
    <row r="59" spans="1:14" x14ac:dyDescent="0.2">
      <c r="A59" s="29" t="s">
        <v>165</v>
      </c>
      <c r="B59" s="92" t="s">
        <v>166</v>
      </c>
      <c r="C59" s="197">
        <f t="shared" ca="1" si="24"/>
        <v>3434</v>
      </c>
      <c r="D59" s="197">
        <f t="shared" ca="1" si="25"/>
        <v>70</v>
      </c>
      <c r="E59" s="197">
        <f t="shared" ca="1" si="26"/>
        <v>68</v>
      </c>
      <c r="F59" s="197">
        <f t="shared" ca="1" si="27"/>
        <v>69</v>
      </c>
      <c r="G59" s="197">
        <f t="shared" ca="1" si="28"/>
        <v>18</v>
      </c>
      <c r="H59" s="197">
        <f t="shared" ca="1" si="29"/>
        <v>83</v>
      </c>
      <c r="I59" s="197">
        <f t="shared" ca="1" si="30"/>
        <v>3</v>
      </c>
      <c r="J59" s="197">
        <f t="shared" ca="1" si="31"/>
        <v>100</v>
      </c>
      <c r="K59" s="197">
        <f t="shared" ca="1" si="32"/>
        <v>0</v>
      </c>
      <c r="L59" s="197" t="str">
        <f t="shared" ca="1" si="33"/>
        <v>.</v>
      </c>
      <c r="M59" s="197">
        <f t="shared" ca="1" si="34"/>
        <v>3557</v>
      </c>
      <c r="N59" s="197">
        <f t="shared" ca="1" si="35"/>
        <v>70</v>
      </c>
    </row>
    <row r="60" spans="1:14" x14ac:dyDescent="0.2">
      <c r="A60" s="29" t="s">
        <v>167</v>
      </c>
      <c r="B60" s="245" t="s">
        <v>440</v>
      </c>
      <c r="C60" s="197">
        <f t="shared" ca="1" si="24"/>
        <v>2744</v>
      </c>
      <c r="D60" s="197">
        <f t="shared" ca="1" si="25"/>
        <v>63</v>
      </c>
      <c r="E60" s="197">
        <f t="shared" ca="1" si="26"/>
        <v>116</v>
      </c>
      <c r="F60" s="197">
        <f t="shared" ca="1" si="27"/>
        <v>57</v>
      </c>
      <c r="G60" s="197">
        <f t="shared" ca="1" si="28"/>
        <v>59</v>
      </c>
      <c r="H60" s="197">
        <f t="shared" ca="1" si="29"/>
        <v>75</v>
      </c>
      <c r="I60" s="197">
        <f t="shared" ca="1" si="30"/>
        <v>45</v>
      </c>
      <c r="J60" s="197">
        <f t="shared" ca="1" si="31"/>
        <v>56</v>
      </c>
      <c r="K60" s="197">
        <f t="shared" ca="1" si="32"/>
        <v>5</v>
      </c>
      <c r="L60" s="197">
        <f t="shared" ca="1" si="33"/>
        <v>100</v>
      </c>
      <c r="M60" s="197">
        <f t="shared" ca="1" si="34"/>
        <v>3078</v>
      </c>
      <c r="N60" s="197">
        <f t="shared" ca="1" si="35"/>
        <v>63</v>
      </c>
    </row>
    <row r="61" spans="1:14" x14ac:dyDescent="0.2">
      <c r="A61" s="29" t="s">
        <v>168</v>
      </c>
      <c r="B61" s="92" t="s">
        <v>169</v>
      </c>
      <c r="C61" s="197">
        <f t="shared" ca="1" si="24"/>
        <v>3400</v>
      </c>
      <c r="D61" s="197">
        <f t="shared" ca="1" si="25"/>
        <v>71</v>
      </c>
      <c r="E61" s="197">
        <f t="shared" ca="1" si="26"/>
        <v>326</v>
      </c>
      <c r="F61" s="197">
        <f t="shared" ca="1" si="27"/>
        <v>63</v>
      </c>
      <c r="G61" s="197">
        <f t="shared" ca="1" si="28"/>
        <v>1363</v>
      </c>
      <c r="H61" s="197">
        <f t="shared" ca="1" si="29"/>
        <v>70</v>
      </c>
      <c r="I61" s="197">
        <f t="shared" ca="1" si="30"/>
        <v>111</v>
      </c>
      <c r="J61" s="197">
        <f t="shared" ca="1" si="31"/>
        <v>71</v>
      </c>
      <c r="K61" s="197">
        <f t="shared" ca="1" si="32"/>
        <v>11</v>
      </c>
      <c r="L61" s="197">
        <f t="shared" ca="1" si="33"/>
        <v>73</v>
      </c>
      <c r="M61" s="197">
        <f t="shared" ca="1" si="34"/>
        <v>5304</v>
      </c>
      <c r="N61" s="197">
        <f t="shared" ca="1" si="35"/>
        <v>70</v>
      </c>
    </row>
    <row r="62" spans="1:14" x14ac:dyDescent="0.2">
      <c r="A62" s="29" t="s">
        <v>170</v>
      </c>
      <c r="B62" s="92" t="s">
        <v>171</v>
      </c>
      <c r="C62" s="197">
        <f t="shared" ca="1" si="24"/>
        <v>6206</v>
      </c>
      <c r="D62" s="197">
        <f t="shared" ca="1" si="25"/>
        <v>70</v>
      </c>
      <c r="E62" s="197">
        <f t="shared" ca="1" si="26"/>
        <v>503</v>
      </c>
      <c r="F62" s="197">
        <f t="shared" ca="1" si="27"/>
        <v>69</v>
      </c>
      <c r="G62" s="197">
        <f t="shared" ca="1" si="28"/>
        <v>1043</v>
      </c>
      <c r="H62" s="197">
        <f t="shared" ca="1" si="29"/>
        <v>72</v>
      </c>
      <c r="I62" s="197">
        <f t="shared" ca="1" si="30"/>
        <v>567</v>
      </c>
      <c r="J62" s="197">
        <f t="shared" ca="1" si="31"/>
        <v>73</v>
      </c>
      <c r="K62" s="197">
        <f t="shared" ca="1" si="32"/>
        <v>66</v>
      </c>
      <c r="L62" s="197">
        <f t="shared" ca="1" si="33"/>
        <v>82</v>
      </c>
      <c r="M62" s="197">
        <f t="shared" ca="1" si="34"/>
        <v>8656</v>
      </c>
      <c r="N62" s="197">
        <f t="shared" ca="1" si="35"/>
        <v>70</v>
      </c>
    </row>
    <row r="63" spans="1:14" x14ac:dyDescent="0.2">
      <c r="A63" s="29" t="s">
        <v>172</v>
      </c>
      <c r="B63" s="92" t="s">
        <v>173</v>
      </c>
      <c r="C63" s="197">
        <f t="shared" ca="1" si="24"/>
        <v>1783</v>
      </c>
      <c r="D63" s="197">
        <f t="shared" ca="1" si="25"/>
        <v>69</v>
      </c>
      <c r="E63" s="197">
        <f t="shared" ca="1" si="26"/>
        <v>58</v>
      </c>
      <c r="F63" s="197">
        <f t="shared" ca="1" si="27"/>
        <v>66</v>
      </c>
      <c r="G63" s="197">
        <f t="shared" ca="1" si="28"/>
        <v>6</v>
      </c>
      <c r="H63" s="197" t="str">
        <f t="shared" ca="1" si="29"/>
        <v>x</v>
      </c>
      <c r="I63" s="197">
        <f t="shared" ca="1" si="30"/>
        <v>6</v>
      </c>
      <c r="J63" s="197" t="str">
        <f t="shared" ca="1" si="31"/>
        <v>x</v>
      </c>
      <c r="K63" s="197" t="str">
        <f t="shared" ca="1" si="32"/>
        <v>x</v>
      </c>
      <c r="L63" s="197" t="str">
        <f t="shared" ca="1" si="33"/>
        <v>x</v>
      </c>
      <c r="M63" s="197">
        <f t="shared" ca="1" si="34"/>
        <v>1883</v>
      </c>
      <c r="N63" s="197">
        <f t="shared" ca="1" si="35"/>
        <v>69</v>
      </c>
    </row>
    <row r="64" spans="1:14" x14ac:dyDescent="0.2">
      <c r="A64" s="29" t="s">
        <v>174</v>
      </c>
      <c r="B64" s="92" t="s">
        <v>175</v>
      </c>
      <c r="C64" s="197">
        <f t="shared" ca="1" si="24"/>
        <v>1756</v>
      </c>
      <c r="D64" s="197">
        <f t="shared" ca="1" si="25"/>
        <v>71</v>
      </c>
      <c r="E64" s="197">
        <f t="shared" ca="1" si="26"/>
        <v>36</v>
      </c>
      <c r="F64" s="197">
        <f t="shared" ca="1" si="27"/>
        <v>86</v>
      </c>
      <c r="G64" s="197">
        <f t="shared" ca="1" si="28"/>
        <v>82</v>
      </c>
      <c r="H64" s="197">
        <f t="shared" ca="1" si="29"/>
        <v>79</v>
      </c>
      <c r="I64" s="197">
        <f t="shared" ca="1" si="30"/>
        <v>11</v>
      </c>
      <c r="J64" s="197">
        <f t="shared" ca="1" si="31"/>
        <v>55</v>
      </c>
      <c r="K64" s="197" t="str">
        <f t="shared" ca="1" si="32"/>
        <v>x</v>
      </c>
      <c r="L64" s="197" t="str">
        <f t="shared" ca="1" si="33"/>
        <v>x</v>
      </c>
      <c r="M64" s="197">
        <f t="shared" ca="1" si="34"/>
        <v>1922</v>
      </c>
      <c r="N64" s="197">
        <f t="shared" ca="1" si="35"/>
        <v>71</v>
      </c>
    </row>
    <row r="65" spans="1:14" x14ac:dyDescent="0.2">
      <c r="A65" s="29" t="s">
        <v>176</v>
      </c>
      <c r="B65" s="92" t="s">
        <v>177</v>
      </c>
      <c r="C65" s="197">
        <f t="shared" ca="1" si="24"/>
        <v>5506</v>
      </c>
      <c r="D65" s="197">
        <f t="shared" ca="1" si="25"/>
        <v>66</v>
      </c>
      <c r="E65" s="197">
        <f t="shared" ca="1" si="26"/>
        <v>119</v>
      </c>
      <c r="F65" s="197">
        <f t="shared" ca="1" si="27"/>
        <v>72</v>
      </c>
      <c r="G65" s="197">
        <f t="shared" ca="1" si="28"/>
        <v>108</v>
      </c>
      <c r="H65" s="197">
        <f t="shared" ca="1" si="29"/>
        <v>68</v>
      </c>
      <c r="I65" s="197">
        <f t="shared" ca="1" si="30"/>
        <v>20</v>
      </c>
      <c r="J65" s="197">
        <f t="shared" ca="1" si="31"/>
        <v>60</v>
      </c>
      <c r="K65" s="197">
        <f t="shared" ca="1" si="32"/>
        <v>16</v>
      </c>
      <c r="L65" s="197">
        <f t="shared" ca="1" si="33"/>
        <v>56</v>
      </c>
      <c r="M65" s="197">
        <f t="shared" ca="1" si="34"/>
        <v>5837</v>
      </c>
      <c r="N65" s="197">
        <f t="shared" ca="1" si="35"/>
        <v>66</v>
      </c>
    </row>
    <row r="66" spans="1:14" x14ac:dyDescent="0.2">
      <c r="A66" s="29" t="s">
        <v>178</v>
      </c>
      <c r="B66" s="92" t="s">
        <v>179</v>
      </c>
      <c r="C66" s="197">
        <f t="shared" ca="1" si="24"/>
        <v>2694</v>
      </c>
      <c r="D66" s="197">
        <f t="shared" ca="1" si="25"/>
        <v>63</v>
      </c>
      <c r="E66" s="197">
        <f t="shared" ca="1" si="26"/>
        <v>100</v>
      </c>
      <c r="F66" s="197">
        <f t="shared" ca="1" si="27"/>
        <v>64</v>
      </c>
      <c r="G66" s="197">
        <f t="shared" ca="1" si="28"/>
        <v>259</v>
      </c>
      <c r="H66" s="197">
        <f t="shared" ca="1" si="29"/>
        <v>64</v>
      </c>
      <c r="I66" s="197">
        <f t="shared" ca="1" si="30"/>
        <v>45</v>
      </c>
      <c r="J66" s="197">
        <f t="shared" ca="1" si="31"/>
        <v>60</v>
      </c>
      <c r="K66" s="197">
        <f t="shared" ca="1" si="32"/>
        <v>5</v>
      </c>
      <c r="L66" s="197" t="str">
        <f t="shared" ca="1" si="33"/>
        <v>x</v>
      </c>
      <c r="M66" s="197">
        <f t="shared" ca="1" si="34"/>
        <v>3148</v>
      </c>
      <c r="N66" s="197">
        <f t="shared" ca="1" si="35"/>
        <v>62</v>
      </c>
    </row>
    <row r="67" spans="1:14" x14ac:dyDescent="0.2">
      <c r="A67" s="29" t="s">
        <v>180</v>
      </c>
      <c r="B67" s="92" t="s">
        <v>181</v>
      </c>
      <c r="C67" s="197">
        <f t="shared" ca="1" si="24"/>
        <v>4300</v>
      </c>
      <c r="D67" s="197">
        <f t="shared" ca="1" si="25"/>
        <v>66</v>
      </c>
      <c r="E67" s="197">
        <f t="shared" ca="1" si="26"/>
        <v>436</v>
      </c>
      <c r="F67" s="197">
        <f t="shared" ca="1" si="27"/>
        <v>64</v>
      </c>
      <c r="G67" s="197">
        <f t="shared" ca="1" si="28"/>
        <v>747</v>
      </c>
      <c r="H67" s="197">
        <f t="shared" ca="1" si="29"/>
        <v>67</v>
      </c>
      <c r="I67" s="197">
        <f t="shared" ca="1" si="30"/>
        <v>334</v>
      </c>
      <c r="J67" s="197">
        <f t="shared" ca="1" si="31"/>
        <v>63</v>
      </c>
      <c r="K67" s="197">
        <f t="shared" ca="1" si="32"/>
        <v>32</v>
      </c>
      <c r="L67" s="197">
        <f t="shared" ca="1" si="33"/>
        <v>75</v>
      </c>
      <c r="M67" s="197">
        <f t="shared" ca="1" si="34"/>
        <v>6159</v>
      </c>
      <c r="N67" s="197">
        <f t="shared" ca="1" si="35"/>
        <v>65</v>
      </c>
    </row>
    <row r="68" spans="1:14" x14ac:dyDescent="0.2">
      <c r="A68" s="29" t="s">
        <v>182</v>
      </c>
      <c r="B68" s="92" t="s">
        <v>183</v>
      </c>
      <c r="C68" s="197">
        <f t="shared" ca="1" si="24"/>
        <v>3444</v>
      </c>
      <c r="D68" s="197">
        <f t="shared" ca="1" si="25"/>
        <v>67</v>
      </c>
      <c r="E68" s="197">
        <f t="shared" ca="1" si="26"/>
        <v>122</v>
      </c>
      <c r="F68" s="197">
        <f t="shared" ca="1" si="27"/>
        <v>78</v>
      </c>
      <c r="G68" s="197">
        <f t="shared" ca="1" si="28"/>
        <v>154</v>
      </c>
      <c r="H68" s="197">
        <f t="shared" ca="1" si="29"/>
        <v>65</v>
      </c>
      <c r="I68" s="197">
        <f t="shared" ca="1" si="30"/>
        <v>27</v>
      </c>
      <c r="J68" s="197">
        <f t="shared" ca="1" si="31"/>
        <v>78</v>
      </c>
      <c r="K68" s="197">
        <f t="shared" ca="1" si="32"/>
        <v>8</v>
      </c>
      <c r="L68" s="197">
        <f t="shared" ca="1" si="33"/>
        <v>63</v>
      </c>
      <c r="M68" s="197">
        <f t="shared" ca="1" si="34"/>
        <v>3792</v>
      </c>
      <c r="N68" s="197">
        <f t="shared" ca="1" si="35"/>
        <v>67</v>
      </c>
    </row>
    <row r="69" spans="1:14" x14ac:dyDescent="0.2">
      <c r="A69" s="29" t="s">
        <v>184</v>
      </c>
      <c r="B69" s="92" t="s">
        <v>185</v>
      </c>
      <c r="C69" s="197">
        <f t="shared" ca="1" si="24"/>
        <v>1791</v>
      </c>
      <c r="D69" s="197">
        <f t="shared" ca="1" si="25"/>
        <v>67</v>
      </c>
      <c r="E69" s="197">
        <f t="shared" ca="1" si="26"/>
        <v>51</v>
      </c>
      <c r="F69" s="197">
        <f t="shared" ca="1" si="27"/>
        <v>69</v>
      </c>
      <c r="G69" s="197">
        <f t="shared" ca="1" si="28"/>
        <v>38</v>
      </c>
      <c r="H69" s="197" t="str">
        <f t="shared" ca="1" si="29"/>
        <v>x</v>
      </c>
      <c r="I69" s="197">
        <f t="shared" ca="1" si="30"/>
        <v>13</v>
      </c>
      <c r="J69" s="197" t="str">
        <f t="shared" ca="1" si="31"/>
        <v>x</v>
      </c>
      <c r="K69" s="197">
        <f t="shared" ca="1" si="32"/>
        <v>7</v>
      </c>
      <c r="L69" s="197" t="str">
        <f t="shared" ca="1" si="33"/>
        <v>x</v>
      </c>
      <c r="M69" s="197">
        <f t="shared" ca="1" si="34"/>
        <v>1925</v>
      </c>
      <c r="N69" s="197">
        <f t="shared" ca="1" si="35"/>
        <v>67</v>
      </c>
    </row>
    <row r="70" spans="1:14" x14ac:dyDescent="0.2">
      <c r="A70" s="86"/>
      <c r="B70" s="94"/>
      <c r="C70" s="197"/>
      <c r="D70" s="198"/>
      <c r="E70" s="197"/>
      <c r="F70" s="198"/>
      <c r="G70" s="197"/>
      <c r="H70" s="198"/>
      <c r="I70" s="197"/>
      <c r="J70" s="198"/>
      <c r="K70" s="197"/>
      <c r="L70" s="198"/>
      <c r="M70" s="197"/>
      <c r="N70" s="198"/>
    </row>
    <row r="71" spans="1:14" x14ac:dyDescent="0.2">
      <c r="A71" s="86" t="s">
        <v>186</v>
      </c>
      <c r="B71" s="90" t="s">
        <v>187</v>
      </c>
      <c r="C71" s="88">
        <f ca="1">VLOOKUP(TRIM($A71),INDIRECT($U$10),3+$U$11,0)</f>
        <v>42325</v>
      </c>
      <c r="D71" s="88">
        <f ca="1">VLOOKUP(TRIM($A71),INDIRECT($U$10),6+$U$11,0)</f>
        <v>68</v>
      </c>
      <c r="E71" s="88">
        <f ca="1">VLOOKUP(TRIM($A71),INDIRECT($U$10),9+$U$11,0)</f>
        <v>2672</v>
      </c>
      <c r="F71" s="88">
        <f ca="1">VLOOKUP(TRIM($A71),INDIRECT($U$10),12+$U$11,0)</f>
        <v>67</v>
      </c>
      <c r="G71" s="88">
        <f ca="1">VLOOKUP(TRIM($A71),INDIRECT($U$10),15+$U$11,0)</f>
        <v>4222</v>
      </c>
      <c r="H71" s="88">
        <f ca="1">VLOOKUP(TRIM($A71),INDIRECT($U$10),18+$U$11,0)</f>
        <v>74</v>
      </c>
      <c r="I71" s="88">
        <f ca="1">VLOOKUP(TRIM($A71),INDIRECT($U$10),21+$U$11,0)</f>
        <v>1423</v>
      </c>
      <c r="J71" s="88">
        <f ca="1">VLOOKUP(TRIM($A71),INDIRECT($U$10),24+$U$11,0)</f>
        <v>68</v>
      </c>
      <c r="K71" s="88">
        <f ca="1">VLOOKUP(TRIM($A71),INDIRECT($U$10),27+$U$11,0)</f>
        <v>175</v>
      </c>
      <c r="L71" s="88">
        <f ca="1">VLOOKUP(TRIM($A71),INDIRECT($U$10),30+$U$11,0)</f>
        <v>73</v>
      </c>
      <c r="M71" s="88">
        <f ca="1">VLOOKUP(TRIM($A71),INDIRECT($U$10),33+$U$11,0)</f>
        <v>51822</v>
      </c>
      <c r="N71" s="88">
        <f ca="1">VLOOKUP(TRIM($A71),INDIRECT($U$10),36+$U$11,0)</f>
        <v>68</v>
      </c>
    </row>
    <row r="72" spans="1:14" x14ac:dyDescent="0.2">
      <c r="A72" s="29"/>
      <c r="B72" s="92"/>
      <c r="C72" s="197"/>
      <c r="D72" s="198"/>
      <c r="E72" s="197"/>
      <c r="F72" s="198"/>
      <c r="G72" s="197"/>
      <c r="H72" s="198"/>
      <c r="I72" s="197"/>
      <c r="J72" s="198"/>
      <c r="K72" s="197"/>
      <c r="L72" s="198"/>
      <c r="M72" s="197"/>
      <c r="N72" s="198"/>
    </row>
    <row r="73" spans="1:14" x14ac:dyDescent="0.2">
      <c r="A73" s="29" t="s">
        <v>188</v>
      </c>
      <c r="B73" s="92" t="s">
        <v>189</v>
      </c>
      <c r="C73" s="197">
        <f ca="1">VLOOKUP(TRIM($A73),INDIRECT($U$10),3+$U$11,0)</f>
        <v>2043</v>
      </c>
      <c r="D73" s="197">
        <f ca="1">VLOOKUP(TRIM($A73),INDIRECT($U$10),6+$U$11,0)</f>
        <v>58</v>
      </c>
      <c r="E73" s="197">
        <f ca="1">VLOOKUP(TRIM($A73),INDIRECT($U$10),9+$U$11,0)</f>
        <v>269</v>
      </c>
      <c r="F73" s="197">
        <f ca="1">VLOOKUP(TRIM($A73),INDIRECT($U$10),12+$U$11,0)</f>
        <v>60</v>
      </c>
      <c r="G73" s="197">
        <f ca="1">VLOOKUP(TRIM($A73),INDIRECT($U$10),15+$U$11,0)</f>
        <v>542</v>
      </c>
      <c r="H73" s="197">
        <f ca="1">VLOOKUP(TRIM($A73),INDIRECT($U$10),18+$U$11,0)</f>
        <v>66</v>
      </c>
      <c r="I73" s="197">
        <f ca="1">VLOOKUP(TRIM($A73),INDIRECT($U$10),21+$U$11,0)</f>
        <v>108</v>
      </c>
      <c r="J73" s="197">
        <f ca="1">VLOOKUP(TRIM($A73),INDIRECT($U$10),24+$U$11,0)</f>
        <v>64</v>
      </c>
      <c r="K73" s="197">
        <f ca="1">VLOOKUP(TRIM($A73),INDIRECT($U$10),27+$U$11,0)</f>
        <v>14</v>
      </c>
      <c r="L73" s="197">
        <f ca="1">VLOOKUP(TRIM($A73),INDIRECT($U$10),30+$U$11,0)</f>
        <v>43</v>
      </c>
      <c r="M73" s="197">
        <f ca="1">VLOOKUP(TRIM($A73),INDIRECT($U$10),33+$U$11,0)</f>
        <v>3061</v>
      </c>
      <c r="N73" s="197">
        <f ca="1">VLOOKUP(TRIM($A73),INDIRECT($U$10),36+$U$11,0)</f>
        <v>59</v>
      </c>
    </row>
    <row r="74" spans="1:14" x14ac:dyDescent="0.2">
      <c r="A74" s="29" t="s">
        <v>190</v>
      </c>
      <c r="B74" s="92" t="s">
        <v>191</v>
      </c>
      <c r="C74" s="197">
        <f t="shared" ref="C74:C81" ca="1" si="36">VLOOKUP(TRIM($A74),INDIRECT($U$10),3+$U$11,0)</f>
        <v>7713</v>
      </c>
      <c r="D74" s="197">
        <f t="shared" ref="D74:D81" ca="1" si="37">VLOOKUP(TRIM($A74),INDIRECT($U$10),6+$U$11,0)</f>
        <v>66</v>
      </c>
      <c r="E74" s="197">
        <f t="shared" ref="E74:E81" ca="1" si="38">VLOOKUP(TRIM($A74),INDIRECT($U$10),9+$U$11,0)</f>
        <v>202</v>
      </c>
      <c r="F74" s="197">
        <f t="shared" ref="F74:F81" ca="1" si="39">VLOOKUP(TRIM($A74),INDIRECT($U$10),12+$U$11,0)</f>
        <v>67</v>
      </c>
      <c r="G74" s="197">
        <f t="shared" ref="G74:G81" ca="1" si="40">VLOOKUP(TRIM($A74),INDIRECT($U$10),15+$U$11,0)</f>
        <v>77</v>
      </c>
      <c r="H74" s="197">
        <f t="shared" ref="H74:H81" ca="1" si="41">VLOOKUP(TRIM($A74),INDIRECT($U$10),18+$U$11,0)</f>
        <v>81</v>
      </c>
      <c r="I74" s="197">
        <f t="shared" ref="I74:I81" ca="1" si="42">VLOOKUP(TRIM($A74),INDIRECT($U$10),21+$U$11,0)</f>
        <v>28</v>
      </c>
      <c r="J74" s="197">
        <f t="shared" ref="J74:J81" ca="1" si="43">VLOOKUP(TRIM($A74),INDIRECT($U$10),24+$U$11,0)</f>
        <v>79</v>
      </c>
      <c r="K74" s="197">
        <f t="shared" ref="K74:K81" ca="1" si="44">VLOOKUP(TRIM($A74),INDIRECT($U$10),27+$U$11,0)</f>
        <v>20</v>
      </c>
      <c r="L74" s="197">
        <f t="shared" ref="L74:L81" ca="1" si="45">VLOOKUP(TRIM($A74),INDIRECT($U$10),30+$U$11,0)</f>
        <v>80</v>
      </c>
      <c r="M74" s="197">
        <f t="shared" ref="M74:M81" ca="1" si="46">VLOOKUP(TRIM($A74),INDIRECT($U$10),33+$U$11,0)</f>
        <v>8152</v>
      </c>
      <c r="N74" s="197">
        <f t="shared" ref="N74:N81" ca="1" si="47">VLOOKUP(TRIM($A74),INDIRECT($U$10),36+$U$11,0)</f>
        <v>66</v>
      </c>
    </row>
    <row r="75" spans="1:14" x14ac:dyDescent="0.2">
      <c r="A75" s="29" t="s">
        <v>192</v>
      </c>
      <c r="B75" s="92" t="s">
        <v>193</v>
      </c>
      <c r="C75" s="197">
        <f t="shared" ca="1" si="36"/>
        <v>1655</v>
      </c>
      <c r="D75" s="197">
        <f t="shared" ca="1" si="37"/>
        <v>60</v>
      </c>
      <c r="E75" s="197">
        <f t="shared" ca="1" si="38"/>
        <v>315</v>
      </c>
      <c r="F75" s="197">
        <f t="shared" ca="1" si="39"/>
        <v>64</v>
      </c>
      <c r="G75" s="197">
        <f t="shared" ca="1" si="40"/>
        <v>1646</v>
      </c>
      <c r="H75" s="197">
        <f t="shared" ca="1" si="41"/>
        <v>75</v>
      </c>
      <c r="I75" s="197">
        <f t="shared" ca="1" si="42"/>
        <v>450</v>
      </c>
      <c r="J75" s="197">
        <f t="shared" ca="1" si="43"/>
        <v>70</v>
      </c>
      <c r="K75" s="197">
        <f t="shared" ca="1" si="44"/>
        <v>16</v>
      </c>
      <c r="L75" s="197" t="str">
        <f t="shared" ca="1" si="45"/>
        <v>x</v>
      </c>
      <c r="M75" s="197">
        <f t="shared" ca="1" si="46"/>
        <v>4272</v>
      </c>
      <c r="N75" s="197">
        <f t="shared" ca="1" si="47"/>
        <v>67</v>
      </c>
    </row>
    <row r="76" spans="1:14" x14ac:dyDescent="0.2">
      <c r="A76" s="29" t="s">
        <v>194</v>
      </c>
      <c r="B76" s="92" t="s">
        <v>195</v>
      </c>
      <c r="C76" s="197">
        <f t="shared" ca="1" si="36"/>
        <v>6271</v>
      </c>
      <c r="D76" s="197">
        <f t="shared" ca="1" si="37"/>
        <v>73</v>
      </c>
      <c r="E76" s="197">
        <f t="shared" ca="1" si="38"/>
        <v>318</v>
      </c>
      <c r="F76" s="197">
        <f t="shared" ca="1" si="39"/>
        <v>74</v>
      </c>
      <c r="G76" s="197">
        <f t="shared" ca="1" si="40"/>
        <v>633</v>
      </c>
      <c r="H76" s="197">
        <f t="shared" ca="1" si="41"/>
        <v>81</v>
      </c>
      <c r="I76" s="197">
        <f t="shared" ca="1" si="42"/>
        <v>52</v>
      </c>
      <c r="J76" s="197">
        <f t="shared" ca="1" si="43"/>
        <v>79</v>
      </c>
      <c r="K76" s="197">
        <f t="shared" ca="1" si="44"/>
        <v>27</v>
      </c>
      <c r="L76" s="197">
        <f t="shared" ca="1" si="45"/>
        <v>85</v>
      </c>
      <c r="M76" s="197">
        <f t="shared" ca="1" si="46"/>
        <v>7394</v>
      </c>
      <c r="N76" s="197">
        <f t="shared" ca="1" si="47"/>
        <v>74</v>
      </c>
    </row>
    <row r="77" spans="1:14" x14ac:dyDescent="0.2">
      <c r="A77" s="29" t="s">
        <v>196</v>
      </c>
      <c r="B77" s="92" t="s">
        <v>197</v>
      </c>
      <c r="C77" s="197">
        <f t="shared" ca="1" si="36"/>
        <v>6961</v>
      </c>
      <c r="D77" s="197">
        <f t="shared" ca="1" si="37"/>
        <v>77</v>
      </c>
      <c r="E77" s="197">
        <f t="shared" ca="1" si="38"/>
        <v>206</v>
      </c>
      <c r="F77" s="197">
        <f t="shared" ca="1" si="39"/>
        <v>75</v>
      </c>
      <c r="G77" s="197">
        <f t="shared" ca="1" si="40"/>
        <v>52</v>
      </c>
      <c r="H77" s="197" t="str">
        <f t="shared" ca="1" si="41"/>
        <v>x</v>
      </c>
      <c r="I77" s="197" t="str">
        <f t="shared" ca="1" si="42"/>
        <v>x</v>
      </c>
      <c r="J77" s="197" t="str">
        <f t="shared" ca="1" si="43"/>
        <v>x</v>
      </c>
      <c r="K77" s="197">
        <f t="shared" ca="1" si="44"/>
        <v>18</v>
      </c>
      <c r="L77" s="197">
        <f t="shared" ca="1" si="45"/>
        <v>78</v>
      </c>
      <c r="M77" s="197">
        <f t="shared" ca="1" si="46"/>
        <v>7404</v>
      </c>
      <c r="N77" s="197">
        <f t="shared" ca="1" si="47"/>
        <v>76</v>
      </c>
    </row>
    <row r="78" spans="1:14" x14ac:dyDescent="0.2">
      <c r="A78" s="29" t="s">
        <v>198</v>
      </c>
      <c r="B78" s="92" t="s">
        <v>199</v>
      </c>
      <c r="C78" s="197">
        <f t="shared" ca="1" si="36"/>
        <v>7362</v>
      </c>
      <c r="D78" s="197">
        <f t="shared" ca="1" si="37"/>
        <v>68</v>
      </c>
      <c r="E78" s="197">
        <f t="shared" ca="1" si="38"/>
        <v>482</v>
      </c>
      <c r="F78" s="197">
        <f t="shared" ca="1" si="39"/>
        <v>67</v>
      </c>
      <c r="G78" s="197">
        <f t="shared" ca="1" si="40"/>
        <v>420</v>
      </c>
      <c r="H78" s="197">
        <f t="shared" ca="1" si="41"/>
        <v>71</v>
      </c>
      <c r="I78" s="197">
        <f t="shared" ca="1" si="42"/>
        <v>374</v>
      </c>
      <c r="J78" s="197">
        <f t="shared" ca="1" si="43"/>
        <v>69</v>
      </c>
      <c r="K78" s="197">
        <f t="shared" ca="1" si="44"/>
        <v>25</v>
      </c>
      <c r="L78" s="197">
        <f t="shared" ca="1" si="45"/>
        <v>68</v>
      </c>
      <c r="M78" s="197">
        <f t="shared" ca="1" si="46"/>
        <v>8798</v>
      </c>
      <c r="N78" s="197">
        <f t="shared" ca="1" si="47"/>
        <v>68</v>
      </c>
    </row>
    <row r="79" spans="1:14" x14ac:dyDescent="0.2">
      <c r="A79" s="29" t="s">
        <v>200</v>
      </c>
      <c r="B79" s="92" t="s">
        <v>201</v>
      </c>
      <c r="C79" s="197">
        <f t="shared" ca="1" si="36"/>
        <v>1939</v>
      </c>
      <c r="D79" s="197">
        <f t="shared" ca="1" si="37"/>
        <v>61</v>
      </c>
      <c r="E79" s="197">
        <f t="shared" ca="1" si="38"/>
        <v>451</v>
      </c>
      <c r="F79" s="197">
        <f t="shared" ca="1" si="39"/>
        <v>63</v>
      </c>
      <c r="G79" s="197">
        <f t="shared" ca="1" si="40"/>
        <v>572</v>
      </c>
      <c r="H79" s="197">
        <f t="shared" ca="1" si="41"/>
        <v>70</v>
      </c>
      <c r="I79" s="197">
        <f t="shared" ca="1" si="42"/>
        <v>318</v>
      </c>
      <c r="J79" s="197">
        <f t="shared" ca="1" si="43"/>
        <v>65</v>
      </c>
      <c r="K79" s="197">
        <f t="shared" ca="1" si="44"/>
        <v>21</v>
      </c>
      <c r="L79" s="197" t="str">
        <f t="shared" ca="1" si="45"/>
        <v>x</v>
      </c>
      <c r="M79" s="197">
        <f t="shared" ca="1" si="46"/>
        <v>3432</v>
      </c>
      <c r="N79" s="197">
        <f t="shared" ca="1" si="47"/>
        <v>63</v>
      </c>
    </row>
    <row r="80" spans="1:14" x14ac:dyDescent="0.2">
      <c r="A80" s="29" t="s">
        <v>202</v>
      </c>
      <c r="B80" s="92" t="s">
        <v>203</v>
      </c>
      <c r="C80" s="197">
        <f t="shared" ca="1" si="36"/>
        <v>8025</v>
      </c>
      <c r="D80" s="197">
        <f t="shared" ca="1" si="37"/>
        <v>66</v>
      </c>
      <c r="E80" s="197">
        <f t="shared" ca="1" si="38"/>
        <v>418</v>
      </c>
      <c r="F80" s="197">
        <f t="shared" ca="1" si="39"/>
        <v>67</v>
      </c>
      <c r="G80" s="197">
        <f t="shared" ca="1" si="40"/>
        <v>274</v>
      </c>
      <c r="H80" s="197">
        <f t="shared" ca="1" si="41"/>
        <v>75</v>
      </c>
      <c r="I80" s="197">
        <f t="shared" ca="1" si="42"/>
        <v>62</v>
      </c>
      <c r="J80" s="197">
        <f t="shared" ca="1" si="43"/>
        <v>61</v>
      </c>
      <c r="K80" s="197">
        <f t="shared" ca="1" si="44"/>
        <v>34</v>
      </c>
      <c r="L80" s="197">
        <f t="shared" ca="1" si="45"/>
        <v>62</v>
      </c>
      <c r="M80" s="197">
        <f t="shared" ca="1" si="46"/>
        <v>8929</v>
      </c>
      <c r="N80" s="197">
        <f t="shared" ca="1" si="47"/>
        <v>67</v>
      </c>
    </row>
    <row r="81" spans="1:14" x14ac:dyDescent="0.2">
      <c r="A81" s="29" t="s">
        <v>204</v>
      </c>
      <c r="B81" s="92" t="s">
        <v>205</v>
      </c>
      <c r="C81" s="197">
        <f t="shared" ca="1" si="36"/>
        <v>356</v>
      </c>
      <c r="D81" s="197">
        <f t="shared" ca="1" si="37"/>
        <v>72</v>
      </c>
      <c r="E81" s="197">
        <f t="shared" ca="1" si="38"/>
        <v>11</v>
      </c>
      <c r="F81" s="197">
        <f t="shared" ca="1" si="39"/>
        <v>73</v>
      </c>
      <c r="G81" s="197">
        <f t="shared" ca="1" si="40"/>
        <v>6</v>
      </c>
      <c r="H81" s="197" t="str">
        <f t="shared" ca="1" si="41"/>
        <v>x</v>
      </c>
      <c r="I81" s="197" t="str">
        <f t="shared" ca="1" si="42"/>
        <v>x</v>
      </c>
      <c r="J81" s="197" t="str">
        <f t="shared" ca="1" si="43"/>
        <v>x</v>
      </c>
      <c r="K81" s="197">
        <f t="shared" ca="1" si="44"/>
        <v>0</v>
      </c>
      <c r="L81" s="197" t="str">
        <f t="shared" ca="1" si="45"/>
        <v>.</v>
      </c>
      <c r="M81" s="197">
        <f t="shared" ca="1" si="46"/>
        <v>380</v>
      </c>
      <c r="N81" s="197">
        <f t="shared" ca="1" si="47"/>
        <v>72</v>
      </c>
    </row>
    <row r="82" spans="1:14" x14ac:dyDescent="0.2">
      <c r="A82" s="86"/>
      <c r="B82" s="94"/>
      <c r="C82" s="197"/>
      <c r="D82" s="198"/>
      <c r="E82" s="197"/>
      <c r="F82" s="198"/>
      <c r="G82" s="197"/>
      <c r="H82" s="198"/>
      <c r="I82" s="197"/>
      <c r="J82" s="198"/>
      <c r="K82" s="197"/>
      <c r="L82" s="198"/>
      <c r="M82" s="197"/>
      <c r="N82" s="198"/>
    </row>
    <row r="83" spans="1:14" x14ac:dyDescent="0.2">
      <c r="A83" s="86" t="s">
        <v>206</v>
      </c>
      <c r="B83" s="90" t="s">
        <v>207</v>
      </c>
      <c r="C83" s="88">
        <f ca="1">VLOOKUP(TRIM($A83),INDIRECT($U$10),3+$U$11,0)</f>
        <v>46833</v>
      </c>
      <c r="D83" s="88">
        <f ca="1">VLOOKUP(TRIM($A83),INDIRECT($U$10),6+$U$11,0)</f>
        <v>70</v>
      </c>
      <c r="E83" s="88">
        <f ca="1">VLOOKUP(TRIM($A83),INDIRECT($U$10),9+$U$11,0)</f>
        <v>4053</v>
      </c>
      <c r="F83" s="88">
        <f ca="1">VLOOKUP(TRIM($A83),INDIRECT($U$10),12+$U$11,0)</f>
        <v>70</v>
      </c>
      <c r="G83" s="88">
        <f ca="1">VLOOKUP(TRIM($A83),INDIRECT($U$10),15+$U$11,0)</f>
        <v>11251</v>
      </c>
      <c r="H83" s="88">
        <f ca="1">VLOOKUP(TRIM($A83),INDIRECT($U$10),18+$U$11,0)</f>
        <v>72</v>
      </c>
      <c r="I83" s="88">
        <f ca="1">VLOOKUP(TRIM($A83),INDIRECT($U$10),21+$U$11,0)</f>
        <v>3464</v>
      </c>
      <c r="J83" s="88">
        <f ca="1">VLOOKUP(TRIM($A83),INDIRECT($U$10),24+$U$11,0)</f>
        <v>72</v>
      </c>
      <c r="K83" s="88">
        <f ca="1">VLOOKUP(TRIM($A83),INDIRECT($U$10),27+$U$11,0)</f>
        <v>213</v>
      </c>
      <c r="L83" s="88">
        <f ca="1">VLOOKUP(TRIM($A83),INDIRECT($U$10),30+$U$11,0)</f>
        <v>77</v>
      </c>
      <c r="M83" s="88">
        <f ca="1">VLOOKUP(TRIM($A83),INDIRECT($U$10),33+$U$11,0)</f>
        <v>67768</v>
      </c>
      <c r="N83" s="88">
        <f ca="1">VLOOKUP(TRIM($A83),INDIRECT($U$10),36+$U$11,0)</f>
        <v>70</v>
      </c>
    </row>
    <row r="84" spans="1:14" x14ac:dyDescent="0.2">
      <c r="A84" s="29"/>
      <c r="B84" s="92"/>
      <c r="C84" s="197"/>
      <c r="D84" s="198"/>
      <c r="E84" s="197"/>
      <c r="F84" s="198"/>
      <c r="G84" s="197"/>
      <c r="H84" s="198"/>
      <c r="I84" s="197"/>
      <c r="J84" s="198"/>
      <c r="K84" s="197"/>
      <c r="L84" s="198"/>
      <c r="M84" s="197"/>
      <c r="N84" s="198"/>
    </row>
    <row r="85" spans="1:14" x14ac:dyDescent="0.2">
      <c r="A85" s="29" t="s">
        <v>208</v>
      </c>
      <c r="B85" s="92" t="s">
        <v>209</v>
      </c>
      <c r="C85" s="197">
        <f ca="1">VLOOKUP(TRIM($A85),INDIRECT($U$10),3+$U$11,0)</f>
        <v>5592</v>
      </c>
      <c r="D85" s="197">
        <f ca="1">VLOOKUP(TRIM($A85),INDIRECT($U$10),6+$U$11,0)</f>
        <v>67</v>
      </c>
      <c r="E85" s="197">
        <f ca="1">VLOOKUP(TRIM($A85),INDIRECT($U$10),9+$U$11,0)</f>
        <v>1289</v>
      </c>
      <c r="F85" s="197">
        <f ca="1">VLOOKUP(TRIM($A85),INDIRECT($U$10),12+$U$11,0)</f>
        <v>69</v>
      </c>
      <c r="G85" s="197">
        <f ca="1">VLOOKUP(TRIM($A85),INDIRECT($U$10),15+$U$11,0)</f>
        <v>5471</v>
      </c>
      <c r="H85" s="197">
        <f ca="1">VLOOKUP(TRIM($A85),INDIRECT($U$10),18+$U$11,0)</f>
        <v>71</v>
      </c>
      <c r="I85" s="197">
        <f ca="1">VLOOKUP(TRIM($A85),INDIRECT($U$10),21+$U$11,0)</f>
        <v>1799</v>
      </c>
      <c r="J85" s="197">
        <f ca="1">VLOOKUP(TRIM($A85),INDIRECT($U$10),24+$U$11,0)</f>
        <v>72</v>
      </c>
      <c r="K85" s="197">
        <f ca="1">VLOOKUP(TRIM($A85),INDIRECT($U$10),27+$U$11,0)</f>
        <v>64</v>
      </c>
      <c r="L85" s="197">
        <f ca="1">VLOOKUP(TRIM($A85),INDIRECT($U$10),30+$U$11,0)</f>
        <v>78</v>
      </c>
      <c r="M85" s="197">
        <f ca="1">VLOOKUP(TRIM($A85),INDIRECT($U$10),33+$U$11,0)</f>
        <v>15223</v>
      </c>
      <c r="N85" s="197">
        <f ca="1">VLOOKUP(TRIM($A85),INDIRECT($U$10),36+$U$11,0)</f>
        <v>69</v>
      </c>
    </row>
    <row r="86" spans="1:14" x14ac:dyDescent="0.2">
      <c r="A86" s="29" t="s">
        <v>210</v>
      </c>
      <c r="B86" s="92" t="s">
        <v>211</v>
      </c>
      <c r="C86" s="197">
        <f t="shared" ref="C86:C98" ca="1" si="48">VLOOKUP(TRIM($A86),INDIRECT($U$10),3+$U$11,0)</f>
        <v>2427</v>
      </c>
      <c r="D86" s="197">
        <f t="shared" ref="D86:D98" ca="1" si="49">VLOOKUP(TRIM($A86),INDIRECT($U$10),6+$U$11,0)</f>
        <v>64</v>
      </c>
      <c r="E86" s="197">
        <f t="shared" ref="E86:E98" ca="1" si="50">VLOOKUP(TRIM($A86),INDIRECT($U$10),9+$U$11,0)</f>
        <v>302</v>
      </c>
      <c r="F86" s="197">
        <f t="shared" ref="F86:F98" ca="1" si="51">VLOOKUP(TRIM($A86),INDIRECT($U$10),12+$U$11,0)</f>
        <v>67</v>
      </c>
      <c r="G86" s="197">
        <f t="shared" ref="G86:G98" ca="1" si="52">VLOOKUP(TRIM($A86),INDIRECT($U$10),15+$U$11,0)</f>
        <v>772</v>
      </c>
      <c r="H86" s="197">
        <f t="shared" ref="H86:H98" ca="1" si="53">VLOOKUP(TRIM($A86),INDIRECT($U$10),18+$U$11,0)</f>
        <v>76</v>
      </c>
      <c r="I86" s="197">
        <f t="shared" ref="I86:I98" ca="1" si="54">VLOOKUP(TRIM($A86),INDIRECT($U$10),21+$U$11,0)</f>
        <v>483</v>
      </c>
      <c r="J86" s="197">
        <f t="shared" ref="J86:J98" ca="1" si="55">VLOOKUP(TRIM($A86),INDIRECT($U$10),24+$U$11,0)</f>
        <v>70</v>
      </c>
      <c r="K86" s="197">
        <f t="shared" ref="K86:K98" ca="1" si="56">VLOOKUP(TRIM($A86),INDIRECT($U$10),27+$U$11,0)</f>
        <v>17</v>
      </c>
      <c r="L86" s="197">
        <f t="shared" ref="L86:L98" ca="1" si="57">VLOOKUP(TRIM($A86),INDIRECT($U$10),30+$U$11,0)</f>
        <v>65</v>
      </c>
      <c r="M86" s="197">
        <f t="shared" ref="M86:M98" ca="1" si="58">VLOOKUP(TRIM($A86),INDIRECT($U$10),33+$U$11,0)</f>
        <v>4125</v>
      </c>
      <c r="N86" s="197">
        <f t="shared" ref="N86:N98" ca="1" si="59">VLOOKUP(TRIM($A86),INDIRECT($U$10),36+$U$11,0)</f>
        <v>67</v>
      </c>
    </row>
    <row r="87" spans="1:14" x14ac:dyDescent="0.2">
      <c r="A87" s="29" t="s">
        <v>212</v>
      </c>
      <c r="B87" s="92" t="s">
        <v>213</v>
      </c>
      <c r="C87" s="197">
        <f t="shared" ca="1" si="48"/>
        <v>2813</v>
      </c>
      <c r="D87" s="197">
        <f t="shared" ca="1" si="49"/>
        <v>68</v>
      </c>
      <c r="E87" s="197">
        <f t="shared" ca="1" si="50"/>
        <v>210</v>
      </c>
      <c r="F87" s="197">
        <f t="shared" ca="1" si="51"/>
        <v>69</v>
      </c>
      <c r="G87" s="197">
        <f t="shared" ca="1" si="52"/>
        <v>416</v>
      </c>
      <c r="H87" s="197">
        <f t="shared" ca="1" si="53"/>
        <v>71</v>
      </c>
      <c r="I87" s="197">
        <f t="shared" ca="1" si="54"/>
        <v>69</v>
      </c>
      <c r="J87" s="197">
        <f t="shared" ca="1" si="55"/>
        <v>68</v>
      </c>
      <c r="K87" s="197">
        <f t="shared" ca="1" si="56"/>
        <v>8</v>
      </c>
      <c r="L87" s="197" t="str">
        <f t="shared" ca="1" si="57"/>
        <v>x</v>
      </c>
      <c r="M87" s="197">
        <f t="shared" ca="1" si="58"/>
        <v>3630</v>
      </c>
      <c r="N87" s="197">
        <f t="shared" ca="1" si="59"/>
        <v>68</v>
      </c>
    </row>
    <row r="88" spans="1:14" x14ac:dyDescent="0.2">
      <c r="A88" s="29" t="s">
        <v>214</v>
      </c>
      <c r="B88" s="245" t="s">
        <v>581</v>
      </c>
      <c r="C88" s="197">
        <f t="shared" ca="1" si="48"/>
        <v>1745</v>
      </c>
      <c r="D88" s="197">
        <f t="shared" ca="1" si="49"/>
        <v>67</v>
      </c>
      <c r="E88" s="197">
        <f t="shared" ca="1" si="50"/>
        <v>33</v>
      </c>
      <c r="F88" s="197">
        <f t="shared" ca="1" si="51"/>
        <v>85</v>
      </c>
      <c r="G88" s="197">
        <f t="shared" ca="1" si="52"/>
        <v>11</v>
      </c>
      <c r="H88" s="197">
        <f t="shared" ca="1" si="53"/>
        <v>73</v>
      </c>
      <c r="I88" s="197" t="str">
        <f t="shared" ca="1" si="54"/>
        <v>x</v>
      </c>
      <c r="J88" s="197" t="str">
        <f t="shared" ca="1" si="55"/>
        <v>x</v>
      </c>
      <c r="K88" s="197" t="str">
        <f t="shared" ca="1" si="56"/>
        <v>x</v>
      </c>
      <c r="L88" s="197" t="str">
        <f t="shared" ca="1" si="57"/>
        <v>x</v>
      </c>
      <c r="M88" s="197">
        <f t="shared" ca="1" si="58"/>
        <v>1820</v>
      </c>
      <c r="N88" s="197">
        <f t="shared" ca="1" si="59"/>
        <v>68</v>
      </c>
    </row>
    <row r="89" spans="1:14" x14ac:dyDescent="0.2">
      <c r="A89" s="29" t="s">
        <v>216</v>
      </c>
      <c r="B89" s="92" t="s">
        <v>217</v>
      </c>
      <c r="C89" s="197">
        <f t="shared" ca="1" si="48"/>
        <v>2105</v>
      </c>
      <c r="D89" s="197">
        <f t="shared" ca="1" si="49"/>
        <v>67</v>
      </c>
      <c r="E89" s="197">
        <f t="shared" ca="1" si="50"/>
        <v>345</v>
      </c>
      <c r="F89" s="197">
        <f t="shared" ca="1" si="51"/>
        <v>67</v>
      </c>
      <c r="G89" s="197">
        <f t="shared" ca="1" si="52"/>
        <v>1198</v>
      </c>
      <c r="H89" s="197">
        <f t="shared" ca="1" si="53"/>
        <v>72</v>
      </c>
      <c r="I89" s="197">
        <f t="shared" ca="1" si="54"/>
        <v>366</v>
      </c>
      <c r="J89" s="197">
        <f t="shared" ca="1" si="55"/>
        <v>75</v>
      </c>
      <c r="K89" s="197">
        <f t="shared" ca="1" si="56"/>
        <v>15</v>
      </c>
      <c r="L89" s="197" t="str">
        <f t="shared" ca="1" si="57"/>
        <v>x</v>
      </c>
      <c r="M89" s="197">
        <f t="shared" ca="1" si="58"/>
        <v>4157</v>
      </c>
      <c r="N89" s="197">
        <f t="shared" ca="1" si="59"/>
        <v>69</v>
      </c>
    </row>
    <row r="90" spans="1:14" x14ac:dyDescent="0.2">
      <c r="A90" s="29" t="s">
        <v>218</v>
      </c>
      <c r="B90" s="92" t="s">
        <v>219</v>
      </c>
      <c r="C90" s="197">
        <f t="shared" ca="1" si="48"/>
        <v>2731</v>
      </c>
      <c r="D90" s="197">
        <f t="shared" ca="1" si="49"/>
        <v>73</v>
      </c>
      <c r="E90" s="197">
        <f t="shared" ca="1" si="50"/>
        <v>64</v>
      </c>
      <c r="F90" s="197">
        <f t="shared" ca="1" si="51"/>
        <v>78</v>
      </c>
      <c r="G90" s="197">
        <f t="shared" ca="1" si="52"/>
        <v>26</v>
      </c>
      <c r="H90" s="197">
        <f t="shared" ca="1" si="53"/>
        <v>85</v>
      </c>
      <c r="I90" s="197" t="str">
        <f t="shared" ca="1" si="54"/>
        <v>x</v>
      </c>
      <c r="J90" s="197" t="str">
        <f t="shared" ca="1" si="55"/>
        <v>x</v>
      </c>
      <c r="K90" s="197" t="str">
        <f t="shared" ca="1" si="56"/>
        <v>x</v>
      </c>
      <c r="L90" s="197" t="str">
        <f t="shared" ca="1" si="57"/>
        <v>x</v>
      </c>
      <c r="M90" s="197">
        <f t="shared" ca="1" si="58"/>
        <v>2864</v>
      </c>
      <c r="N90" s="197">
        <f t="shared" ca="1" si="59"/>
        <v>73</v>
      </c>
    </row>
    <row r="91" spans="1:14" x14ac:dyDescent="0.2">
      <c r="A91" s="29" t="s">
        <v>220</v>
      </c>
      <c r="B91" s="92" t="s">
        <v>221</v>
      </c>
      <c r="C91" s="197">
        <f t="shared" ca="1" si="48"/>
        <v>2046</v>
      </c>
      <c r="D91" s="197">
        <f t="shared" ca="1" si="49"/>
        <v>79</v>
      </c>
      <c r="E91" s="197">
        <f t="shared" ca="1" si="50"/>
        <v>213</v>
      </c>
      <c r="F91" s="197">
        <f t="shared" ca="1" si="51"/>
        <v>82</v>
      </c>
      <c r="G91" s="197">
        <f t="shared" ca="1" si="52"/>
        <v>278</v>
      </c>
      <c r="H91" s="197">
        <f t="shared" ca="1" si="53"/>
        <v>79</v>
      </c>
      <c r="I91" s="197">
        <f t="shared" ca="1" si="54"/>
        <v>44</v>
      </c>
      <c r="J91" s="197">
        <f t="shared" ca="1" si="55"/>
        <v>82</v>
      </c>
      <c r="K91" s="197">
        <f t="shared" ca="1" si="56"/>
        <v>6</v>
      </c>
      <c r="L91" s="197" t="str">
        <f t="shared" ca="1" si="57"/>
        <v>x</v>
      </c>
      <c r="M91" s="197">
        <f t="shared" ca="1" si="58"/>
        <v>2641</v>
      </c>
      <c r="N91" s="197">
        <f t="shared" ca="1" si="59"/>
        <v>79</v>
      </c>
    </row>
    <row r="92" spans="1:14" x14ac:dyDescent="0.2">
      <c r="A92" s="29" t="s">
        <v>222</v>
      </c>
      <c r="B92" s="92" t="s">
        <v>223</v>
      </c>
      <c r="C92" s="197">
        <f t="shared" ca="1" si="48"/>
        <v>8373</v>
      </c>
      <c r="D92" s="197">
        <f t="shared" ca="1" si="49"/>
        <v>73</v>
      </c>
      <c r="E92" s="197">
        <f t="shared" ca="1" si="50"/>
        <v>284</v>
      </c>
      <c r="F92" s="197">
        <f t="shared" ca="1" si="51"/>
        <v>73</v>
      </c>
      <c r="G92" s="197">
        <f t="shared" ca="1" si="52"/>
        <v>399</v>
      </c>
      <c r="H92" s="197">
        <f t="shared" ca="1" si="53"/>
        <v>75</v>
      </c>
      <c r="I92" s="197">
        <f t="shared" ca="1" si="54"/>
        <v>55</v>
      </c>
      <c r="J92" s="197">
        <f t="shared" ca="1" si="55"/>
        <v>82</v>
      </c>
      <c r="K92" s="197">
        <f t="shared" ca="1" si="56"/>
        <v>21</v>
      </c>
      <c r="L92" s="197">
        <f t="shared" ca="1" si="57"/>
        <v>71</v>
      </c>
      <c r="M92" s="197">
        <f t="shared" ca="1" si="58"/>
        <v>9238</v>
      </c>
      <c r="N92" s="197">
        <f t="shared" ca="1" si="59"/>
        <v>73</v>
      </c>
    </row>
    <row r="93" spans="1:14" x14ac:dyDescent="0.2">
      <c r="A93" s="29" t="s">
        <v>224</v>
      </c>
      <c r="B93" s="92" t="s">
        <v>225</v>
      </c>
      <c r="C93" s="197">
        <f t="shared" ca="1" si="48"/>
        <v>2370</v>
      </c>
      <c r="D93" s="197">
        <f t="shared" ca="1" si="49"/>
        <v>64</v>
      </c>
      <c r="E93" s="197">
        <f t="shared" ca="1" si="50"/>
        <v>138</v>
      </c>
      <c r="F93" s="197">
        <f t="shared" ca="1" si="51"/>
        <v>67</v>
      </c>
      <c r="G93" s="197">
        <f t="shared" ca="1" si="52"/>
        <v>462</v>
      </c>
      <c r="H93" s="197">
        <f t="shared" ca="1" si="53"/>
        <v>65</v>
      </c>
      <c r="I93" s="197">
        <f t="shared" ca="1" si="54"/>
        <v>88</v>
      </c>
      <c r="J93" s="197">
        <f t="shared" ca="1" si="55"/>
        <v>74</v>
      </c>
      <c r="K93" s="197">
        <f t="shared" ca="1" si="56"/>
        <v>17</v>
      </c>
      <c r="L93" s="197">
        <f t="shared" ca="1" si="57"/>
        <v>71</v>
      </c>
      <c r="M93" s="197">
        <f t="shared" ca="1" si="58"/>
        <v>3117</v>
      </c>
      <c r="N93" s="197">
        <f t="shared" ca="1" si="59"/>
        <v>65</v>
      </c>
    </row>
    <row r="94" spans="1:14" x14ac:dyDescent="0.2">
      <c r="A94" s="29" t="s">
        <v>226</v>
      </c>
      <c r="B94" s="92" t="s">
        <v>227</v>
      </c>
      <c r="C94" s="197">
        <f t="shared" ca="1" si="48"/>
        <v>1842</v>
      </c>
      <c r="D94" s="197">
        <f t="shared" ca="1" si="49"/>
        <v>66</v>
      </c>
      <c r="E94" s="197">
        <f t="shared" ca="1" si="50"/>
        <v>120</v>
      </c>
      <c r="F94" s="197">
        <f t="shared" ca="1" si="51"/>
        <v>69</v>
      </c>
      <c r="G94" s="197">
        <f t="shared" ca="1" si="52"/>
        <v>119</v>
      </c>
      <c r="H94" s="197">
        <f t="shared" ca="1" si="53"/>
        <v>71</v>
      </c>
      <c r="I94" s="197">
        <f t="shared" ca="1" si="54"/>
        <v>54</v>
      </c>
      <c r="J94" s="197">
        <f t="shared" ca="1" si="55"/>
        <v>70</v>
      </c>
      <c r="K94" s="197">
        <f t="shared" ca="1" si="56"/>
        <v>8</v>
      </c>
      <c r="L94" s="197" t="str">
        <f t="shared" ca="1" si="57"/>
        <v>x</v>
      </c>
      <c r="M94" s="197">
        <f t="shared" ca="1" si="58"/>
        <v>2162</v>
      </c>
      <c r="N94" s="197">
        <f t="shared" ca="1" si="59"/>
        <v>67</v>
      </c>
    </row>
    <row r="95" spans="1:14" x14ac:dyDescent="0.2">
      <c r="A95" s="29" t="s">
        <v>228</v>
      </c>
      <c r="B95" s="92" t="s">
        <v>229</v>
      </c>
      <c r="C95" s="197">
        <f t="shared" ca="1" si="48"/>
        <v>2272</v>
      </c>
      <c r="D95" s="197">
        <f t="shared" ca="1" si="49"/>
        <v>70</v>
      </c>
      <c r="E95" s="197">
        <f t="shared" ca="1" si="50"/>
        <v>226</v>
      </c>
      <c r="F95" s="197">
        <f t="shared" ca="1" si="51"/>
        <v>73</v>
      </c>
      <c r="G95" s="197">
        <f t="shared" ca="1" si="52"/>
        <v>800</v>
      </c>
      <c r="H95" s="197">
        <f t="shared" ca="1" si="53"/>
        <v>77</v>
      </c>
      <c r="I95" s="197">
        <f t="shared" ca="1" si="54"/>
        <v>116</v>
      </c>
      <c r="J95" s="197">
        <f t="shared" ca="1" si="55"/>
        <v>77</v>
      </c>
      <c r="K95" s="197">
        <f t="shared" ca="1" si="56"/>
        <v>17</v>
      </c>
      <c r="L95" s="197">
        <f t="shared" ca="1" si="57"/>
        <v>82</v>
      </c>
      <c r="M95" s="197">
        <f t="shared" ca="1" si="58"/>
        <v>3482</v>
      </c>
      <c r="N95" s="197">
        <f t="shared" ca="1" si="59"/>
        <v>72</v>
      </c>
    </row>
    <row r="96" spans="1:14" x14ac:dyDescent="0.2">
      <c r="A96" s="29" t="s">
        <v>230</v>
      </c>
      <c r="B96" s="92" t="s">
        <v>231</v>
      </c>
      <c r="C96" s="197">
        <f t="shared" ca="1" si="48"/>
        <v>5295</v>
      </c>
      <c r="D96" s="197">
        <f t="shared" ca="1" si="49"/>
        <v>72</v>
      </c>
      <c r="E96" s="197">
        <f t="shared" ca="1" si="50"/>
        <v>260</v>
      </c>
      <c r="F96" s="197">
        <f t="shared" ca="1" si="51"/>
        <v>72</v>
      </c>
      <c r="G96" s="197">
        <f t="shared" ca="1" si="52"/>
        <v>325</v>
      </c>
      <c r="H96" s="197">
        <f t="shared" ca="1" si="53"/>
        <v>73</v>
      </c>
      <c r="I96" s="197">
        <f t="shared" ca="1" si="54"/>
        <v>58</v>
      </c>
      <c r="J96" s="197">
        <f t="shared" ca="1" si="55"/>
        <v>74</v>
      </c>
      <c r="K96" s="197">
        <f t="shared" ca="1" si="56"/>
        <v>15</v>
      </c>
      <c r="L96" s="197">
        <f t="shared" ca="1" si="57"/>
        <v>80</v>
      </c>
      <c r="M96" s="197">
        <f t="shared" ca="1" si="58"/>
        <v>6063</v>
      </c>
      <c r="N96" s="197">
        <f t="shared" ca="1" si="59"/>
        <v>72</v>
      </c>
    </row>
    <row r="97" spans="1:14" x14ac:dyDescent="0.2">
      <c r="A97" s="29" t="s">
        <v>232</v>
      </c>
      <c r="B97" s="92" t="s">
        <v>233</v>
      </c>
      <c r="C97" s="197">
        <f t="shared" ca="1" si="48"/>
        <v>1674</v>
      </c>
      <c r="D97" s="197">
        <f t="shared" ca="1" si="49"/>
        <v>63</v>
      </c>
      <c r="E97" s="197">
        <f t="shared" ca="1" si="50"/>
        <v>356</v>
      </c>
      <c r="F97" s="197">
        <f t="shared" ca="1" si="51"/>
        <v>67</v>
      </c>
      <c r="G97" s="197">
        <f t="shared" ca="1" si="52"/>
        <v>688</v>
      </c>
      <c r="H97" s="197">
        <f t="shared" ca="1" si="53"/>
        <v>71</v>
      </c>
      <c r="I97" s="197">
        <f t="shared" ca="1" si="54"/>
        <v>301</v>
      </c>
      <c r="J97" s="197">
        <f t="shared" ca="1" si="55"/>
        <v>70</v>
      </c>
      <c r="K97" s="197">
        <f t="shared" ca="1" si="56"/>
        <v>10</v>
      </c>
      <c r="L97" s="197" t="str">
        <f t="shared" ca="1" si="57"/>
        <v>x</v>
      </c>
      <c r="M97" s="197">
        <f t="shared" ca="1" si="58"/>
        <v>3087</v>
      </c>
      <c r="N97" s="197">
        <f t="shared" ca="1" si="59"/>
        <v>66</v>
      </c>
    </row>
    <row r="98" spans="1:14" x14ac:dyDescent="0.2">
      <c r="A98" s="29" t="s">
        <v>234</v>
      </c>
      <c r="B98" s="92" t="s">
        <v>235</v>
      </c>
      <c r="C98" s="197">
        <f t="shared" ca="1" si="48"/>
        <v>5548</v>
      </c>
      <c r="D98" s="197">
        <f t="shared" ca="1" si="49"/>
        <v>71</v>
      </c>
      <c r="E98" s="197">
        <f t="shared" ca="1" si="50"/>
        <v>213</v>
      </c>
      <c r="F98" s="197">
        <f t="shared" ca="1" si="51"/>
        <v>68</v>
      </c>
      <c r="G98" s="197">
        <f t="shared" ca="1" si="52"/>
        <v>286</v>
      </c>
      <c r="H98" s="197">
        <f t="shared" ca="1" si="53"/>
        <v>68</v>
      </c>
      <c r="I98" s="197">
        <f t="shared" ca="1" si="54"/>
        <v>25</v>
      </c>
      <c r="J98" s="197">
        <f t="shared" ca="1" si="55"/>
        <v>76</v>
      </c>
      <c r="K98" s="197">
        <f t="shared" ca="1" si="56"/>
        <v>8</v>
      </c>
      <c r="L98" s="197" t="str">
        <f t="shared" ca="1" si="57"/>
        <v>x</v>
      </c>
      <c r="M98" s="197">
        <f t="shared" ca="1" si="58"/>
        <v>6159</v>
      </c>
      <c r="N98" s="197">
        <f t="shared" ca="1" si="59"/>
        <v>71</v>
      </c>
    </row>
    <row r="99" spans="1:14" x14ac:dyDescent="0.2">
      <c r="A99" s="86"/>
      <c r="B99" s="94"/>
      <c r="C99" s="197"/>
      <c r="D99" s="198"/>
      <c r="E99" s="197"/>
      <c r="F99" s="198"/>
      <c r="G99" s="197"/>
      <c r="H99" s="198"/>
      <c r="I99" s="197"/>
      <c r="J99" s="198"/>
      <c r="K99" s="197"/>
      <c r="L99" s="198"/>
      <c r="M99" s="197"/>
      <c r="N99" s="198"/>
    </row>
    <row r="100" spans="1:14" x14ac:dyDescent="0.2">
      <c r="A100" s="86" t="s">
        <v>236</v>
      </c>
      <c r="B100" s="90" t="s">
        <v>470</v>
      </c>
      <c r="C100" s="88">
        <f ca="1">VLOOKUP(TRIM($A100),INDIRECT($U$10),3+$U$11,0)</f>
        <v>56247</v>
      </c>
      <c r="D100" s="88">
        <f ca="1">VLOOKUP(TRIM($A100),INDIRECT($U$10),6+$U$11,0)</f>
        <v>67</v>
      </c>
      <c r="E100" s="88">
        <f ca="1">VLOOKUP(TRIM($A100),INDIRECT($U$10),9+$U$11,0)</f>
        <v>3727</v>
      </c>
      <c r="F100" s="88">
        <f ca="1">VLOOKUP(TRIM($A100),INDIRECT($U$10),12+$U$11,0)</f>
        <v>70</v>
      </c>
      <c r="G100" s="88">
        <f ca="1">VLOOKUP(TRIM($A100),INDIRECT($U$10),15+$U$11,0)</f>
        <v>4426</v>
      </c>
      <c r="H100" s="88">
        <f ca="1">VLOOKUP(TRIM($A100),INDIRECT($U$10),18+$U$11,0)</f>
        <v>71</v>
      </c>
      <c r="I100" s="88">
        <f ca="1">VLOOKUP(TRIM($A100),INDIRECT($U$10),21+$U$11,0)</f>
        <v>2089</v>
      </c>
      <c r="J100" s="88">
        <f ca="1">VLOOKUP(TRIM($A100),INDIRECT($U$10),24+$U$11,0)</f>
        <v>71</v>
      </c>
      <c r="K100" s="88">
        <f ca="1">VLOOKUP(TRIM($A100),INDIRECT($U$10),27+$U$11,0)</f>
        <v>264</v>
      </c>
      <c r="L100" s="88">
        <f ca="1">VLOOKUP(TRIM($A100),INDIRECT($U$10),30+$U$11,0)</f>
        <v>78</v>
      </c>
      <c r="M100" s="88">
        <f ca="1">VLOOKUP(TRIM($A100),INDIRECT($U$10),33+$U$11,0)</f>
        <v>68258</v>
      </c>
      <c r="N100" s="88">
        <f ca="1">VLOOKUP(TRIM($A100),INDIRECT($U$10),36+$U$11,0)</f>
        <v>67</v>
      </c>
    </row>
    <row r="101" spans="1:14" x14ac:dyDescent="0.2">
      <c r="A101" s="29"/>
      <c r="B101" s="90"/>
      <c r="C101" s="197"/>
      <c r="D101" s="198"/>
      <c r="E101" s="197"/>
      <c r="F101" s="198"/>
      <c r="G101" s="197"/>
      <c r="H101" s="198"/>
      <c r="I101" s="197"/>
      <c r="J101" s="198"/>
      <c r="K101" s="197"/>
      <c r="L101" s="198"/>
      <c r="M101" s="197"/>
      <c r="N101" s="198"/>
    </row>
    <row r="102" spans="1:14" x14ac:dyDescent="0.2">
      <c r="A102" s="29" t="s">
        <v>238</v>
      </c>
      <c r="B102" s="92" t="s">
        <v>239</v>
      </c>
      <c r="C102" s="197">
        <f ca="1">VLOOKUP(TRIM($A102),INDIRECT($U$10),3+$U$11,0)</f>
        <v>1305</v>
      </c>
      <c r="D102" s="197">
        <f ca="1">VLOOKUP(TRIM($A102),INDIRECT($U$10),6+$U$11,0)</f>
        <v>70</v>
      </c>
      <c r="E102" s="197">
        <f ca="1">VLOOKUP(TRIM($A102),INDIRECT($U$10),9+$U$11,0)</f>
        <v>198</v>
      </c>
      <c r="F102" s="197">
        <f ca="1">VLOOKUP(TRIM($A102),INDIRECT($U$10),12+$U$11,0)</f>
        <v>71</v>
      </c>
      <c r="G102" s="197">
        <f ca="1">VLOOKUP(TRIM($A102),INDIRECT($U$10),15+$U$11,0)</f>
        <v>336</v>
      </c>
      <c r="H102" s="197">
        <f ca="1">VLOOKUP(TRIM($A102),INDIRECT($U$10),18+$U$11,0)</f>
        <v>72</v>
      </c>
      <c r="I102" s="197">
        <f ca="1">VLOOKUP(TRIM($A102),INDIRECT($U$10),21+$U$11,0)</f>
        <v>101</v>
      </c>
      <c r="J102" s="197">
        <f ca="1">VLOOKUP(TRIM($A102),INDIRECT($U$10),24+$U$11,0)</f>
        <v>66</v>
      </c>
      <c r="K102" s="197">
        <f ca="1">VLOOKUP(TRIM($A102),INDIRECT($U$10),27+$U$11,0)</f>
        <v>7</v>
      </c>
      <c r="L102" s="197" t="str">
        <f ca="1">VLOOKUP(TRIM($A102),INDIRECT($U$10),30+$U$11,0)</f>
        <v>x</v>
      </c>
      <c r="M102" s="197">
        <f ca="1">VLOOKUP(TRIM($A102),INDIRECT($U$10),33+$U$11,0)</f>
        <v>2001</v>
      </c>
      <c r="N102" s="197">
        <f ca="1">VLOOKUP(TRIM($A102),INDIRECT($U$10),36+$U$11,0)</f>
        <v>70</v>
      </c>
    </row>
    <row r="103" spans="1:14" x14ac:dyDescent="0.2">
      <c r="A103" s="29" t="s">
        <v>240</v>
      </c>
      <c r="B103" s="92" t="s">
        <v>241</v>
      </c>
      <c r="C103" s="197">
        <f t="shared" ref="C103:C112" ca="1" si="60">VLOOKUP(TRIM($A103),INDIRECT($U$10),3+$U$11,0)</f>
        <v>2833</v>
      </c>
      <c r="D103" s="197">
        <f t="shared" ref="D103:D112" ca="1" si="61">VLOOKUP(TRIM($A103),INDIRECT($U$10),6+$U$11,0)</f>
        <v>68</v>
      </c>
      <c r="E103" s="197">
        <f t="shared" ref="E103:E112" ca="1" si="62">VLOOKUP(TRIM($A103),INDIRECT($U$10),9+$U$11,0)</f>
        <v>187</v>
      </c>
      <c r="F103" s="197">
        <f t="shared" ref="F103:F112" ca="1" si="63">VLOOKUP(TRIM($A103),INDIRECT($U$10),12+$U$11,0)</f>
        <v>68</v>
      </c>
      <c r="G103" s="197">
        <f t="shared" ref="G103:G112" ca="1" si="64">VLOOKUP(TRIM($A103),INDIRECT($U$10),15+$U$11,0)</f>
        <v>69</v>
      </c>
      <c r="H103" s="197">
        <f t="shared" ref="H103:H112" ca="1" si="65">VLOOKUP(TRIM($A103),INDIRECT($U$10),18+$U$11,0)</f>
        <v>84</v>
      </c>
      <c r="I103" s="197">
        <f t="shared" ref="I103:I112" ca="1" si="66">VLOOKUP(TRIM($A103),INDIRECT($U$10),21+$U$11,0)</f>
        <v>65</v>
      </c>
      <c r="J103" s="197">
        <f t="shared" ref="J103:J112" ca="1" si="67">VLOOKUP(TRIM($A103),INDIRECT($U$10),24+$U$11,0)</f>
        <v>75</v>
      </c>
      <c r="K103" s="197">
        <f t="shared" ref="K103:K112" ca="1" si="68">VLOOKUP(TRIM($A103),INDIRECT($U$10),27+$U$11,0)</f>
        <v>10</v>
      </c>
      <c r="L103" s="197">
        <f t="shared" ref="L103:L112" ca="1" si="69">VLOOKUP(TRIM($A103),INDIRECT($U$10),30+$U$11,0)</f>
        <v>70</v>
      </c>
      <c r="M103" s="197">
        <f t="shared" ref="M103:M112" ca="1" si="70">VLOOKUP(TRIM($A103),INDIRECT($U$10),33+$U$11,0)</f>
        <v>3205</v>
      </c>
      <c r="N103" s="197">
        <f t="shared" ref="N103:N112" ca="1" si="71">VLOOKUP(TRIM($A103),INDIRECT($U$10),36+$U$11,0)</f>
        <v>68</v>
      </c>
    </row>
    <row r="104" spans="1:14" x14ac:dyDescent="0.2">
      <c r="A104" s="29" t="s">
        <v>242</v>
      </c>
      <c r="B104" s="92" t="s">
        <v>243</v>
      </c>
      <c r="C104" s="197">
        <f t="shared" ca="1" si="60"/>
        <v>5984</v>
      </c>
      <c r="D104" s="197">
        <f t="shared" ca="1" si="61"/>
        <v>70</v>
      </c>
      <c r="E104" s="197">
        <f t="shared" ca="1" si="62"/>
        <v>339</v>
      </c>
      <c r="F104" s="197">
        <f t="shared" ca="1" si="63"/>
        <v>78</v>
      </c>
      <c r="G104" s="197">
        <f t="shared" ca="1" si="64"/>
        <v>301</v>
      </c>
      <c r="H104" s="197">
        <f t="shared" ca="1" si="65"/>
        <v>69</v>
      </c>
      <c r="I104" s="197">
        <f t="shared" ca="1" si="66"/>
        <v>75</v>
      </c>
      <c r="J104" s="197">
        <f t="shared" ca="1" si="67"/>
        <v>72</v>
      </c>
      <c r="K104" s="197">
        <f t="shared" ca="1" si="68"/>
        <v>39</v>
      </c>
      <c r="L104" s="197" t="str">
        <f t="shared" ca="1" si="69"/>
        <v>x</v>
      </c>
      <c r="M104" s="197">
        <f t="shared" ca="1" si="70"/>
        <v>6890</v>
      </c>
      <c r="N104" s="197">
        <f t="shared" ca="1" si="71"/>
        <v>70</v>
      </c>
    </row>
    <row r="105" spans="1:14" x14ac:dyDescent="0.2">
      <c r="A105" s="29" t="s">
        <v>244</v>
      </c>
      <c r="B105" s="92" t="s">
        <v>245</v>
      </c>
      <c r="C105" s="197">
        <f t="shared" ca="1" si="60"/>
        <v>13877</v>
      </c>
      <c r="D105" s="197">
        <f t="shared" ca="1" si="61"/>
        <v>67</v>
      </c>
      <c r="E105" s="197">
        <f t="shared" ca="1" si="62"/>
        <v>681</v>
      </c>
      <c r="F105" s="197">
        <f t="shared" ca="1" si="63"/>
        <v>70</v>
      </c>
      <c r="G105" s="197">
        <f t="shared" ca="1" si="64"/>
        <v>365</v>
      </c>
      <c r="H105" s="197">
        <f t="shared" ca="1" si="65"/>
        <v>79</v>
      </c>
      <c r="I105" s="197">
        <f t="shared" ca="1" si="66"/>
        <v>362</v>
      </c>
      <c r="J105" s="197">
        <f t="shared" ca="1" si="67"/>
        <v>69</v>
      </c>
      <c r="K105" s="197">
        <f t="shared" ca="1" si="68"/>
        <v>66</v>
      </c>
      <c r="L105" s="197">
        <f t="shared" ca="1" si="69"/>
        <v>68</v>
      </c>
      <c r="M105" s="197">
        <f t="shared" ca="1" si="70"/>
        <v>15699</v>
      </c>
      <c r="N105" s="197">
        <f t="shared" ca="1" si="71"/>
        <v>67</v>
      </c>
    </row>
    <row r="106" spans="1:14" x14ac:dyDescent="0.2">
      <c r="A106" s="29" t="s">
        <v>246</v>
      </c>
      <c r="B106" s="92" t="s">
        <v>247</v>
      </c>
      <c r="C106" s="197">
        <f t="shared" ca="1" si="60"/>
        <v>10945</v>
      </c>
      <c r="D106" s="197">
        <f t="shared" ca="1" si="61"/>
        <v>70</v>
      </c>
      <c r="E106" s="197">
        <f t="shared" ca="1" si="62"/>
        <v>947</v>
      </c>
      <c r="F106" s="197">
        <f t="shared" ca="1" si="63"/>
        <v>76</v>
      </c>
      <c r="G106" s="197">
        <f t="shared" ca="1" si="64"/>
        <v>1005</v>
      </c>
      <c r="H106" s="197">
        <f t="shared" ca="1" si="65"/>
        <v>74</v>
      </c>
      <c r="I106" s="197">
        <f t="shared" ca="1" si="66"/>
        <v>520</v>
      </c>
      <c r="J106" s="197">
        <f t="shared" ca="1" si="67"/>
        <v>72</v>
      </c>
      <c r="K106" s="197">
        <f t="shared" ca="1" si="68"/>
        <v>60</v>
      </c>
      <c r="L106" s="197">
        <f t="shared" ca="1" si="69"/>
        <v>85</v>
      </c>
      <c r="M106" s="197">
        <f t="shared" ca="1" si="70"/>
        <v>13753</v>
      </c>
      <c r="N106" s="197">
        <f t="shared" ca="1" si="71"/>
        <v>71</v>
      </c>
    </row>
    <row r="107" spans="1:14" x14ac:dyDescent="0.2">
      <c r="A107" s="29" t="s">
        <v>248</v>
      </c>
      <c r="B107" s="92" t="s">
        <v>249</v>
      </c>
      <c r="C107" s="197">
        <f t="shared" ca="1" si="60"/>
        <v>1085</v>
      </c>
      <c r="D107" s="197">
        <f t="shared" ca="1" si="61"/>
        <v>59</v>
      </c>
      <c r="E107" s="197">
        <f t="shared" ca="1" si="62"/>
        <v>275</v>
      </c>
      <c r="F107" s="197">
        <f t="shared" ca="1" si="63"/>
        <v>59</v>
      </c>
      <c r="G107" s="197">
        <f t="shared" ca="1" si="64"/>
        <v>1378</v>
      </c>
      <c r="H107" s="197">
        <f t="shared" ca="1" si="65"/>
        <v>70</v>
      </c>
      <c r="I107" s="197">
        <f t="shared" ca="1" si="66"/>
        <v>335</v>
      </c>
      <c r="J107" s="197">
        <f t="shared" ca="1" si="67"/>
        <v>67</v>
      </c>
      <c r="K107" s="197">
        <f t="shared" ca="1" si="68"/>
        <v>4</v>
      </c>
      <c r="L107" s="197" t="str">
        <f t="shared" ca="1" si="69"/>
        <v>x</v>
      </c>
      <c r="M107" s="197">
        <f t="shared" ca="1" si="70"/>
        <v>3163</v>
      </c>
      <c r="N107" s="197">
        <f t="shared" ca="1" si="71"/>
        <v>64</v>
      </c>
    </row>
    <row r="108" spans="1:14" x14ac:dyDescent="0.2">
      <c r="A108" s="29" t="s">
        <v>250</v>
      </c>
      <c r="B108" s="92" t="s">
        <v>251</v>
      </c>
      <c r="C108" s="197">
        <f t="shared" ca="1" si="60"/>
        <v>8067</v>
      </c>
      <c r="D108" s="197">
        <f t="shared" ca="1" si="61"/>
        <v>61</v>
      </c>
      <c r="E108" s="197">
        <f t="shared" ca="1" si="62"/>
        <v>247</v>
      </c>
      <c r="F108" s="197">
        <f t="shared" ca="1" si="63"/>
        <v>63</v>
      </c>
      <c r="G108" s="197">
        <f t="shared" ca="1" si="64"/>
        <v>134</v>
      </c>
      <c r="H108" s="197">
        <f t="shared" ca="1" si="65"/>
        <v>72</v>
      </c>
      <c r="I108" s="197">
        <f t="shared" ca="1" si="66"/>
        <v>73</v>
      </c>
      <c r="J108" s="197">
        <f t="shared" ca="1" si="67"/>
        <v>66</v>
      </c>
      <c r="K108" s="197">
        <f t="shared" ca="1" si="68"/>
        <v>34</v>
      </c>
      <c r="L108" s="197">
        <f t="shared" ca="1" si="69"/>
        <v>68</v>
      </c>
      <c r="M108" s="197">
        <f t="shared" ca="1" si="70"/>
        <v>8770</v>
      </c>
      <c r="N108" s="197">
        <f t="shared" ca="1" si="71"/>
        <v>61</v>
      </c>
    </row>
    <row r="109" spans="1:14" x14ac:dyDescent="0.2">
      <c r="A109" s="29" t="s">
        <v>252</v>
      </c>
      <c r="B109" s="92" t="s">
        <v>253</v>
      </c>
      <c r="C109" s="197">
        <f t="shared" ca="1" si="60"/>
        <v>1946</v>
      </c>
      <c r="D109" s="197">
        <f t="shared" ca="1" si="61"/>
        <v>60</v>
      </c>
      <c r="E109" s="197">
        <f t="shared" ca="1" si="62"/>
        <v>156</v>
      </c>
      <c r="F109" s="197">
        <f t="shared" ca="1" si="63"/>
        <v>60</v>
      </c>
      <c r="G109" s="197">
        <f t="shared" ca="1" si="64"/>
        <v>495</v>
      </c>
      <c r="H109" s="197">
        <f t="shared" ca="1" si="65"/>
        <v>59</v>
      </c>
      <c r="I109" s="197">
        <f t="shared" ca="1" si="66"/>
        <v>92</v>
      </c>
      <c r="J109" s="197">
        <f t="shared" ca="1" si="67"/>
        <v>67</v>
      </c>
      <c r="K109" s="197">
        <f t="shared" ca="1" si="68"/>
        <v>10</v>
      </c>
      <c r="L109" s="197">
        <f t="shared" ca="1" si="69"/>
        <v>60</v>
      </c>
      <c r="M109" s="197">
        <f t="shared" ca="1" si="70"/>
        <v>2765</v>
      </c>
      <c r="N109" s="197">
        <f t="shared" ca="1" si="71"/>
        <v>60</v>
      </c>
    </row>
    <row r="110" spans="1:14" x14ac:dyDescent="0.2">
      <c r="A110" s="29" t="s">
        <v>254</v>
      </c>
      <c r="B110" s="245" t="s">
        <v>441</v>
      </c>
      <c r="C110" s="197">
        <f t="shared" ca="1" si="60"/>
        <v>1661</v>
      </c>
      <c r="D110" s="197">
        <f t="shared" ca="1" si="61"/>
        <v>64</v>
      </c>
      <c r="E110" s="197">
        <f t="shared" ca="1" si="62"/>
        <v>121</v>
      </c>
      <c r="F110" s="197">
        <f t="shared" ca="1" si="63"/>
        <v>59</v>
      </c>
      <c r="G110" s="197">
        <f t="shared" ca="1" si="64"/>
        <v>103</v>
      </c>
      <c r="H110" s="197">
        <f t="shared" ca="1" si="65"/>
        <v>61</v>
      </c>
      <c r="I110" s="197">
        <f t="shared" ca="1" si="66"/>
        <v>75</v>
      </c>
      <c r="J110" s="197">
        <f t="shared" ca="1" si="67"/>
        <v>64</v>
      </c>
      <c r="K110" s="197">
        <f t="shared" ca="1" si="68"/>
        <v>9</v>
      </c>
      <c r="L110" s="197">
        <f t="shared" ca="1" si="69"/>
        <v>67</v>
      </c>
      <c r="M110" s="197">
        <f t="shared" ca="1" si="70"/>
        <v>2017</v>
      </c>
      <c r="N110" s="197">
        <f t="shared" ca="1" si="71"/>
        <v>64</v>
      </c>
    </row>
    <row r="111" spans="1:14" x14ac:dyDescent="0.2">
      <c r="A111" s="29" t="s">
        <v>255</v>
      </c>
      <c r="B111" s="92" t="s">
        <v>256</v>
      </c>
      <c r="C111" s="197">
        <f t="shared" ca="1" si="60"/>
        <v>6897</v>
      </c>
      <c r="D111" s="197">
        <f t="shared" ca="1" si="61"/>
        <v>68</v>
      </c>
      <c r="E111" s="197">
        <f t="shared" ca="1" si="62"/>
        <v>438</v>
      </c>
      <c r="F111" s="197">
        <f t="shared" ca="1" si="63"/>
        <v>68</v>
      </c>
      <c r="G111" s="197">
        <f t="shared" ca="1" si="64"/>
        <v>148</v>
      </c>
      <c r="H111" s="197">
        <f t="shared" ca="1" si="65"/>
        <v>77</v>
      </c>
      <c r="I111" s="197">
        <f t="shared" ca="1" si="66"/>
        <v>56</v>
      </c>
      <c r="J111" s="197">
        <f t="shared" ca="1" si="67"/>
        <v>70</v>
      </c>
      <c r="K111" s="197">
        <f t="shared" ca="1" si="68"/>
        <v>7</v>
      </c>
      <c r="L111" s="197" t="str">
        <f t="shared" ca="1" si="69"/>
        <v>x</v>
      </c>
      <c r="M111" s="197">
        <f t="shared" ca="1" si="70"/>
        <v>7696</v>
      </c>
      <c r="N111" s="197">
        <f t="shared" ca="1" si="71"/>
        <v>68</v>
      </c>
    </row>
    <row r="112" spans="1:14" x14ac:dyDescent="0.2">
      <c r="A112" s="29" t="s">
        <v>257</v>
      </c>
      <c r="B112" s="92" t="s">
        <v>258</v>
      </c>
      <c r="C112" s="197">
        <f t="shared" ca="1" si="60"/>
        <v>1647</v>
      </c>
      <c r="D112" s="197">
        <f t="shared" ca="1" si="61"/>
        <v>68</v>
      </c>
      <c r="E112" s="197">
        <f t="shared" ca="1" si="62"/>
        <v>138</v>
      </c>
      <c r="F112" s="197">
        <f t="shared" ca="1" si="63"/>
        <v>74</v>
      </c>
      <c r="G112" s="197">
        <f t="shared" ca="1" si="64"/>
        <v>92</v>
      </c>
      <c r="H112" s="197">
        <f t="shared" ca="1" si="65"/>
        <v>82</v>
      </c>
      <c r="I112" s="197">
        <f t="shared" ca="1" si="66"/>
        <v>335</v>
      </c>
      <c r="J112" s="197">
        <f t="shared" ca="1" si="67"/>
        <v>81</v>
      </c>
      <c r="K112" s="197">
        <f t="shared" ca="1" si="68"/>
        <v>18</v>
      </c>
      <c r="L112" s="197">
        <f t="shared" ca="1" si="69"/>
        <v>100</v>
      </c>
      <c r="M112" s="197">
        <f t="shared" ca="1" si="70"/>
        <v>2299</v>
      </c>
      <c r="N112" s="197">
        <f t="shared" ca="1" si="71"/>
        <v>71</v>
      </c>
    </row>
    <row r="113" spans="1:14" x14ac:dyDescent="0.2">
      <c r="A113" s="86"/>
      <c r="B113" s="94"/>
      <c r="C113" s="197"/>
      <c r="D113" s="198"/>
      <c r="E113" s="197"/>
      <c r="F113" s="198"/>
      <c r="G113" s="197"/>
      <c r="H113" s="198"/>
      <c r="I113" s="197"/>
      <c r="J113" s="198"/>
      <c r="K113" s="197"/>
      <c r="L113" s="198"/>
      <c r="M113" s="197"/>
      <c r="N113" s="198"/>
    </row>
    <row r="114" spans="1:14" x14ac:dyDescent="0.2">
      <c r="A114" s="86" t="s">
        <v>259</v>
      </c>
      <c r="B114" s="95" t="s">
        <v>260</v>
      </c>
      <c r="C114" s="88">
        <f ca="1">VLOOKUP(TRIM($A114),INDIRECT($U$10),3+$U$11,0)</f>
        <v>40507</v>
      </c>
      <c r="D114" s="88">
        <f ca="1">VLOOKUP(TRIM($A114),INDIRECT($U$10),6+$U$11,0)</f>
        <v>71</v>
      </c>
      <c r="E114" s="88">
        <f ca="1">VLOOKUP(TRIM($A114),INDIRECT($U$10),9+$U$11,0)</f>
        <v>9890</v>
      </c>
      <c r="F114" s="88">
        <f ca="1">VLOOKUP(TRIM($A114),INDIRECT($U$10),12+$U$11,0)</f>
        <v>73</v>
      </c>
      <c r="G114" s="88">
        <f ca="1">VLOOKUP(TRIM($A114),INDIRECT($U$10),15+$U$11,0)</f>
        <v>19083</v>
      </c>
      <c r="H114" s="88">
        <f ca="1">VLOOKUP(TRIM($A114),INDIRECT($U$10),18+$U$11,0)</f>
        <v>77</v>
      </c>
      <c r="I114" s="88">
        <f ca="1">VLOOKUP(TRIM($A114),INDIRECT($U$10),21+$U$11,0)</f>
        <v>20621</v>
      </c>
      <c r="J114" s="88">
        <f ca="1">VLOOKUP(TRIM($A114),INDIRECT($U$10),24+$U$11,0)</f>
        <v>72</v>
      </c>
      <c r="K114" s="88">
        <f ca="1">VLOOKUP(TRIM($A114),INDIRECT($U$10),27+$U$11,0)</f>
        <v>694</v>
      </c>
      <c r="L114" s="88">
        <f ca="1">VLOOKUP(TRIM($A114),INDIRECT($U$10),30+$U$11,0)</f>
        <v>80</v>
      </c>
      <c r="M114" s="88">
        <f ca="1">VLOOKUP(TRIM($A114),INDIRECT($U$10),33+$U$11,0)</f>
        <v>98065</v>
      </c>
      <c r="N114" s="88">
        <f ca="1">VLOOKUP(TRIM($A114),INDIRECT($U$10),36+$U$11,0)</f>
        <v>72</v>
      </c>
    </row>
    <row r="115" spans="1:14" x14ac:dyDescent="0.2">
      <c r="A115" s="29"/>
      <c r="B115" s="95"/>
      <c r="C115" s="197"/>
      <c r="D115" s="198"/>
      <c r="E115" s="197"/>
      <c r="F115" s="198"/>
      <c r="G115" s="197"/>
      <c r="H115" s="198"/>
      <c r="I115" s="197"/>
      <c r="J115" s="198"/>
      <c r="K115" s="197"/>
      <c r="L115" s="198"/>
      <c r="M115" s="197"/>
      <c r="N115" s="198"/>
    </row>
    <row r="116" spans="1:14" x14ac:dyDescent="0.2">
      <c r="A116" s="96" t="s">
        <v>261</v>
      </c>
      <c r="B116" s="97" t="s">
        <v>262</v>
      </c>
      <c r="C116" s="88">
        <f ca="1">VLOOKUP(TRIM($A116),INDIRECT($U$10),3+$U$11,0)</f>
        <v>11293</v>
      </c>
      <c r="D116" s="88">
        <f ca="1">VLOOKUP(TRIM($A116),INDIRECT($U$10),6+$U$11,0)</f>
        <v>72</v>
      </c>
      <c r="E116" s="88">
        <f ca="1">VLOOKUP(TRIM($A116),INDIRECT($U$10),9+$U$11,0)</f>
        <v>3767</v>
      </c>
      <c r="F116" s="88">
        <f ca="1">VLOOKUP(TRIM($A116),INDIRECT($U$10),12+$U$11,0)</f>
        <v>74</v>
      </c>
      <c r="G116" s="88">
        <f ca="1">VLOOKUP(TRIM($A116),INDIRECT($U$10),15+$U$11,0)</f>
        <v>6459</v>
      </c>
      <c r="H116" s="88">
        <f ca="1">VLOOKUP(TRIM($A116),INDIRECT($U$10),18+$U$11,0)</f>
        <v>76</v>
      </c>
      <c r="I116" s="88">
        <f ca="1">VLOOKUP(TRIM($A116),INDIRECT($U$10),21+$U$11,0)</f>
        <v>9610</v>
      </c>
      <c r="J116" s="88">
        <f ca="1">VLOOKUP(TRIM($A116),INDIRECT($U$10),24+$U$11,0)</f>
        <v>72</v>
      </c>
      <c r="K116" s="88">
        <f ca="1">VLOOKUP(TRIM($A116),INDIRECT($U$10),27+$U$11,0)</f>
        <v>290</v>
      </c>
      <c r="L116" s="88">
        <f ca="1">VLOOKUP(TRIM($A116),INDIRECT($U$10),30+$U$11,0)</f>
        <v>78</v>
      </c>
      <c r="M116" s="88">
        <f ca="1">VLOOKUP(TRIM($A116),INDIRECT($U$10),33+$U$11,0)</f>
        <v>34303</v>
      </c>
      <c r="N116" s="88">
        <f ca="1">VLOOKUP(TRIM($A116),INDIRECT($U$10),36+$U$11,0)</f>
        <v>73</v>
      </c>
    </row>
    <row r="117" spans="1:14" x14ac:dyDescent="0.2">
      <c r="A117" s="29" t="s">
        <v>263</v>
      </c>
      <c r="B117" s="98" t="s">
        <v>264</v>
      </c>
      <c r="C117" s="197">
        <f t="shared" ref="C117:C130" ca="1" si="72">VLOOKUP(TRIM($A117),INDIRECT($U$10),3+$U$11,0)</f>
        <v>669</v>
      </c>
      <c r="D117" s="197">
        <f t="shared" ref="D117:D130" ca="1" si="73">VLOOKUP(TRIM($A117),INDIRECT($U$10),6+$U$11,0)</f>
        <v>70</v>
      </c>
      <c r="E117" s="197">
        <f t="shared" ref="E117:E130" ca="1" si="74">VLOOKUP(TRIM($A117),INDIRECT($U$10),9+$U$11,0)</f>
        <v>185</v>
      </c>
      <c r="F117" s="197">
        <f t="shared" ref="F117:F130" ca="1" si="75">VLOOKUP(TRIM($A117),INDIRECT($U$10),12+$U$11,0)</f>
        <v>66</v>
      </c>
      <c r="G117" s="197">
        <f t="shared" ref="G117:G130" ca="1" si="76">VLOOKUP(TRIM($A117),INDIRECT($U$10),15+$U$11,0)</f>
        <v>307</v>
      </c>
      <c r="H117" s="197">
        <f t="shared" ref="H117:H130" ca="1" si="77">VLOOKUP(TRIM($A117),INDIRECT($U$10),18+$U$11,0)</f>
        <v>66</v>
      </c>
      <c r="I117" s="197">
        <f t="shared" ref="I117:I130" ca="1" si="78">VLOOKUP(TRIM($A117),INDIRECT($U$10),21+$U$11,0)</f>
        <v>319</v>
      </c>
      <c r="J117" s="197">
        <f t="shared" ref="J117:J130" ca="1" si="79">VLOOKUP(TRIM($A117),INDIRECT($U$10),24+$U$11,0)</f>
        <v>66</v>
      </c>
      <c r="K117" s="197" t="str">
        <f t="shared" ref="K117:K130" ca="1" si="80">VLOOKUP(TRIM($A117),INDIRECT($U$10),27+$U$11,0)</f>
        <v>x</v>
      </c>
      <c r="L117" s="197" t="str">
        <f t="shared" ref="L117:L130" ca="1" si="81">VLOOKUP(TRIM($A117),INDIRECT($U$10),30+$U$11,0)</f>
        <v>x</v>
      </c>
      <c r="M117" s="197">
        <f t="shared" ref="M117:M130" ca="1" si="82">VLOOKUP(TRIM($A117),INDIRECT($U$10),33+$U$11,0)</f>
        <v>1592</v>
      </c>
      <c r="N117" s="197">
        <f t="shared" ref="N117:N130" ca="1" si="83">VLOOKUP(TRIM($A117),INDIRECT($U$10),36+$U$11,0)</f>
        <v>68</v>
      </c>
    </row>
    <row r="118" spans="1:14" x14ac:dyDescent="0.2">
      <c r="A118" s="29" t="s">
        <v>265</v>
      </c>
      <c r="B118" s="99" t="s">
        <v>266</v>
      </c>
      <c r="C118" s="197" t="str">
        <f t="shared" ca="1" si="72"/>
        <v>*</v>
      </c>
      <c r="D118" s="197" t="str">
        <f t="shared" ca="1" si="73"/>
        <v>*</v>
      </c>
      <c r="E118" s="197" t="str">
        <f t="shared" ca="1" si="74"/>
        <v>*</v>
      </c>
      <c r="F118" s="197" t="str">
        <f t="shared" ca="1" si="75"/>
        <v>*</v>
      </c>
      <c r="G118" s="197" t="str">
        <f t="shared" ca="1" si="76"/>
        <v>*</v>
      </c>
      <c r="H118" s="197" t="str">
        <f t="shared" ca="1" si="77"/>
        <v>*</v>
      </c>
      <c r="I118" s="197" t="str">
        <f t="shared" ca="1" si="78"/>
        <v>*</v>
      </c>
      <c r="J118" s="197" t="str">
        <f t="shared" ca="1" si="79"/>
        <v>*</v>
      </c>
      <c r="K118" s="197" t="str">
        <f t="shared" ca="1" si="80"/>
        <v>*</v>
      </c>
      <c r="L118" s="197" t="str">
        <f t="shared" ca="1" si="81"/>
        <v>*</v>
      </c>
      <c r="M118" s="197" t="str">
        <f t="shared" ca="1" si="82"/>
        <v>*</v>
      </c>
      <c r="N118" s="197" t="str">
        <f t="shared" ca="1" si="83"/>
        <v>*</v>
      </c>
    </row>
    <row r="119" spans="1:14" x14ac:dyDescent="0.2">
      <c r="A119" s="29" t="s">
        <v>267</v>
      </c>
      <c r="B119" s="100" t="s">
        <v>268</v>
      </c>
      <c r="C119" s="197">
        <f t="shared" ca="1" si="72"/>
        <v>925</v>
      </c>
      <c r="D119" s="197">
        <f t="shared" ca="1" si="73"/>
        <v>72</v>
      </c>
      <c r="E119" s="197">
        <f t="shared" ca="1" si="74"/>
        <v>265</v>
      </c>
      <c r="F119" s="197">
        <f t="shared" ca="1" si="75"/>
        <v>69</v>
      </c>
      <c r="G119" s="197">
        <f t="shared" ca="1" si="76"/>
        <v>328</v>
      </c>
      <c r="H119" s="197">
        <f t="shared" ca="1" si="77"/>
        <v>79</v>
      </c>
      <c r="I119" s="197">
        <f t="shared" ca="1" si="78"/>
        <v>921</v>
      </c>
      <c r="J119" s="197">
        <f t="shared" ca="1" si="79"/>
        <v>71</v>
      </c>
      <c r="K119" s="197">
        <f t="shared" ca="1" si="80"/>
        <v>26</v>
      </c>
      <c r="L119" s="197">
        <f t="shared" ca="1" si="81"/>
        <v>81</v>
      </c>
      <c r="M119" s="197">
        <f t="shared" ca="1" si="82"/>
        <v>2648</v>
      </c>
      <c r="N119" s="197">
        <f t="shared" ca="1" si="83"/>
        <v>72</v>
      </c>
    </row>
    <row r="120" spans="1:14" x14ac:dyDescent="0.2">
      <c r="A120" s="29" t="s">
        <v>269</v>
      </c>
      <c r="B120" s="98" t="s">
        <v>270</v>
      </c>
      <c r="C120" s="197">
        <f t="shared" ca="1" si="72"/>
        <v>576</v>
      </c>
      <c r="D120" s="197">
        <f t="shared" ca="1" si="73"/>
        <v>80</v>
      </c>
      <c r="E120" s="197">
        <f t="shared" ca="1" si="74"/>
        <v>179</v>
      </c>
      <c r="F120" s="197">
        <f t="shared" ca="1" si="75"/>
        <v>73</v>
      </c>
      <c r="G120" s="197">
        <f t="shared" ca="1" si="76"/>
        <v>95</v>
      </c>
      <c r="H120" s="197">
        <f t="shared" ca="1" si="77"/>
        <v>79</v>
      </c>
      <c r="I120" s="197">
        <f t="shared" ca="1" si="78"/>
        <v>374</v>
      </c>
      <c r="J120" s="197">
        <f t="shared" ca="1" si="79"/>
        <v>70</v>
      </c>
      <c r="K120" s="197">
        <f t="shared" ca="1" si="80"/>
        <v>3</v>
      </c>
      <c r="L120" s="197" t="str">
        <f t="shared" ca="1" si="81"/>
        <v>x</v>
      </c>
      <c r="M120" s="197">
        <f t="shared" ca="1" si="82"/>
        <v>1404</v>
      </c>
      <c r="N120" s="197">
        <f t="shared" ca="1" si="83"/>
        <v>76</v>
      </c>
    </row>
    <row r="121" spans="1:14" x14ac:dyDescent="0.2">
      <c r="A121" s="29" t="s">
        <v>271</v>
      </c>
      <c r="B121" s="100" t="s">
        <v>272</v>
      </c>
      <c r="C121" s="197">
        <f t="shared" ca="1" si="72"/>
        <v>1540</v>
      </c>
      <c r="D121" s="197">
        <f t="shared" ca="1" si="73"/>
        <v>67</v>
      </c>
      <c r="E121" s="197">
        <f t="shared" ca="1" si="74"/>
        <v>327</v>
      </c>
      <c r="F121" s="197">
        <f t="shared" ca="1" si="75"/>
        <v>74</v>
      </c>
      <c r="G121" s="197">
        <f t="shared" ca="1" si="76"/>
        <v>183</v>
      </c>
      <c r="H121" s="197">
        <f t="shared" ca="1" si="77"/>
        <v>73</v>
      </c>
      <c r="I121" s="197">
        <f t="shared" ca="1" si="78"/>
        <v>824</v>
      </c>
      <c r="J121" s="197">
        <f t="shared" ca="1" si="79"/>
        <v>66</v>
      </c>
      <c r="K121" s="197">
        <f t="shared" ca="1" si="80"/>
        <v>44</v>
      </c>
      <c r="L121" s="197">
        <f t="shared" ca="1" si="81"/>
        <v>68</v>
      </c>
      <c r="M121" s="197">
        <f t="shared" ca="1" si="82"/>
        <v>3198</v>
      </c>
      <c r="N121" s="197">
        <f t="shared" ca="1" si="83"/>
        <v>67</v>
      </c>
    </row>
    <row r="122" spans="1:14" x14ac:dyDescent="0.2">
      <c r="A122" s="29" t="s">
        <v>273</v>
      </c>
      <c r="B122" s="100" t="s">
        <v>274</v>
      </c>
      <c r="C122" s="197">
        <f t="shared" ca="1" si="72"/>
        <v>938</v>
      </c>
      <c r="D122" s="197">
        <f t="shared" ca="1" si="73"/>
        <v>70</v>
      </c>
      <c r="E122" s="197">
        <f t="shared" ca="1" si="74"/>
        <v>308</v>
      </c>
      <c r="F122" s="197">
        <f t="shared" ca="1" si="75"/>
        <v>70</v>
      </c>
      <c r="G122" s="197">
        <f t="shared" ca="1" si="76"/>
        <v>155</v>
      </c>
      <c r="H122" s="197">
        <f t="shared" ca="1" si="77"/>
        <v>73</v>
      </c>
      <c r="I122" s="197">
        <f t="shared" ca="1" si="78"/>
        <v>454</v>
      </c>
      <c r="J122" s="197">
        <f t="shared" ca="1" si="79"/>
        <v>68</v>
      </c>
      <c r="K122" s="197">
        <f t="shared" ca="1" si="80"/>
        <v>10</v>
      </c>
      <c r="L122" s="197">
        <f t="shared" ca="1" si="81"/>
        <v>100</v>
      </c>
      <c r="M122" s="197">
        <f t="shared" ca="1" si="82"/>
        <v>1996</v>
      </c>
      <c r="N122" s="197">
        <f t="shared" ca="1" si="83"/>
        <v>70</v>
      </c>
    </row>
    <row r="123" spans="1:14" x14ac:dyDescent="0.2">
      <c r="A123" s="29" t="s">
        <v>275</v>
      </c>
      <c r="B123" s="100" t="s">
        <v>276</v>
      </c>
      <c r="C123" s="197" t="str">
        <f t="shared" ca="1" si="72"/>
        <v>x</v>
      </c>
      <c r="D123" s="197" t="str">
        <f t="shared" ca="1" si="73"/>
        <v>x</v>
      </c>
      <c r="E123" s="197" t="str">
        <f t="shared" ca="1" si="74"/>
        <v>x</v>
      </c>
      <c r="F123" s="197" t="str">
        <f t="shared" ca="1" si="75"/>
        <v>x</v>
      </c>
      <c r="G123" s="197" t="str">
        <f t="shared" ca="1" si="76"/>
        <v>x</v>
      </c>
      <c r="H123" s="197" t="str">
        <f t="shared" ca="1" si="77"/>
        <v>x</v>
      </c>
      <c r="I123" s="197" t="str">
        <f t="shared" ca="1" si="78"/>
        <v>x</v>
      </c>
      <c r="J123" s="197" t="str">
        <f t="shared" ca="1" si="79"/>
        <v>x</v>
      </c>
      <c r="K123" s="197" t="str">
        <f t="shared" ca="1" si="80"/>
        <v>x</v>
      </c>
      <c r="L123" s="197" t="str">
        <f t="shared" ca="1" si="81"/>
        <v>x</v>
      </c>
      <c r="M123" s="197" t="str">
        <f t="shared" ca="1" si="82"/>
        <v>x</v>
      </c>
      <c r="N123" s="197" t="str">
        <f t="shared" ca="1" si="83"/>
        <v>x</v>
      </c>
    </row>
    <row r="124" spans="1:14" x14ac:dyDescent="0.2">
      <c r="A124" s="29" t="s">
        <v>277</v>
      </c>
      <c r="B124" s="100" t="s">
        <v>278</v>
      </c>
      <c r="C124" s="197">
        <f t="shared" ca="1" si="72"/>
        <v>1017</v>
      </c>
      <c r="D124" s="197">
        <f t="shared" ca="1" si="73"/>
        <v>75</v>
      </c>
      <c r="E124" s="197">
        <f t="shared" ca="1" si="74"/>
        <v>436</v>
      </c>
      <c r="F124" s="197">
        <f t="shared" ca="1" si="75"/>
        <v>75</v>
      </c>
      <c r="G124" s="197">
        <f t="shared" ca="1" si="76"/>
        <v>145</v>
      </c>
      <c r="H124" s="197">
        <f t="shared" ca="1" si="77"/>
        <v>78</v>
      </c>
      <c r="I124" s="197">
        <f t="shared" ca="1" si="78"/>
        <v>1316</v>
      </c>
      <c r="J124" s="197">
        <f t="shared" ca="1" si="79"/>
        <v>72</v>
      </c>
      <c r="K124" s="197">
        <f t="shared" ca="1" si="80"/>
        <v>20</v>
      </c>
      <c r="L124" s="197">
        <f t="shared" ca="1" si="81"/>
        <v>65</v>
      </c>
      <c r="M124" s="197">
        <f t="shared" ca="1" si="82"/>
        <v>3123</v>
      </c>
      <c r="N124" s="197">
        <f t="shared" ca="1" si="83"/>
        <v>73</v>
      </c>
    </row>
    <row r="125" spans="1:14" x14ac:dyDescent="0.2">
      <c r="A125" s="29" t="s">
        <v>279</v>
      </c>
      <c r="B125" s="100" t="s">
        <v>280</v>
      </c>
      <c r="C125" s="197">
        <f t="shared" ca="1" si="72"/>
        <v>1222</v>
      </c>
      <c r="D125" s="197">
        <f t="shared" ca="1" si="73"/>
        <v>74</v>
      </c>
      <c r="E125" s="197">
        <f t="shared" ca="1" si="74"/>
        <v>514</v>
      </c>
      <c r="F125" s="197">
        <f t="shared" ca="1" si="75"/>
        <v>77</v>
      </c>
      <c r="G125" s="197">
        <f t="shared" ca="1" si="76"/>
        <v>252</v>
      </c>
      <c r="H125" s="197">
        <f t="shared" ca="1" si="77"/>
        <v>83</v>
      </c>
      <c r="I125" s="197">
        <f t="shared" ca="1" si="78"/>
        <v>1417</v>
      </c>
      <c r="J125" s="197">
        <f t="shared" ca="1" si="79"/>
        <v>75</v>
      </c>
      <c r="K125" s="197">
        <f t="shared" ca="1" si="80"/>
        <v>54</v>
      </c>
      <c r="L125" s="197">
        <f t="shared" ca="1" si="81"/>
        <v>81</v>
      </c>
      <c r="M125" s="197">
        <f t="shared" ca="1" si="82"/>
        <v>3646</v>
      </c>
      <c r="N125" s="197">
        <f t="shared" ca="1" si="83"/>
        <v>75</v>
      </c>
    </row>
    <row r="126" spans="1:14" x14ac:dyDescent="0.2">
      <c r="A126" s="29" t="s">
        <v>281</v>
      </c>
      <c r="B126" s="100" t="s">
        <v>282</v>
      </c>
      <c r="C126" s="197">
        <f t="shared" ca="1" si="72"/>
        <v>834</v>
      </c>
      <c r="D126" s="197">
        <f t="shared" ca="1" si="73"/>
        <v>67</v>
      </c>
      <c r="E126" s="197">
        <f t="shared" ca="1" si="74"/>
        <v>288</v>
      </c>
      <c r="F126" s="197">
        <f t="shared" ca="1" si="75"/>
        <v>80</v>
      </c>
      <c r="G126" s="197">
        <f t="shared" ca="1" si="76"/>
        <v>2086</v>
      </c>
      <c r="H126" s="197">
        <f t="shared" ca="1" si="77"/>
        <v>80</v>
      </c>
      <c r="I126" s="197">
        <f t="shared" ca="1" si="78"/>
        <v>1182</v>
      </c>
      <c r="J126" s="197">
        <f t="shared" ca="1" si="79"/>
        <v>76</v>
      </c>
      <c r="K126" s="197">
        <f t="shared" ca="1" si="80"/>
        <v>12</v>
      </c>
      <c r="L126" s="197" t="str">
        <f t="shared" ca="1" si="81"/>
        <v>x</v>
      </c>
      <c r="M126" s="197">
        <f t="shared" ca="1" si="82"/>
        <v>4781</v>
      </c>
      <c r="N126" s="197">
        <f t="shared" ca="1" si="83"/>
        <v>76</v>
      </c>
    </row>
    <row r="127" spans="1:14" x14ac:dyDescent="0.2">
      <c r="A127" s="29" t="s">
        <v>283</v>
      </c>
      <c r="B127" s="100" t="s">
        <v>284</v>
      </c>
      <c r="C127" s="197">
        <f t="shared" ca="1" si="72"/>
        <v>1005</v>
      </c>
      <c r="D127" s="197">
        <f t="shared" ca="1" si="73"/>
        <v>69</v>
      </c>
      <c r="E127" s="197">
        <f t="shared" ca="1" si="74"/>
        <v>355</v>
      </c>
      <c r="F127" s="197">
        <f t="shared" ca="1" si="75"/>
        <v>76</v>
      </c>
      <c r="G127" s="197">
        <f t="shared" ca="1" si="76"/>
        <v>188</v>
      </c>
      <c r="H127" s="197">
        <f t="shared" ca="1" si="77"/>
        <v>78</v>
      </c>
      <c r="I127" s="197">
        <f t="shared" ca="1" si="78"/>
        <v>1430</v>
      </c>
      <c r="J127" s="197">
        <f t="shared" ca="1" si="79"/>
        <v>74</v>
      </c>
      <c r="K127" s="197">
        <f t="shared" ca="1" si="80"/>
        <v>50</v>
      </c>
      <c r="L127" s="197">
        <f t="shared" ca="1" si="81"/>
        <v>68</v>
      </c>
      <c r="M127" s="197">
        <f t="shared" ca="1" si="82"/>
        <v>3350</v>
      </c>
      <c r="N127" s="197">
        <f t="shared" ca="1" si="83"/>
        <v>72</v>
      </c>
    </row>
    <row r="128" spans="1:14" x14ac:dyDescent="0.2">
      <c r="A128" s="29" t="s">
        <v>285</v>
      </c>
      <c r="B128" s="100" t="s">
        <v>286</v>
      </c>
      <c r="C128" s="197">
        <f t="shared" ca="1" si="72"/>
        <v>509</v>
      </c>
      <c r="D128" s="197">
        <f t="shared" ca="1" si="73"/>
        <v>69</v>
      </c>
      <c r="E128" s="197">
        <f t="shared" ca="1" si="74"/>
        <v>212</v>
      </c>
      <c r="F128" s="197">
        <f t="shared" ca="1" si="75"/>
        <v>68</v>
      </c>
      <c r="G128" s="197">
        <f t="shared" ca="1" si="76"/>
        <v>2011</v>
      </c>
      <c r="H128" s="197">
        <f t="shared" ca="1" si="77"/>
        <v>72</v>
      </c>
      <c r="I128" s="197">
        <f t="shared" ca="1" si="78"/>
        <v>352</v>
      </c>
      <c r="J128" s="197">
        <f t="shared" ca="1" si="79"/>
        <v>71</v>
      </c>
      <c r="K128" s="197">
        <f t="shared" ca="1" si="80"/>
        <v>22</v>
      </c>
      <c r="L128" s="197">
        <f t="shared" ca="1" si="81"/>
        <v>86</v>
      </c>
      <c r="M128" s="197">
        <f t="shared" ca="1" si="82"/>
        <v>3253</v>
      </c>
      <c r="N128" s="197">
        <f t="shared" ca="1" si="83"/>
        <v>71</v>
      </c>
    </row>
    <row r="129" spans="1:14" x14ac:dyDescent="0.2">
      <c r="A129" s="29" t="s">
        <v>287</v>
      </c>
      <c r="B129" s="100" t="s">
        <v>288</v>
      </c>
      <c r="C129" s="197">
        <f t="shared" ca="1" si="72"/>
        <v>1193</v>
      </c>
      <c r="D129" s="197">
        <f t="shared" ca="1" si="73"/>
        <v>77</v>
      </c>
      <c r="E129" s="197">
        <f t="shared" ca="1" si="74"/>
        <v>331</v>
      </c>
      <c r="F129" s="197">
        <f t="shared" ca="1" si="75"/>
        <v>72</v>
      </c>
      <c r="G129" s="197">
        <f t="shared" ca="1" si="76"/>
        <v>439</v>
      </c>
      <c r="H129" s="197">
        <f t="shared" ca="1" si="77"/>
        <v>82</v>
      </c>
      <c r="I129" s="197">
        <f t="shared" ca="1" si="78"/>
        <v>613</v>
      </c>
      <c r="J129" s="197">
        <f t="shared" ca="1" si="79"/>
        <v>71</v>
      </c>
      <c r="K129" s="197">
        <f t="shared" ca="1" si="80"/>
        <v>13</v>
      </c>
      <c r="L129" s="197" t="str">
        <f t="shared" ca="1" si="81"/>
        <v>x</v>
      </c>
      <c r="M129" s="197">
        <f t="shared" ca="1" si="82"/>
        <v>2713</v>
      </c>
      <c r="N129" s="197">
        <f t="shared" ca="1" si="83"/>
        <v>75</v>
      </c>
    </row>
    <row r="130" spans="1:14" x14ac:dyDescent="0.2">
      <c r="A130" s="29" t="s">
        <v>289</v>
      </c>
      <c r="B130" s="100" t="s">
        <v>290</v>
      </c>
      <c r="C130" s="197">
        <f t="shared" ca="1" si="72"/>
        <v>439</v>
      </c>
      <c r="D130" s="197">
        <f t="shared" ca="1" si="73"/>
        <v>75</v>
      </c>
      <c r="E130" s="197">
        <f t="shared" ca="1" si="74"/>
        <v>170</v>
      </c>
      <c r="F130" s="197">
        <f t="shared" ca="1" si="75"/>
        <v>82</v>
      </c>
      <c r="G130" s="197">
        <f t="shared" ca="1" si="76"/>
        <v>227</v>
      </c>
      <c r="H130" s="197">
        <f t="shared" ca="1" si="77"/>
        <v>73</v>
      </c>
      <c r="I130" s="197">
        <f t="shared" ca="1" si="78"/>
        <v>253</v>
      </c>
      <c r="J130" s="197">
        <f t="shared" ca="1" si="79"/>
        <v>76</v>
      </c>
      <c r="K130" s="197">
        <f t="shared" ca="1" si="80"/>
        <v>21</v>
      </c>
      <c r="L130" s="197">
        <f t="shared" ca="1" si="81"/>
        <v>71</v>
      </c>
      <c r="M130" s="197">
        <f t="shared" ca="1" si="82"/>
        <v>1568</v>
      </c>
      <c r="N130" s="197">
        <f t="shared" ca="1" si="83"/>
        <v>74</v>
      </c>
    </row>
    <row r="131" spans="1:14" x14ac:dyDescent="0.2">
      <c r="A131" s="86"/>
      <c r="B131" s="100"/>
      <c r="C131" s="197"/>
      <c r="D131" s="198"/>
      <c r="E131" s="197"/>
      <c r="F131" s="198"/>
      <c r="G131" s="197"/>
      <c r="H131" s="198"/>
      <c r="I131" s="197"/>
      <c r="J131" s="198"/>
      <c r="K131" s="197"/>
      <c r="L131" s="198"/>
      <c r="M131" s="197"/>
      <c r="N131" s="198"/>
    </row>
    <row r="132" spans="1:14" x14ac:dyDescent="0.2">
      <c r="A132" s="96" t="s">
        <v>291</v>
      </c>
      <c r="B132" s="97" t="s">
        <v>292</v>
      </c>
      <c r="C132" s="88">
        <f ca="1">VLOOKUP(TRIM($A132),INDIRECT($U$10),3+$U$11,0)</f>
        <v>29214</v>
      </c>
      <c r="D132" s="88">
        <f ca="1">VLOOKUP(TRIM($A132),INDIRECT($U$10),6+$U$11,0)</f>
        <v>70</v>
      </c>
      <c r="E132" s="88">
        <f ca="1">VLOOKUP(TRIM($A132),INDIRECT($U$10),9+$U$11,0)</f>
        <v>6123</v>
      </c>
      <c r="F132" s="88">
        <f ca="1">VLOOKUP(TRIM($A132),INDIRECT($U$10),12+$U$11,0)</f>
        <v>73</v>
      </c>
      <c r="G132" s="88">
        <f ca="1">VLOOKUP(TRIM($A132),INDIRECT($U$10),15+$U$11,0)</f>
        <v>12624</v>
      </c>
      <c r="H132" s="88">
        <f ca="1">VLOOKUP(TRIM($A132),INDIRECT($U$10),18+$U$11,0)</f>
        <v>77</v>
      </c>
      <c r="I132" s="88">
        <f ca="1">VLOOKUP(TRIM($A132),INDIRECT($U$10),21+$U$11,0)</f>
        <v>11011</v>
      </c>
      <c r="J132" s="88">
        <f ca="1">VLOOKUP(TRIM($A132),INDIRECT($U$10),24+$U$11,0)</f>
        <v>72</v>
      </c>
      <c r="K132" s="88">
        <f ca="1">VLOOKUP(TRIM($A132),INDIRECT($U$10),27+$U$11,0)</f>
        <v>404</v>
      </c>
      <c r="L132" s="88">
        <f ca="1">VLOOKUP(TRIM($A132),INDIRECT($U$10),30+$U$11,0)</f>
        <v>81</v>
      </c>
      <c r="M132" s="88">
        <f ca="1">VLOOKUP(TRIM($A132),INDIRECT($U$10),33+$U$11,0)</f>
        <v>63762</v>
      </c>
      <c r="N132" s="88">
        <f ca="1">VLOOKUP(TRIM($A132),INDIRECT($U$10),36+$U$11,0)</f>
        <v>72</v>
      </c>
    </row>
    <row r="133" spans="1:14" x14ac:dyDescent="0.2">
      <c r="A133" s="29" t="s">
        <v>293</v>
      </c>
      <c r="B133" s="100" t="s">
        <v>294</v>
      </c>
      <c r="C133" s="197">
        <f ca="1">VLOOKUP(TRIM($A133),INDIRECT($U$10),3+$U$11,0)</f>
        <v>1379</v>
      </c>
      <c r="D133" s="197">
        <f ca="1">VLOOKUP(TRIM($A133),INDIRECT($U$10),6+$U$11,0)</f>
        <v>55</v>
      </c>
      <c r="E133" s="197">
        <f ca="1">VLOOKUP(TRIM($A133),INDIRECT($U$10),9+$U$11,0)</f>
        <v>284</v>
      </c>
      <c r="F133" s="197">
        <f ca="1">VLOOKUP(TRIM($A133),INDIRECT($U$10),12+$U$11,0)</f>
        <v>64</v>
      </c>
      <c r="G133" s="197">
        <f ca="1">VLOOKUP(TRIM($A133),INDIRECT($U$10),15+$U$11,0)</f>
        <v>612</v>
      </c>
      <c r="H133" s="197">
        <f ca="1">VLOOKUP(TRIM($A133),INDIRECT($U$10),18+$U$11,0)</f>
        <v>71</v>
      </c>
      <c r="I133" s="197">
        <f ca="1">VLOOKUP(TRIM($A133),INDIRECT($U$10),21+$U$11,0)</f>
        <v>1140</v>
      </c>
      <c r="J133" s="197">
        <f ca="1">VLOOKUP(TRIM($A133),INDIRECT($U$10),24+$U$11,0)</f>
        <v>68</v>
      </c>
      <c r="K133" s="197">
        <f ca="1">VLOOKUP(TRIM($A133),INDIRECT($U$10),27+$U$11,0)</f>
        <v>5</v>
      </c>
      <c r="L133" s="197" t="str">
        <f ca="1">VLOOKUP(TRIM($A133),INDIRECT($U$10),30+$U$11,0)</f>
        <v>x</v>
      </c>
      <c r="M133" s="197">
        <f ca="1">VLOOKUP(TRIM($A133),INDIRECT($U$10),33+$U$11,0)</f>
        <v>3522</v>
      </c>
      <c r="N133" s="197">
        <f ca="1">VLOOKUP(TRIM($A133),INDIRECT($U$10),36+$U$11,0)</f>
        <v>63</v>
      </c>
    </row>
    <row r="134" spans="1:14" x14ac:dyDescent="0.2">
      <c r="A134" s="29" t="s">
        <v>295</v>
      </c>
      <c r="B134" s="100" t="s">
        <v>296</v>
      </c>
      <c r="C134" s="197">
        <f ca="1">VLOOKUP(TRIM($A134),INDIRECT($U$10),3+$U$11,0)</f>
        <v>2119</v>
      </c>
      <c r="D134" s="197">
        <f ca="1">VLOOKUP(TRIM($A134),INDIRECT($U$10),6+$U$11,0)</f>
        <v>73</v>
      </c>
      <c r="E134" s="197">
        <f ca="1">VLOOKUP(TRIM($A134),INDIRECT($U$10),9+$U$11,0)</f>
        <v>391</v>
      </c>
      <c r="F134" s="197">
        <f ca="1">VLOOKUP(TRIM($A134),INDIRECT($U$10),12+$U$11,0)</f>
        <v>72</v>
      </c>
      <c r="G134" s="197">
        <f ca="1">VLOOKUP(TRIM($A134),INDIRECT($U$10),15+$U$11,0)</f>
        <v>420</v>
      </c>
      <c r="H134" s="197">
        <f ca="1">VLOOKUP(TRIM($A134),INDIRECT($U$10),18+$U$11,0)</f>
        <v>78</v>
      </c>
      <c r="I134" s="197">
        <f ca="1">VLOOKUP(TRIM($A134),INDIRECT($U$10),21+$U$11,0)</f>
        <v>464</v>
      </c>
      <c r="J134" s="197">
        <f ca="1">VLOOKUP(TRIM($A134),INDIRECT($U$10),24+$U$11,0)</f>
        <v>69</v>
      </c>
      <c r="K134" s="197">
        <f ca="1">VLOOKUP(TRIM($A134),INDIRECT($U$10),27+$U$11,0)</f>
        <v>51</v>
      </c>
      <c r="L134" s="197">
        <f ca="1">VLOOKUP(TRIM($A134),INDIRECT($U$10),30+$U$11,0)</f>
        <v>90</v>
      </c>
      <c r="M134" s="197">
        <f ca="1">VLOOKUP(TRIM($A134),INDIRECT($U$10),33+$U$11,0)</f>
        <v>3992</v>
      </c>
      <c r="N134" s="197">
        <f ca="1">VLOOKUP(TRIM($A134),INDIRECT($U$10),36+$U$11,0)</f>
        <v>72</v>
      </c>
    </row>
    <row r="135" spans="1:14" x14ac:dyDescent="0.2">
      <c r="A135" s="29" t="s">
        <v>297</v>
      </c>
      <c r="B135" s="100" t="s">
        <v>298</v>
      </c>
      <c r="C135" s="197">
        <f t="shared" ref="C135:C151" ca="1" si="84">VLOOKUP(TRIM($A135),INDIRECT($U$10),3+$U$11,0)</f>
        <v>2085</v>
      </c>
      <c r="D135" s="197">
        <f t="shared" ref="D135:D151" ca="1" si="85">VLOOKUP(TRIM($A135),INDIRECT($U$10),6+$U$11,0)</f>
        <v>73</v>
      </c>
      <c r="E135" s="197">
        <f t="shared" ref="E135:E151" ca="1" si="86">VLOOKUP(TRIM($A135),INDIRECT($U$10),9+$U$11,0)</f>
        <v>201</v>
      </c>
      <c r="F135" s="197">
        <f t="shared" ref="F135:F151" ca="1" si="87">VLOOKUP(TRIM($A135),INDIRECT($U$10),12+$U$11,0)</f>
        <v>75</v>
      </c>
      <c r="G135" s="197">
        <f t="shared" ref="G135:G151" ca="1" si="88">VLOOKUP(TRIM($A135),INDIRECT($U$10),15+$U$11,0)</f>
        <v>207</v>
      </c>
      <c r="H135" s="197">
        <f t="shared" ref="H135:H151" ca="1" si="89">VLOOKUP(TRIM($A135),INDIRECT($U$10),18+$U$11,0)</f>
        <v>86</v>
      </c>
      <c r="I135" s="197">
        <f t="shared" ref="I135:I151" ca="1" si="90">VLOOKUP(TRIM($A135),INDIRECT($U$10),21+$U$11,0)</f>
        <v>570</v>
      </c>
      <c r="J135" s="197">
        <f t="shared" ref="J135:J151" ca="1" si="91">VLOOKUP(TRIM($A135),INDIRECT($U$10),24+$U$11,0)</f>
        <v>84</v>
      </c>
      <c r="K135" s="197">
        <f t="shared" ref="K135:K151" ca="1" si="92">VLOOKUP(TRIM($A135),INDIRECT($U$10),27+$U$11,0)</f>
        <v>25</v>
      </c>
      <c r="L135" s="197">
        <f t="shared" ref="L135:L151" ca="1" si="93">VLOOKUP(TRIM($A135),INDIRECT($U$10),30+$U$11,0)</f>
        <v>84</v>
      </c>
      <c r="M135" s="197">
        <f t="shared" ref="M135:M151" ca="1" si="94">VLOOKUP(TRIM($A135),INDIRECT($U$10),33+$U$11,0)</f>
        <v>3147</v>
      </c>
      <c r="N135" s="197">
        <f t="shared" ref="N135:N151" ca="1" si="95">VLOOKUP(TRIM($A135),INDIRECT($U$10),36+$U$11,0)</f>
        <v>76</v>
      </c>
    </row>
    <row r="136" spans="1:14" x14ac:dyDescent="0.2">
      <c r="A136" s="29" t="s">
        <v>299</v>
      </c>
      <c r="B136" s="100" t="s">
        <v>300</v>
      </c>
      <c r="C136" s="197">
        <f t="shared" ca="1" si="84"/>
        <v>924</v>
      </c>
      <c r="D136" s="197">
        <f t="shared" ca="1" si="85"/>
        <v>76</v>
      </c>
      <c r="E136" s="197">
        <f t="shared" ca="1" si="86"/>
        <v>288</v>
      </c>
      <c r="F136" s="197">
        <f t="shared" ca="1" si="87"/>
        <v>74</v>
      </c>
      <c r="G136" s="197">
        <f t="shared" ca="1" si="88"/>
        <v>1006</v>
      </c>
      <c r="H136" s="197">
        <f t="shared" ca="1" si="89"/>
        <v>79</v>
      </c>
      <c r="I136" s="197">
        <f t="shared" ca="1" si="90"/>
        <v>996</v>
      </c>
      <c r="J136" s="197">
        <f t="shared" ca="1" si="91"/>
        <v>75</v>
      </c>
      <c r="K136" s="197">
        <f t="shared" ca="1" si="92"/>
        <v>5</v>
      </c>
      <c r="L136" s="197" t="str">
        <f t="shared" ca="1" si="93"/>
        <v>x</v>
      </c>
      <c r="M136" s="197">
        <f t="shared" ca="1" si="94"/>
        <v>3715</v>
      </c>
      <c r="N136" s="197">
        <f t="shared" ca="1" si="95"/>
        <v>75</v>
      </c>
    </row>
    <row r="137" spans="1:14" x14ac:dyDescent="0.2">
      <c r="A137" s="29" t="s">
        <v>301</v>
      </c>
      <c r="B137" s="100" t="s">
        <v>302</v>
      </c>
      <c r="C137" s="197">
        <f t="shared" ca="1" si="84"/>
        <v>2626</v>
      </c>
      <c r="D137" s="197">
        <f t="shared" ca="1" si="85"/>
        <v>75</v>
      </c>
      <c r="E137" s="197">
        <f t="shared" ca="1" si="86"/>
        <v>371</v>
      </c>
      <c r="F137" s="197">
        <f t="shared" ca="1" si="87"/>
        <v>77</v>
      </c>
      <c r="G137" s="197">
        <f t="shared" ca="1" si="88"/>
        <v>182</v>
      </c>
      <c r="H137" s="197">
        <f t="shared" ca="1" si="89"/>
        <v>82</v>
      </c>
      <c r="I137" s="197">
        <f t="shared" ca="1" si="90"/>
        <v>323</v>
      </c>
      <c r="J137" s="197">
        <f t="shared" ca="1" si="91"/>
        <v>72</v>
      </c>
      <c r="K137" s="197">
        <f t="shared" ca="1" si="92"/>
        <v>23</v>
      </c>
      <c r="L137" s="197">
        <f t="shared" ca="1" si="93"/>
        <v>78</v>
      </c>
      <c r="M137" s="197">
        <f t="shared" ca="1" si="94"/>
        <v>3743</v>
      </c>
      <c r="N137" s="197">
        <f t="shared" ca="1" si="95"/>
        <v>75</v>
      </c>
    </row>
    <row r="138" spans="1:14" x14ac:dyDescent="0.2">
      <c r="A138" s="29" t="s">
        <v>303</v>
      </c>
      <c r="B138" s="100" t="s">
        <v>304</v>
      </c>
      <c r="C138" s="197">
        <f t="shared" ca="1" si="84"/>
        <v>1672</v>
      </c>
      <c r="D138" s="197">
        <f t="shared" ca="1" si="85"/>
        <v>69</v>
      </c>
      <c r="E138" s="197">
        <f t="shared" ca="1" si="86"/>
        <v>690</v>
      </c>
      <c r="F138" s="197">
        <f t="shared" ca="1" si="87"/>
        <v>72</v>
      </c>
      <c r="G138" s="197">
        <f t="shared" ca="1" si="88"/>
        <v>717</v>
      </c>
      <c r="H138" s="197">
        <f t="shared" ca="1" si="89"/>
        <v>80</v>
      </c>
      <c r="I138" s="197">
        <f t="shared" ca="1" si="90"/>
        <v>1296</v>
      </c>
      <c r="J138" s="197">
        <f t="shared" ca="1" si="91"/>
        <v>72</v>
      </c>
      <c r="K138" s="197">
        <f t="shared" ca="1" si="92"/>
        <v>28</v>
      </c>
      <c r="L138" s="197">
        <f t="shared" ca="1" si="93"/>
        <v>82</v>
      </c>
      <c r="M138" s="197">
        <f t="shared" ca="1" si="94"/>
        <v>4568</v>
      </c>
      <c r="N138" s="197">
        <f t="shared" ca="1" si="95"/>
        <v>72</v>
      </c>
    </row>
    <row r="139" spans="1:14" x14ac:dyDescent="0.2">
      <c r="A139" s="29" t="s">
        <v>305</v>
      </c>
      <c r="B139" s="100" t="s">
        <v>306</v>
      </c>
      <c r="C139" s="197">
        <f t="shared" ca="1" si="84"/>
        <v>1334</v>
      </c>
      <c r="D139" s="197">
        <f t="shared" ca="1" si="85"/>
        <v>72</v>
      </c>
      <c r="E139" s="197">
        <f t="shared" ca="1" si="86"/>
        <v>390</v>
      </c>
      <c r="F139" s="197">
        <f t="shared" ca="1" si="87"/>
        <v>74</v>
      </c>
      <c r="G139" s="197">
        <f t="shared" ca="1" si="88"/>
        <v>1219</v>
      </c>
      <c r="H139" s="197">
        <f t="shared" ca="1" si="89"/>
        <v>74</v>
      </c>
      <c r="I139" s="197">
        <f t="shared" ca="1" si="90"/>
        <v>707</v>
      </c>
      <c r="J139" s="197">
        <f t="shared" ca="1" si="91"/>
        <v>67</v>
      </c>
      <c r="K139" s="197">
        <f t="shared" ca="1" si="92"/>
        <v>16</v>
      </c>
      <c r="L139" s="197">
        <f t="shared" ca="1" si="93"/>
        <v>81</v>
      </c>
      <c r="M139" s="197">
        <f t="shared" ca="1" si="94"/>
        <v>4316</v>
      </c>
      <c r="N139" s="197">
        <f t="shared" ca="1" si="95"/>
        <v>72</v>
      </c>
    </row>
    <row r="140" spans="1:14" x14ac:dyDescent="0.2">
      <c r="A140" s="29" t="s">
        <v>307</v>
      </c>
      <c r="B140" s="100" t="s">
        <v>308</v>
      </c>
      <c r="C140" s="197">
        <f t="shared" ca="1" si="84"/>
        <v>1981</v>
      </c>
      <c r="D140" s="197">
        <f t="shared" ca="1" si="85"/>
        <v>62</v>
      </c>
      <c r="E140" s="197">
        <f t="shared" ca="1" si="86"/>
        <v>428</v>
      </c>
      <c r="F140" s="197">
        <f t="shared" ca="1" si="87"/>
        <v>72</v>
      </c>
      <c r="G140" s="197">
        <f t="shared" ca="1" si="88"/>
        <v>351</v>
      </c>
      <c r="H140" s="197">
        <f t="shared" ca="1" si="89"/>
        <v>79</v>
      </c>
      <c r="I140" s="197">
        <f t="shared" ca="1" si="90"/>
        <v>1120</v>
      </c>
      <c r="J140" s="197">
        <f t="shared" ca="1" si="91"/>
        <v>68</v>
      </c>
      <c r="K140" s="197">
        <f t="shared" ca="1" si="92"/>
        <v>23</v>
      </c>
      <c r="L140" s="197">
        <f t="shared" ca="1" si="93"/>
        <v>87</v>
      </c>
      <c r="M140" s="197">
        <f t="shared" ca="1" si="94"/>
        <v>4259</v>
      </c>
      <c r="N140" s="197">
        <f t="shared" ca="1" si="95"/>
        <v>66</v>
      </c>
    </row>
    <row r="141" spans="1:14" x14ac:dyDescent="0.2">
      <c r="A141" s="29" t="s">
        <v>309</v>
      </c>
      <c r="B141" s="100" t="s">
        <v>310</v>
      </c>
      <c r="C141" s="197">
        <f t="shared" ca="1" si="84"/>
        <v>1408</v>
      </c>
      <c r="D141" s="197">
        <f t="shared" ca="1" si="85"/>
        <v>73</v>
      </c>
      <c r="E141" s="197">
        <f t="shared" ca="1" si="86"/>
        <v>318</v>
      </c>
      <c r="F141" s="197">
        <f t="shared" ca="1" si="87"/>
        <v>80</v>
      </c>
      <c r="G141" s="197">
        <f t="shared" ca="1" si="88"/>
        <v>264</v>
      </c>
      <c r="H141" s="197">
        <f t="shared" ca="1" si="89"/>
        <v>78</v>
      </c>
      <c r="I141" s="197">
        <f t="shared" ca="1" si="90"/>
        <v>1174</v>
      </c>
      <c r="J141" s="197">
        <f t="shared" ca="1" si="91"/>
        <v>81</v>
      </c>
      <c r="K141" s="197">
        <f t="shared" ca="1" si="92"/>
        <v>40</v>
      </c>
      <c r="L141" s="197">
        <f t="shared" ca="1" si="93"/>
        <v>80</v>
      </c>
      <c r="M141" s="197">
        <f t="shared" ca="1" si="94"/>
        <v>3331</v>
      </c>
      <c r="N141" s="197">
        <f t="shared" ca="1" si="95"/>
        <v>76</v>
      </c>
    </row>
    <row r="142" spans="1:14" x14ac:dyDescent="0.2">
      <c r="A142" s="29" t="s">
        <v>311</v>
      </c>
      <c r="B142" s="98" t="s">
        <v>312</v>
      </c>
      <c r="C142" s="197">
        <f t="shared" ca="1" si="84"/>
        <v>743</v>
      </c>
      <c r="D142" s="197">
        <f t="shared" ca="1" si="85"/>
        <v>74</v>
      </c>
      <c r="E142" s="197">
        <f t="shared" ca="1" si="86"/>
        <v>230</v>
      </c>
      <c r="F142" s="197">
        <f t="shared" ca="1" si="87"/>
        <v>80</v>
      </c>
      <c r="G142" s="197">
        <f t="shared" ca="1" si="88"/>
        <v>1356</v>
      </c>
      <c r="H142" s="197">
        <f t="shared" ca="1" si="89"/>
        <v>82</v>
      </c>
      <c r="I142" s="197">
        <f t="shared" ca="1" si="90"/>
        <v>310</v>
      </c>
      <c r="J142" s="197">
        <f t="shared" ca="1" si="91"/>
        <v>74</v>
      </c>
      <c r="K142" s="197">
        <f t="shared" ca="1" si="92"/>
        <v>12</v>
      </c>
      <c r="L142" s="197">
        <f t="shared" ca="1" si="93"/>
        <v>100</v>
      </c>
      <c r="M142" s="197">
        <f t="shared" ca="1" si="94"/>
        <v>2841</v>
      </c>
      <c r="N142" s="197">
        <f t="shared" ca="1" si="95"/>
        <v>78</v>
      </c>
    </row>
    <row r="143" spans="1:14" x14ac:dyDescent="0.2">
      <c r="A143" s="29" t="s">
        <v>313</v>
      </c>
      <c r="B143" s="100" t="s">
        <v>314</v>
      </c>
      <c r="C143" s="197">
        <f t="shared" ca="1" si="84"/>
        <v>2206</v>
      </c>
      <c r="D143" s="197">
        <f t="shared" ca="1" si="85"/>
        <v>67</v>
      </c>
      <c r="E143" s="197">
        <f t="shared" ca="1" si="86"/>
        <v>174</v>
      </c>
      <c r="F143" s="197">
        <f t="shared" ca="1" si="87"/>
        <v>72</v>
      </c>
      <c r="G143" s="197">
        <f t="shared" ca="1" si="88"/>
        <v>151</v>
      </c>
      <c r="H143" s="197">
        <f t="shared" ca="1" si="89"/>
        <v>79</v>
      </c>
      <c r="I143" s="197">
        <f t="shared" ca="1" si="90"/>
        <v>278</v>
      </c>
      <c r="J143" s="197">
        <f t="shared" ca="1" si="91"/>
        <v>77</v>
      </c>
      <c r="K143" s="197">
        <f t="shared" ca="1" si="92"/>
        <v>17</v>
      </c>
      <c r="L143" s="197">
        <f t="shared" ca="1" si="93"/>
        <v>65</v>
      </c>
      <c r="M143" s="197">
        <f t="shared" ca="1" si="94"/>
        <v>2893</v>
      </c>
      <c r="N143" s="197">
        <f t="shared" ca="1" si="95"/>
        <v>69</v>
      </c>
    </row>
    <row r="144" spans="1:14" x14ac:dyDescent="0.2">
      <c r="A144" s="29" t="s">
        <v>315</v>
      </c>
      <c r="B144" s="100" t="s">
        <v>316</v>
      </c>
      <c r="C144" s="197">
        <f t="shared" ca="1" si="84"/>
        <v>1634</v>
      </c>
      <c r="D144" s="197">
        <f t="shared" ca="1" si="85"/>
        <v>67</v>
      </c>
      <c r="E144" s="197">
        <f t="shared" ca="1" si="86"/>
        <v>438</v>
      </c>
      <c r="F144" s="197">
        <f t="shared" ca="1" si="87"/>
        <v>71</v>
      </c>
      <c r="G144" s="197">
        <f t="shared" ca="1" si="88"/>
        <v>964</v>
      </c>
      <c r="H144" s="197">
        <f t="shared" ca="1" si="89"/>
        <v>79</v>
      </c>
      <c r="I144" s="197">
        <f t="shared" ca="1" si="90"/>
        <v>403</v>
      </c>
      <c r="J144" s="197">
        <f t="shared" ca="1" si="91"/>
        <v>72</v>
      </c>
      <c r="K144" s="197">
        <f t="shared" ca="1" si="92"/>
        <v>7</v>
      </c>
      <c r="L144" s="197" t="str">
        <f t="shared" ca="1" si="93"/>
        <v>x</v>
      </c>
      <c r="M144" s="197">
        <f t="shared" ca="1" si="94"/>
        <v>3752</v>
      </c>
      <c r="N144" s="197">
        <f t="shared" ca="1" si="95"/>
        <v>71</v>
      </c>
    </row>
    <row r="145" spans="1:14" x14ac:dyDescent="0.2">
      <c r="A145" s="29" t="s">
        <v>317</v>
      </c>
      <c r="B145" s="100" t="s">
        <v>318</v>
      </c>
      <c r="C145" s="197">
        <f t="shared" ca="1" si="84"/>
        <v>1111</v>
      </c>
      <c r="D145" s="197">
        <f t="shared" ca="1" si="85"/>
        <v>67</v>
      </c>
      <c r="E145" s="197">
        <f t="shared" ca="1" si="86"/>
        <v>268</v>
      </c>
      <c r="F145" s="197">
        <f t="shared" ca="1" si="87"/>
        <v>74</v>
      </c>
      <c r="G145" s="197">
        <f t="shared" ca="1" si="88"/>
        <v>945</v>
      </c>
      <c r="H145" s="197">
        <f t="shared" ca="1" si="89"/>
        <v>79</v>
      </c>
      <c r="I145" s="197">
        <f t="shared" ca="1" si="90"/>
        <v>392</v>
      </c>
      <c r="J145" s="197">
        <f t="shared" ca="1" si="91"/>
        <v>73</v>
      </c>
      <c r="K145" s="197">
        <f t="shared" ca="1" si="92"/>
        <v>19</v>
      </c>
      <c r="L145" s="197">
        <f t="shared" ca="1" si="93"/>
        <v>84</v>
      </c>
      <c r="M145" s="197">
        <f t="shared" ca="1" si="94"/>
        <v>3140</v>
      </c>
      <c r="N145" s="197">
        <f t="shared" ca="1" si="95"/>
        <v>73</v>
      </c>
    </row>
    <row r="146" spans="1:14" x14ac:dyDescent="0.2">
      <c r="A146" s="29" t="s">
        <v>319</v>
      </c>
      <c r="B146" s="100" t="s">
        <v>320</v>
      </c>
      <c r="C146" s="197">
        <f t="shared" ca="1" si="84"/>
        <v>1170</v>
      </c>
      <c r="D146" s="197">
        <f t="shared" ca="1" si="85"/>
        <v>72</v>
      </c>
      <c r="E146" s="197">
        <f t="shared" ca="1" si="86"/>
        <v>172</v>
      </c>
      <c r="F146" s="197">
        <f t="shared" ca="1" si="87"/>
        <v>70</v>
      </c>
      <c r="G146" s="197">
        <f t="shared" ca="1" si="88"/>
        <v>290</v>
      </c>
      <c r="H146" s="197">
        <f t="shared" ca="1" si="89"/>
        <v>74</v>
      </c>
      <c r="I146" s="197">
        <f t="shared" ca="1" si="90"/>
        <v>54</v>
      </c>
      <c r="J146" s="197">
        <f t="shared" ca="1" si="91"/>
        <v>63</v>
      </c>
      <c r="K146" s="197">
        <f t="shared" ca="1" si="92"/>
        <v>20</v>
      </c>
      <c r="L146" s="197">
        <f t="shared" ca="1" si="93"/>
        <v>85</v>
      </c>
      <c r="M146" s="197">
        <f t="shared" ca="1" si="94"/>
        <v>1836</v>
      </c>
      <c r="N146" s="197">
        <f t="shared" ca="1" si="95"/>
        <v>72</v>
      </c>
    </row>
    <row r="147" spans="1:14" x14ac:dyDescent="0.2">
      <c r="A147" s="29" t="s">
        <v>321</v>
      </c>
      <c r="B147" s="100" t="s">
        <v>322</v>
      </c>
      <c r="C147" s="197">
        <f t="shared" ca="1" si="84"/>
        <v>1289</v>
      </c>
      <c r="D147" s="197">
        <f t="shared" ca="1" si="85"/>
        <v>65</v>
      </c>
      <c r="E147" s="197">
        <f t="shared" ca="1" si="86"/>
        <v>270</v>
      </c>
      <c r="F147" s="197">
        <f t="shared" ca="1" si="87"/>
        <v>70</v>
      </c>
      <c r="G147" s="197">
        <f t="shared" ca="1" si="88"/>
        <v>558</v>
      </c>
      <c r="H147" s="197">
        <f t="shared" ca="1" si="89"/>
        <v>75</v>
      </c>
      <c r="I147" s="197">
        <f t="shared" ca="1" si="90"/>
        <v>389</v>
      </c>
      <c r="J147" s="197">
        <f t="shared" ca="1" si="91"/>
        <v>66</v>
      </c>
      <c r="K147" s="197">
        <f t="shared" ca="1" si="92"/>
        <v>18</v>
      </c>
      <c r="L147" s="197">
        <f t="shared" ca="1" si="93"/>
        <v>78</v>
      </c>
      <c r="M147" s="197">
        <f t="shared" ca="1" si="94"/>
        <v>2619</v>
      </c>
      <c r="N147" s="197">
        <f t="shared" ca="1" si="95"/>
        <v>68</v>
      </c>
    </row>
    <row r="148" spans="1:14" x14ac:dyDescent="0.2">
      <c r="A148" s="29" t="s">
        <v>323</v>
      </c>
      <c r="B148" s="100" t="s">
        <v>324</v>
      </c>
      <c r="C148" s="197">
        <f t="shared" ca="1" si="84"/>
        <v>962</v>
      </c>
      <c r="D148" s="197">
        <f t="shared" ca="1" si="85"/>
        <v>62</v>
      </c>
      <c r="E148" s="197">
        <f t="shared" ca="1" si="86"/>
        <v>378</v>
      </c>
      <c r="F148" s="197">
        <f t="shared" ca="1" si="87"/>
        <v>63</v>
      </c>
      <c r="G148" s="197">
        <f t="shared" ca="1" si="88"/>
        <v>1956</v>
      </c>
      <c r="H148" s="197">
        <f t="shared" ca="1" si="89"/>
        <v>72</v>
      </c>
      <c r="I148" s="197">
        <f t="shared" ca="1" si="90"/>
        <v>486</v>
      </c>
      <c r="J148" s="197">
        <f t="shared" ca="1" si="91"/>
        <v>62</v>
      </c>
      <c r="K148" s="197">
        <f t="shared" ca="1" si="92"/>
        <v>18</v>
      </c>
      <c r="L148" s="197">
        <f t="shared" ca="1" si="93"/>
        <v>78</v>
      </c>
      <c r="M148" s="197">
        <f t="shared" ca="1" si="94"/>
        <v>3938</v>
      </c>
      <c r="N148" s="197">
        <f t="shared" ca="1" si="95"/>
        <v>67</v>
      </c>
    </row>
    <row r="149" spans="1:14" x14ac:dyDescent="0.2">
      <c r="A149" s="29" t="s">
        <v>325</v>
      </c>
      <c r="B149" s="100" t="s">
        <v>326</v>
      </c>
      <c r="C149" s="197">
        <f t="shared" ca="1" si="84"/>
        <v>1765</v>
      </c>
      <c r="D149" s="197">
        <f t="shared" ca="1" si="85"/>
        <v>80</v>
      </c>
      <c r="E149" s="197">
        <f t="shared" ca="1" si="86"/>
        <v>222</v>
      </c>
      <c r="F149" s="197">
        <f t="shared" ca="1" si="87"/>
        <v>77</v>
      </c>
      <c r="G149" s="197">
        <f t="shared" ca="1" si="88"/>
        <v>127</v>
      </c>
      <c r="H149" s="197">
        <f t="shared" ca="1" si="89"/>
        <v>72</v>
      </c>
      <c r="I149" s="197">
        <f t="shared" ca="1" si="90"/>
        <v>53</v>
      </c>
      <c r="J149" s="197">
        <f t="shared" ca="1" si="91"/>
        <v>66</v>
      </c>
      <c r="K149" s="197">
        <f t="shared" ca="1" si="92"/>
        <v>16</v>
      </c>
      <c r="L149" s="197" t="str">
        <f t="shared" ca="1" si="93"/>
        <v>x</v>
      </c>
      <c r="M149" s="197">
        <f t="shared" ca="1" si="94"/>
        <v>2293</v>
      </c>
      <c r="N149" s="197">
        <f t="shared" ca="1" si="95"/>
        <v>79</v>
      </c>
    </row>
    <row r="150" spans="1:14" x14ac:dyDescent="0.2">
      <c r="A150" s="29" t="s">
        <v>327</v>
      </c>
      <c r="B150" s="100" t="s">
        <v>328</v>
      </c>
      <c r="C150" s="197">
        <f t="shared" ca="1" si="84"/>
        <v>1449</v>
      </c>
      <c r="D150" s="197">
        <f t="shared" ca="1" si="85"/>
        <v>76</v>
      </c>
      <c r="E150" s="197">
        <f t="shared" ca="1" si="86"/>
        <v>215</v>
      </c>
      <c r="F150" s="197">
        <f t="shared" ca="1" si="87"/>
        <v>77</v>
      </c>
      <c r="G150" s="197">
        <f t="shared" ca="1" si="88"/>
        <v>360</v>
      </c>
      <c r="H150" s="197">
        <f t="shared" ca="1" si="89"/>
        <v>87</v>
      </c>
      <c r="I150" s="197">
        <f t="shared" ca="1" si="90"/>
        <v>156</v>
      </c>
      <c r="J150" s="197">
        <f t="shared" ca="1" si="91"/>
        <v>76</v>
      </c>
      <c r="K150" s="197">
        <f t="shared" ca="1" si="92"/>
        <v>19</v>
      </c>
      <c r="L150" s="197" t="str">
        <f t="shared" ca="1" si="93"/>
        <v>x</v>
      </c>
      <c r="M150" s="197">
        <f t="shared" ca="1" si="94"/>
        <v>2257</v>
      </c>
      <c r="N150" s="197">
        <f t="shared" ca="1" si="95"/>
        <v>78</v>
      </c>
    </row>
    <row r="151" spans="1:14" x14ac:dyDescent="0.2">
      <c r="A151" s="29" t="s">
        <v>329</v>
      </c>
      <c r="B151" s="100" t="s">
        <v>330</v>
      </c>
      <c r="C151" s="197">
        <f t="shared" ca="1" si="84"/>
        <v>1357</v>
      </c>
      <c r="D151" s="197">
        <f t="shared" ca="1" si="85"/>
        <v>70</v>
      </c>
      <c r="E151" s="197">
        <f t="shared" ca="1" si="86"/>
        <v>395</v>
      </c>
      <c r="F151" s="197">
        <f t="shared" ca="1" si="87"/>
        <v>74</v>
      </c>
      <c r="G151" s="197">
        <f t="shared" ca="1" si="88"/>
        <v>939</v>
      </c>
      <c r="H151" s="197">
        <f t="shared" ca="1" si="89"/>
        <v>74</v>
      </c>
      <c r="I151" s="197">
        <f t="shared" ca="1" si="90"/>
        <v>700</v>
      </c>
      <c r="J151" s="197">
        <f t="shared" ca="1" si="91"/>
        <v>67</v>
      </c>
      <c r="K151" s="197">
        <f t="shared" ca="1" si="92"/>
        <v>42</v>
      </c>
      <c r="L151" s="197">
        <f t="shared" ca="1" si="93"/>
        <v>64</v>
      </c>
      <c r="M151" s="197">
        <f t="shared" ca="1" si="94"/>
        <v>3600</v>
      </c>
      <c r="N151" s="197">
        <f t="shared" ca="1" si="95"/>
        <v>70</v>
      </c>
    </row>
    <row r="152" spans="1:14" x14ac:dyDescent="0.2">
      <c r="A152" s="86"/>
      <c r="B152" s="100"/>
      <c r="C152" s="197"/>
      <c r="D152" s="198"/>
      <c r="E152" s="197"/>
      <c r="F152" s="198"/>
      <c r="G152" s="197"/>
      <c r="H152" s="198"/>
      <c r="I152" s="197"/>
      <c r="J152" s="198"/>
      <c r="K152" s="197"/>
      <c r="L152" s="198"/>
      <c r="M152" s="197"/>
      <c r="N152" s="198"/>
    </row>
    <row r="153" spans="1:14" x14ac:dyDescent="0.2">
      <c r="A153" s="86" t="s">
        <v>331</v>
      </c>
      <c r="B153" s="90" t="s">
        <v>332</v>
      </c>
      <c r="C153" s="88">
        <f ca="1">VLOOKUP(TRIM($A153),INDIRECT($U$10),3+$U$11,0)</f>
        <v>80750</v>
      </c>
      <c r="D153" s="88">
        <f ca="1">VLOOKUP(TRIM($A153),INDIRECT($U$10),6+$U$11,0)</f>
        <v>67</v>
      </c>
      <c r="E153" s="88">
        <f ca="1">VLOOKUP(TRIM($A153),INDIRECT($U$10),9+$U$11,0)</f>
        <v>5256</v>
      </c>
      <c r="F153" s="88">
        <f ca="1">VLOOKUP(TRIM($A153),INDIRECT($U$10),12+$U$11,0)</f>
        <v>70</v>
      </c>
      <c r="G153" s="88">
        <f ca="1">VLOOKUP(TRIM($A153),INDIRECT($U$10),15+$U$11,0)</f>
        <v>6897</v>
      </c>
      <c r="H153" s="88">
        <f ca="1">VLOOKUP(TRIM($A153),INDIRECT($U$10),18+$U$11,0)</f>
        <v>72</v>
      </c>
      <c r="I153" s="88">
        <f ca="1">VLOOKUP(TRIM($A153),INDIRECT($U$10),21+$U$11,0)</f>
        <v>2334</v>
      </c>
      <c r="J153" s="88">
        <f ca="1">VLOOKUP(TRIM($A153),INDIRECT($U$10),24+$U$11,0)</f>
        <v>70</v>
      </c>
      <c r="K153" s="88">
        <f ca="1">VLOOKUP(TRIM($A153),INDIRECT($U$10),27+$U$11,0)</f>
        <v>332</v>
      </c>
      <c r="L153" s="88">
        <f ca="1">VLOOKUP(TRIM($A153),INDIRECT($U$10),30+$U$11,0)</f>
        <v>79</v>
      </c>
      <c r="M153" s="88">
        <f ca="1">VLOOKUP(TRIM($A153),INDIRECT($U$10),33+$U$11,0)</f>
        <v>97665</v>
      </c>
      <c r="N153" s="88">
        <f ca="1">VLOOKUP(TRIM($A153),INDIRECT($U$10),36+$U$11,0)</f>
        <v>68</v>
      </c>
    </row>
    <row r="154" spans="1:14" x14ac:dyDescent="0.2">
      <c r="A154" s="29"/>
      <c r="B154" s="92"/>
      <c r="C154" s="197"/>
      <c r="D154" s="198"/>
      <c r="E154" s="197"/>
      <c r="F154" s="198"/>
      <c r="G154" s="197"/>
      <c r="H154" s="198"/>
      <c r="I154" s="197"/>
      <c r="J154" s="198"/>
      <c r="K154" s="197"/>
      <c r="L154" s="198"/>
      <c r="M154" s="197"/>
      <c r="N154" s="198"/>
    </row>
    <row r="155" spans="1:14" x14ac:dyDescent="0.2">
      <c r="A155" s="29" t="s">
        <v>333</v>
      </c>
      <c r="B155" s="92" t="s">
        <v>334</v>
      </c>
      <c r="C155" s="197">
        <f ca="1">VLOOKUP(TRIM($A155),INDIRECT($U$10),3+$U$11,0)</f>
        <v>1182</v>
      </c>
      <c r="D155" s="197">
        <f ca="1">VLOOKUP(TRIM($A155),INDIRECT($U$10),6+$U$11,0)</f>
        <v>67</v>
      </c>
      <c r="E155" s="197">
        <f ca="1">VLOOKUP(TRIM($A155),INDIRECT($U$10),9+$U$11,0)</f>
        <v>79</v>
      </c>
      <c r="F155" s="197">
        <f ca="1">VLOOKUP(TRIM($A155),INDIRECT($U$10),12+$U$11,0)</f>
        <v>75</v>
      </c>
      <c r="G155" s="197">
        <f ca="1">VLOOKUP(TRIM($A155),INDIRECT($U$10),15+$U$11,0)</f>
        <v>75</v>
      </c>
      <c r="H155" s="197">
        <f ca="1">VLOOKUP(TRIM($A155),INDIRECT($U$10),18+$U$11,0)</f>
        <v>80</v>
      </c>
      <c r="I155" s="197">
        <f ca="1">VLOOKUP(TRIM($A155),INDIRECT($U$10),21+$U$11,0)</f>
        <v>39</v>
      </c>
      <c r="J155" s="197">
        <f ca="1">VLOOKUP(TRIM($A155),INDIRECT($U$10),24+$U$11,0)</f>
        <v>77</v>
      </c>
      <c r="K155" s="197">
        <f ca="1">VLOOKUP(TRIM($A155),INDIRECT($U$10),27+$U$11,0)</f>
        <v>5</v>
      </c>
      <c r="L155" s="197" t="str">
        <f ca="1">VLOOKUP(TRIM($A155),INDIRECT($U$10),30+$U$11,0)</f>
        <v>x</v>
      </c>
      <c r="M155" s="197">
        <f ca="1">VLOOKUP(TRIM($A155),INDIRECT($U$10),33+$U$11,0)</f>
        <v>1403</v>
      </c>
      <c r="N155" s="197">
        <f ca="1">VLOOKUP(TRIM($A155),INDIRECT($U$10),36+$U$11,0)</f>
        <v>69</v>
      </c>
    </row>
    <row r="156" spans="1:14" x14ac:dyDescent="0.2">
      <c r="A156" s="29" t="s">
        <v>335</v>
      </c>
      <c r="B156" s="92" t="s">
        <v>336</v>
      </c>
      <c r="C156" s="197">
        <f t="shared" ref="C156:C173" ca="1" si="96">VLOOKUP(TRIM($A156),INDIRECT($U$10),3+$U$11,0)</f>
        <v>2201</v>
      </c>
      <c r="D156" s="197">
        <f t="shared" ref="D156:D173" ca="1" si="97">VLOOKUP(TRIM($A156),INDIRECT($U$10),6+$U$11,0)</f>
        <v>64</v>
      </c>
      <c r="E156" s="197">
        <f t="shared" ref="E156:E173" ca="1" si="98">VLOOKUP(TRIM($A156),INDIRECT($U$10),9+$U$11,0)</f>
        <v>263</v>
      </c>
      <c r="F156" s="197">
        <f t="shared" ref="F156:F173" ca="1" si="99">VLOOKUP(TRIM($A156),INDIRECT($U$10),12+$U$11,0)</f>
        <v>65</v>
      </c>
      <c r="G156" s="197">
        <f t="shared" ref="G156:G173" ca="1" si="100">VLOOKUP(TRIM($A156),INDIRECT($U$10),15+$U$11,0)</f>
        <v>115</v>
      </c>
      <c r="H156" s="197">
        <f t="shared" ref="H156:H173" ca="1" si="101">VLOOKUP(TRIM($A156),INDIRECT($U$10),18+$U$11,0)</f>
        <v>69</v>
      </c>
      <c r="I156" s="197">
        <f t="shared" ref="I156:I173" ca="1" si="102">VLOOKUP(TRIM($A156),INDIRECT($U$10),21+$U$11,0)</f>
        <v>63</v>
      </c>
      <c r="J156" s="197">
        <f t="shared" ref="J156:J173" ca="1" si="103">VLOOKUP(TRIM($A156),INDIRECT($U$10),24+$U$11,0)</f>
        <v>67</v>
      </c>
      <c r="K156" s="197">
        <f t="shared" ref="K156:K173" ca="1" si="104">VLOOKUP(TRIM($A156),INDIRECT($U$10),27+$U$11,0)</f>
        <v>9</v>
      </c>
      <c r="L156" s="197" t="str">
        <f t="shared" ref="L156:L173" ca="1" si="105">VLOOKUP(TRIM($A156),INDIRECT($U$10),30+$U$11,0)</f>
        <v>x</v>
      </c>
      <c r="M156" s="197">
        <f t="shared" ref="M156:M173" ca="1" si="106">VLOOKUP(TRIM($A156),INDIRECT($U$10),33+$U$11,0)</f>
        <v>2711</v>
      </c>
      <c r="N156" s="197">
        <f t="shared" ref="N156:N173" ca="1" si="107">VLOOKUP(TRIM($A156),INDIRECT($U$10),36+$U$11,0)</f>
        <v>64</v>
      </c>
    </row>
    <row r="157" spans="1:14" x14ac:dyDescent="0.2">
      <c r="A157" s="29" t="s">
        <v>337</v>
      </c>
      <c r="B157" s="92" t="s">
        <v>338</v>
      </c>
      <c r="C157" s="197">
        <f t="shared" ca="1" si="96"/>
        <v>4482</v>
      </c>
      <c r="D157" s="197">
        <f t="shared" ca="1" si="97"/>
        <v>67</v>
      </c>
      <c r="E157" s="197">
        <f t="shared" ca="1" si="98"/>
        <v>411</v>
      </c>
      <c r="F157" s="197">
        <f t="shared" ca="1" si="99"/>
        <v>68</v>
      </c>
      <c r="G157" s="197">
        <f t="shared" ca="1" si="100"/>
        <v>878</v>
      </c>
      <c r="H157" s="197">
        <f t="shared" ca="1" si="101"/>
        <v>63</v>
      </c>
      <c r="I157" s="197">
        <f t="shared" ca="1" si="102"/>
        <v>130</v>
      </c>
      <c r="J157" s="197">
        <f t="shared" ca="1" si="103"/>
        <v>62</v>
      </c>
      <c r="K157" s="197">
        <f t="shared" ca="1" si="104"/>
        <v>16</v>
      </c>
      <c r="L157" s="197">
        <f t="shared" ca="1" si="105"/>
        <v>69</v>
      </c>
      <c r="M157" s="197">
        <f t="shared" ca="1" si="106"/>
        <v>6043</v>
      </c>
      <c r="N157" s="197">
        <f t="shared" ca="1" si="107"/>
        <v>66</v>
      </c>
    </row>
    <row r="158" spans="1:14" x14ac:dyDescent="0.2">
      <c r="A158" s="29" t="s">
        <v>339</v>
      </c>
      <c r="B158" s="92" t="s">
        <v>340</v>
      </c>
      <c r="C158" s="197">
        <f t="shared" ca="1" si="96"/>
        <v>4831</v>
      </c>
      <c r="D158" s="197">
        <f t="shared" ca="1" si="97"/>
        <v>63</v>
      </c>
      <c r="E158" s="197">
        <f t="shared" ca="1" si="98"/>
        <v>227</v>
      </c>
      <c r="F158" s="197">
        <f t="shared" ca="1" si="99"/>
        <v>60</v>
      </c>
      <c r="G158" s="197">
        <f t="shared" ca="1" si="100"/>
        <v>150</v>
      </c>
      <c r="H158" s="197">
        <f t="shared" ca="1" si="101"/>
        <v>65</v>
      </c>
      <c r="I158" s="197">
        <f t="shared" ca="1" si="102"/>
        <v>29</v>
      </c>
      <c r="J158" s="197">
        <f t="shared" ca="1" si="103"/>
        <v>41</v>
      </c>
      <c r="K158" s="197">
        <f t="shared" ca="1" si="104"/>
        <v>6</v>
      </c>
      <c r="L158" s="197" t="str">
        <f t="shared" ca="1" si="105"/>
        <v>x</v>
      </c>
      <c r="M158" s="197">
        <f t="shared" ca="1" si="106"/>
        <v>5346</v>
      </c>
      <c r="N158" s="197">
        <f t="shared" ca="1" si="107"/>
        <v>63</v>
      </c>
    </row>
    <row r="159" spans="1:14" x14ac:dyDescent="0.2">
      <c r="A159" s="29" t="s">
        <v>341</v>
      </c>
      <c r="B159" s="92" t="s">
        <v>342</v>
      </c>
      <c r="C159" s="197">
        <f t="shared" ca="1" si="96"/>
        <v>13192</v>
      </c>
      <c r="D159" s="197">
        <f t="shared" ca="1" si="97"/>
        <v>70</v>
      </c>
      <c r="E159" s="197">
        <f t="shared" ca="1" si="98"/>
        <v>511</v>
      </c>
      <c r="F159" s="197">
        <f t="shared" ca="1" si="99"/>
        <v>79</v>
      </c>
      <c r="G159" s="197">
        <f t="shared" ca="1" si="100"/>
        <v>448</v>
      </c>
      <c r="H159" s="197">
        <f t="shared" ca="1" si="101"/>
        <v>77</v>
      </c>
      <c r="I159" s="197">
        <f t="shared" ca="1" si="102"/>
        <v>150</v>
      </c>
      <c r="J159" s="197">
        <f t="shared" ca="1" si="103"/>
        <v>74</v>
      </c>
      <c r="K159" s="197">
        <f t="shared" ca="1" si="104"/>
        <v>53</v>
      </c>
      <c r="L159" s="197">
        <f t="shared" ca="1" si="105"/>
        <v>77</v>
      </c>
      <c r="M159" s="197">
        <f t="shared" ca="1" si="106"/>
        <v>14604</v>
      </c>
      <c r="N159" s="197">
        <f t="shared" ca="1" si="107"/>
        <v>71</v>
      </c>
    </row>
    <row r="160" spans="1:14" x14ac:dyDescent="0.2">
      <c r="A160" s="29" t="s">
        <v>343</v>
      </c>
      <c r="B160" s="92" t="s">
        <v>344</v>
      </c>
      <c r="C160" s="197">
        <f t="shared" ca="1" si="96"/>
        <v>1058</v>
      </c>
      <c r="D160" s="197">
        <f t="shared" ca="1" si="97"/>
        <v>62</v>
      </c>
      <c r="E160" s="197">
        <f t="shared" ca="1" si="98"/>
        <v>24</v>
      </c>
      <c r="F160" s="197">
        <f t="shared" ca="1" si="99"/>
        <v>79</v>
      </c>
      <c r="G160" s="197">
        <f t="shared" ca="1" si="100"/>
        <v>26</v>
      </c>
      <c r="H160" s="197">
        <f t="shared" ca="1" si="101"/>
        <v>65</v>
      </c>
      <c r="I160" s="197" t="str">
        <f t="shared" ca="1" si="102"/>
        <v>x</v>
      </c>
      <c r="J160" s="197" t="str">
        <f t="shared" ca="1" si="103"/>
        <v>x</v>
      </c>
      <c r="K160" s="197" t="str">
        <f t="shared" ca="1" si="104"/>
        <v>x</v>
      </c>
      <c r="L160" s="197" t="str">
        <f t="shared" ca="1" si="105"/>
        <v>x</v>
      </c>
      <c r="M160" s="197">
        <f t="shared" ca="1" si="106"/>
        <v>1127</v>
      </c>
      <c r="N160" s="197">
        <f t="shared" ca="1" si="107"/>
        <v>63</v>
      </c>
    </row>
    <row r="161" spans="1:14" x14ac:dyDescent="0.2">
      <c r="A161" s="29" t="s">
        <v>345</v>
      </c>
      <c r="B161" s="92" t="s">
        <v>346</v>
      </c>
      <c r="C161" s="197">
        <f t="shared" ca="1" si="96"/>
        <v>14865</v>
      </c>
      <c r="D161" s="197">
        <f t="shared" ca="1" si="97"/>
        <v>67</v>
      </c>
      <c r="E161" s="197">
        <f t="shared" ca="1" si="98"/>
        <v>774</v>
      </c>
      <c r="F161" s="197">
        <f t="shared" ca="1" si="99"/>
        <v>71</v>
      </c>
      <c r="G161" s="197">
        <f t="shared" ca="1" si="100"/>
        <v>539</v>
      </c>
      <c r="H161" s="197">
        <f t="shared" ca="1" si="101"/>
        <v>74</v>
      </c>
      <c r="I161" s="197">
        <f t="shared" ca="1" si="102"/>
        <v>273</v>
      </c>
      <c r="J161" s="197">
        <f t="shared" ca="1" si="103"/>
        <v>77</v>
      </c>
      <c r="K161" s="197">
        <f t="shared" ca="1" si="104"/>
        <v>53</v>
      </c>
      <c r="L161" s="197">
        <f t="shared" ca="1" si="105"/>
        <v>79</v>
      </c>
      <c r="M161" s="197">
        <f t="shared" ca="1" si="106"/>
        <v>16828</v>
      </c>
      <c r="N161" s="197">
        <f t="shared" ca="1" si="107"/>
        <v>68</v>
      </c>
    </row>
    <row r="162" spans="1:14" x14ac:dyDescent="0.2">
      <c r="A162" s="29" t="s">
        <v>347</v>
      </c>
      <c r="B162" s="92" t="s">
        <v>348</v>
      </c>
      <c r="C162" s="197">
        <f t="shared" ca="1" si="96"/>
        <v>2709</v>
      </c>
      <c r="D162" s="197">
        <f t="shared" ca="1" si="97"/>
        <v>61</v>
      </c>
      <c r="E162" s="197">
        <f t="shared" ca="1" si="98"/>
        <v>198</v>
      </c>
      <c r="F162" s="197">
        <f t="shared" ca="1" si="99"/>
        <v>71</v>
      </c>
      <c r="G162" s="197">
        <f t="shared" ca="1" si="100"/>
        <v>149</v>
      </c>
      <c r="H162" s="197">
        <f t="shared" ca="1" si="101"/>
        <v>68</v>
      </c>
      <c r="I162" s="197">
        <f t="shared" ca="1" si="102"/>
        <v>130</v>
      </c>
      <c r="J162" s="197">
        <f t="shared" ca="1" si="103"/>
        <v>74</v>
      </c>
      <c r="K162" s="197">
        <f t="shared" ca="1" si="104"/>
        <v>6</v>
      </c>
      <c r="L162" s="197" t="str">
        <f t="shared" ca="1" si="105"/>
        <v>x</v>
      </c>
      <c r="M162" s="197">
        <f t="shared" ca="1" si="106"/>
        <v>3244</v>
      </c>
      <c r="N162" s="197">
        <f t="shared" ca="1" si="107"/>
        <v>62</v>
      </c>
    </row>
    <row r="163" spans="1:14" x14ac:dyDescent="0.2">
      <c r="A163" s="29" t="s">
        <v>349</v>
      </c>
      <c r="B163" s="92" t="s">
        <v>350</v>
      </c>
      <c r="C163" s="197">
        <f t="shared" ca="1" si="96"/>
        <v>2206</v>
      </c>
      <c r="D163" s="197">
        <f t="shared" ca="1" si="97"/>
        <v>68</v>
      </c>
      <c r="E163" s="197">
        <f t="shared" ca="1" si="98"/>
        <v>268</v>
      </c>
      <c r="F163" s="197">
        <f t="shared" ca="1" si="99"/>
        <v>70</v>
      </c>
      <c r="G163" s="197">
        <f t="shared" ca="1" si="100"/>
        <v>397</v>
      </c>
      <c r="H163" s="197">
        <f t="shared" ca="1" si="101"/>
        <v>77</v>
      </c>
      <c r="I163" s="197">
        <f t="shared" ca="1" si="102"/>
        <v>509</v>
      </c>
      <c r="J163" s="197">
        <f t="shared" ca="1" si="103"/>
        <v>69</v>
      </c>
      <c r="K163" s="197">
        <f t="shared" ca="1" si="104"/>
        <v>20</v>
      </c>
      <c r="L163" s="197">
        <f t="shared" ca="1" si="105"/>
        <v>80</v>
      </c>
      <c r="M163" s="197">
        <f t="shared" ca="1" si="106"/>
        <v>3484</v>
      </c>
      <c r="N163" s="197">
        <f t="shared" ca="1" si="107"/>
        <v>69</v>
      </c>
    </row>
    <row r="164" spans="1:14" x14ac:dyDescent="0.2">
      <c r="A164" s="29" t="s">
        <v>351</v>
      </c>
      <c r="B164" s="92" t="s">
        <v>352</v>
      </c>
      <c r="C164" s="197">
        <f t="shared" ca="1" si="96"/>
        <v>6151</v>
      </c>
      <c r="D164" s="197">
        <f t="shared" ca="1" si="97"/>
        <v>69</v>
      </c>
      <c r="E164" s="197">
        <f t="shared" ca="1" si="98"/>
        <v>440</v>
      </c>
      <c r="F164" s="197">
        <f t="shared" ca="1" si="99"/>
        <v>69</v>
      </c>
      <c r="G164" s="197">
        <f t="shared" ca="1" si="100"/>
        <v>438</v>
      </c>
      <c r="H164" s="197">
        <f t="shared" ca="1" si="101"/>
        <v>70</v>
      </c>
      <c r="I164" s="197">
        <f t="shared" ca="1" si="102"/>
        <v>148</v>
      </c>
      <c r="J164" s="197">
        <f t="shared" ca="1" si="103"/>
        <v>70</v>
      </c>
      <c r="K164" s="197">
        <f t="shared" ca="1" si="104"/>
        <v>28</v>
      </c>
      <c r="L164" s="197">
        <f t="shared" ca="1" si="105"/>
        <v>79</v>
      </c>
      <c r="M164" s="197">
        <f t="shared" ca="1" si="106"/>
        <v>7355</v>
      </c>
      <c r="N164" s="197">
        <f t="shared" ca="1" si="107"/>
        <v>69</v>
      </c>
    </row>
    <row r="165" spans="1:14" x14ac:dyDescent="0.2">
      <c r="A165" s="29" t="s">
        <v>353</v>
      </c>
      <c r="B165" s="92" t="s">
        <v>354</v>
      </c>
      <c r="C165" s="197">
        <f t="shared" ca="1" si="96"/>
        <v>1813</v>
      </c>
      <c r="D165" s="197">
        <f t="shared" ca="1" si="97"/>
        <v>65</v>
      </c>
      <c r="E165" s="197">
        <f t="shared" ca="1" si="98"/>
        <v>85</v>
      </c>
      <c r="F165" s="197">
        <f t="shared" ca="1" si="99"/>
        <v>67</v>
      </c>
      <c r="G165" s="197">
        <f t="shared" ca="1" si="100"/>
        <v>161</v>
      </c>
      <c r="H165" s="197">
        <f t="shared" ca="1" si="101"/>
        <v>83</v>
      </c>
      <c r="I165" s="197">
        <f t="shared" ca="1" si="102"/>
        <v>67</v>
      </c>
      <c r="J165" s="197">
        <f t="shared" ca="1" si="103"/>
        <v>70</v>
      </c>
      <c r="K165" s="197">
        <f t="shared" ca="1" si="104"/>
        <v>10</v>
      </c>
      <c r="L165" s="197" t="str">
        <f t="shared" ca="1" si="105"/>
        <v>x</v>
      </c>
      <c r="M165" s="197">
        <f t="shared" ca="1" si="106"/>
        <v>2180</v>
      </c>
      <c r="N165" s="197">
        <f t="shared" ca="1" si="107"/>
        <v>67</v>
      </c>
    </row>
    <row r="166" spans="1:14" x14ac:dyDescent="0.2">
      <c r="A166" s="29" t="s">
        <v>355</v>
      </c>
      <c r="B166" s="92" t="s">
        <v>356</v>
      </c>
      <c r="C166" s="197">
        <f t="shared" ca="1" si="96"/>
        <v>978</v>
      </c>
      <c r="D166" s="197">
        <f t="shared" ca="1" si="97"/>
        <v>64</v>
      </c>
      <c r="E166" s="197">
        <f t="shared" ca="1" si="98"/>
        <v>179</v>
      </c>
      <c r="F166" s="197">
        <f t="shared" ca="1" si="99"/>
        <v>59</v>
      </c>
      <c r="G166" s="197">
        <f t="shared" ca="1" si="100"/>
        <v>330</v>
      </c>
      <c r="H166" s="197">
        <f t="shared" ca="1" si="101"/>
        <v>72</v>
      </c>
      <c r="I166" s="197">
        <f t="shared" ca="1" si="102"/>
        <v>164</v>
      </c>
      <c r="J166" s="197">
        <f t="shared" ca="1" si="103"/>
        <v>69</v>
      </c>
      <c r="K166" s="197">
        <f t="shared" ca="1" si="104"/>
        <v>4</v>
      </c>
      <c r="L166" s="197" t="str">
        <f t="shared" ca="1" si="105"/>
        <v>x</v>
      </c>
      <c r="M166" s="197">
        <f t="shared" ca="1" si="106"/>
        <v>1718</v>
      </c>
      <c r="N166" s="197">
        <f t="shared" ca="1" si="107"/>
        <v>65</v>
      </c>
    </row>
    <row r="167" spans="1:14" x14ac:dyDescent="0.2">
      <c r="A167" s="29" t="s">
        <v>357</v>
      </c>
      <c r="B167" s="92" t="s">
        <v>358</v>
      </c>
      <c r="C167" s="197">
        <f t="shared" ca="1" si="96"/>
        <v>694</v>
      </c>
      <c r="D167" s="197">
        <f t="shared" ca="1" si="97"/>
        <v>60</v>
      </c>
      <c r="E167" s="197">
        <f t="shared" ca="1" si="98"/>
        <v>200</v>
      </c>
      <c r="F167" s="197">
        <f t="shared" ca="1" si="99"/>
        <v>73</v>
      </c>
      <c r="G167" s="197">
        <f t="shared" ca="1" si="100"/>
        <v>981</v>
      </c>
      <c r="H167" s="197">
        <f t="shared" ca="1" si="101"/>
        <v>76</v>
      </c>
      <c r="I167" s="197">
        <f t="shared" ca="1" si="102"/>
        <v>189</v>
      </c>
      <c r="J167" s="197">
        <f t="shared" ca="1" si="103"/>
        <v>75</v>
      </c>
      <c r="K167" s="197" t="str">
        <f t="shared" ca="1" si="104"/>
        <v>x</v>
      </c>
      <c r="L167" s="197" t="str">
        <f t="shared" ca="1" si="105"/>
        <v>x</v>
      </c>
      <c r="M167" s="197">
        <f t="shared" ca="1" si="106"/>
        <v>2182</v>
      </c>
      <c r="N167" s="197">
        <f t="shared" ca="1" si="107"/>
        <v>70</v>
      </c>
    </row>
    <row r="168" spans="1:14" x14ac:dyDescent="0.2">
      <c r="A168" s="29" t="s">
        <v>359</v>
      </c>
      <c r="B168" s="92" t="s">
        <v>360</v>
      </c>
      <c r="C168" s="197">
        <f t="shared" ca="1" si="96"/>
        <v>1997</v>
      </c>
      <c r="D168" s="197">
        <f t="shared" ca="1" si="97"/>
        <v>69</v>
      </c>
      <c r="E168" s="197">
        <f t="shared" ca="1" si="98"/>
        <v>174</v>
      </c>
      <c r="F168" s="197">
        <f t="shared" ca="1" si="99"/>
        <v>72</v>
      </c>
      <c r="G168" s="197">
        <f t="shared" ca="1" si="100"/>
        <v>332</v>
      </c>
      <c r="H168" s="197">
        <f t="shared" ca="1" si="101"/>
        <v>79</v>
      </c>
      <c r="I168" s="197">
        <f t="shared" ca="1" si="102"/>
        <v>82</v>
      </c>
      <c r="J168" s="197">
        <f t="shared" ca="1" si="103"/>
        <v>74</v>
      </c>
      <c r="K168" s="197">
        <f t="shared" ca="1" si="104"/>
        <v>16</v>
      </c>
      <c r="L168" s="197">
        <f t="shared" ca="1" si="105"/>
        <v>81</v>
      </c>
      <c r="M168" s="197">
        <f t="shared" ca="1" si="106"/>
        <v>2658</v>
      </c>
      <c r="N168" s="197">
        <f t="shared" ca="1" si="107"/>
        <v>71</v>
      </c>
    </row>
    <row r="169" spans="1:14" x14ac:dyDescent="0.2">
      <c r="A169" s="29" t="s">
        <v>361</v>
      </c>
      <c r="B169" s="92" t="s">
        <v>362</v>
      </c>
      <c r="C169" s="197">
        <f t="shared" ca="1" si="96"/>
        <v>10509</v>
      </c>
      <c r="D169" s="197">
        <f t="shared" ca="1" si="97"/>
        <v>70</v>
      </c>
      <c r="E169" s="197">
        <f t="shared" ca="1" si="98"/>
        <v>715</v>
      </c>
      <c r="F169" s="197">
        <f t="shared" ca="1" si="99"/>
        <v>72</v>
      </c>
      <c r="G169" s="197">
        <f t="shared" ca="1" si="100"/>
        <v>885</v>
      </c>
      <c r="H169" s="197">
        <f t="shared" ca="1" si="101"/>
        <v>73</v>
      </c>
      <c r="I169" s="197">
        <f t="shared" ca="1" si="102"/>
        <v>167</v>
      </c>
      <c r="J169" s="197">
        <f t="shared" ca="1" si="103"/>
        <v>75</v>
      </c>
      <c r="K169" s="197">
        <f t="shared" ca="1" si="104"/>
        <v>54</v>
      </c>
      <c r="L169" s="197">
        <f t="shared" ca="1" si="105"/>
        <v>81</v>
      </c>
      <c r="M169" s="197">
        <f t="shared" ca="1" si="106"/>
        <v>12674</v>
      </c>
      <c r="N169" s="197">
        <f t="shared" ca="1" si="107"/>
        <v>70</v>
      </c>
    </row>
    <row r="170" spans="1:14" x14ac:dyDescent="0.2">
      <c r="A170" s="29" t="s">
        <v>363</v>
      </c>
      <c r="B170" s="92" t="s">
        <v>364</v>
      </c>
      <c r="C170" s="197">
        <f t="shared" ca="1" si="96"/>
        <v>1633</v>
      </c>
      <c r="D170" s="197">
        <f t="shared" ca="1" si="97"/>
        <v>67</v>
      </c>
      <c r="E170" s="197">
        <f t="shared" ca="1" si="98"/>
        <v>95</v>
      </c>
      <c r="F170" s="197">
        <f t="shared" ca="1" si="99"/>
        <v>65</v>
      </c>
      <c r="G170" s="197">
        <f t="shared" ca="1" si="100"/>
        <v>55</v>
      </c>
      <c r="H170" s="197">
        <f t="shared" ca="1" si="101"/>
        <v>69</v>
      </c>
      <c r="I170" s="197">
        <f t="shared" ca="1" si="102"/>
        <v>20</v>
      </c>
      <c r="J170" s="197">
        <f t="shared" ca="1" si="103"/>
        <v>70</v>
      </c>
      <c r="K170" s="197">
        <f t="shared" ca="1" si="104"/>
        <v>7</v>
      </c>
      <c r="L170" s="197">
        <f t="shared" ca="1" si="105"/>
        <v>100</v>
      </c>
      <c r="M170" s="197">
        <f t="shared" ca="1" si="106"/>
        <v>1839</v>
      </c>
      <c r="N170" s="197">
        <f t="shared" ca="1" si="107"/>
        <v>68</v>
      </c>
    </row>
    <row r="171" spans="1:14" x14ac:dyDescent="0.2">
      <c r="A171" s="29" t="s">
        <v>365</v>
      </c>
      <c r="B171" s="92" t="s">
        <v>366</v>
      </c>
      <c r="C171" s="197">
        <f t="shared" ca="1" si="96"/>
        <v>7545</v>
      </c>
      <c r="D171" s="197">
        <f t="shared" ca="1" si="97"/>
        <v>65</v>
      </c>
      <c r="E171" s="197">
        <f t="shared" ca="1" si="98"/>
        <v>377</v>
      </c>
      <c r="F171" s="197">
        <f t="shared" ca="1" si="99"/>
        <v>67</v>
      </c>
      <c r="G171" s="197">
        <f t="shared" ca="1" si="100"/>
        <v>481</v>
      </c>
      <c r="H171" s="197">
        <f t="shared" ca="1" si="101"/>
        <v>65</v>
      </c>
      <c r="I171" s="197">
        <f t="shared" ca="1" si="102"/>
        <v>118</v>
      </c>
      <c r="J171" s="197">
        <f t="shared" ca="1" si="103"/>
        <v>56</v>
      </c>
      <c r="K171" s="197">
        <f t="shared" ca="1" si="104"/>
        <v>19</v>
      </c>
      <c r="L171" s="197">
        <f t="shared" ca="1" si="105"/>
        <v>58</v>
      </c>
      <c r="M171" s="197">
        <f t="shared" ca="1" si="106"/>
        <v>8714</v>
      </c>
      <c r="N171" s="197">
        <f t="shared" ca="1" si="107"/>
        <v>65</v>
      </c>
    </row>
    <row r="172" spans="1:14" x14ac:dyDescent="0.2">
      <c r="A172" s="29" t="s">
        <v>367</v>
      </c>
      <c r="B172" s="92" t="s">
        <v>368</v>
      </c>
      <c r="C172" s="197">
        <f t="shared" ca="1" si="96"/>
        <v>1170</v>
      </c>
      <c r="D172" s="197">
        <f t="shared" ca="1" si="97"/>
        <v>69</v>
      </c>
      <c r="E172" s="197">
        <f t="shared" ca="1" si="98"/>
        <v>121</v>
      </c>
      <c r="F172" s="197">
        <f t="shared" ca="1" si="99"/>
        <v>70</v>
      </c>
      <c r="G172" s="197">
        <f t="shared" ca="1" si="100"/>
        <v>231</v>
      </c>
      <c r="H172" s="197">
        <f t="shared" ca="1" si="101"/>
        <v>74</v>
      </c>
      <c r="I172" s="197" t="str">
        <f t="shared" ca="1" si="102"/>
        <v>x</v>
      </c>
      <c r="J172" s="197" t="str">
        <f t="shared" ca="1" si="103"/>
        <v>x</v>
      </c>
      <c r="K172" s="197">
        <f t="shared" ca="1" si="104"/>
        <v>5</v>
      </c>
      <c r="L172" s="197" t="str">
        <f t="shared" ca="1" si="105"/>
        <v>x</v>
      </c>
      <c r="M172" s="197">
        <f t="shared" ca="1" si="106"/>
        <v>1585</v>
      </c>
      <c r="N172" s="197">
        <f t="shared" ca="1" si="107"/>
        <v>69</v>
      </c>
    </row>
    <row r="173" spans="1:14" x14ac:dyDescent="0.2">
      <c r="A173" s="29" t="s">
        <v>369</v>
      </c>
      <c r="B173" s="92" t="s">
        <v>370</v>
      </c>
      <c r="C173" s="197">
        <f t="shared" ca="1" si="96"/>
        <v>1534</v>
      </c>
      <c r="D173" s="197">
        <f t="shared" ca="1" si="97"/>
        <v>60</v>
      </c>
      <c r="E173" s="197">
        <f t="shared" ca="1" si="98"/>
        <v>115</v>
      </c>
      <c r="F173" s="197">
        <f t="shared" ca="1" si="99"/>
        <v>66</v>
      </c>
      <c r="G173" s="197">
        <f t="shared" ca="1" si="100"/>
        <v>226</v>
      </c>
      <c r="H173" s="197">
        <f t="shared" ca="1" si="101"/>
        <v>73</v>
      </c>
      <c r="I173" s="197">
        <f t="shared" ca="1" si="102"/>
        <v>39</v>
      </c>
      <c r="J173" s="197">
        <f t="shared" ca="1" si="103"/>
        <v>62</v>
      </c>
      <c r="K173" s="197">
        <f t="shared" ca="1" si="104"/>
        <v>17</v>
      </c>
      <c r="L173" s="197" t="str">
        <f t="shared" ca="1" si="105"/>
        <v>x</v>
      </c>
      <c r="M173" s="197">
        <f t="shared" ca="1" si="106"/>
        <v>1970</v>
      </c>
      <c r="N173" s="197">
        <f t="shared" ca="1" si="107"/>
        <v>62</v>
      </c>
    </row>
    <row r="174" spans="1:14" x14ac:dyDescent="0.2">
      <c r="A174" s="86"/>
      <c r="B174" s="94"/>
      <c r="C174" s="197"/>
      <c r="D174" s="198"/>
      <c r="E174" s="197"/>
      <c r="F174" s="198"/>
      <c r="G174" s="197"/>
      <c r="H174" s="198"/>
      <c r="I174" s="197"/>
      <c r="J174" s="198"/>
      <c r="K174" s="197"/>
      <c r="L174" s="198"/>
      <c r="M174" s="197"/>
      <c r="N174" s="198"/>
    </row>
    <row r="175" spans="1:14" x14ac:dyDescent="0.2">
      <c r="A175" s="86" t="s">
        <v>371</v>
      </c>
      <c r="B175" s="90" t="s">
        <v>372</v>
      </c>
      <c r="C175" s="88">
        <f ca="1">VLOOKUP(TRIM($A175),INDIRECT($U$10),3+$U$11,0)</f>
        <v>50788</v>
      </c>
      <c r="D175" s="88">
        <f ca="1">VLOOKUP(TRIM($A175),INDIRECT($U$10),6+$U$11,0)</f>
        <v>71</v>
      </c>
      <c r="E175" s="88">
        <f ca="1">VLOOKUP(TRIM($A175),INDIRECT($U$10),9+$U$11,0)</f>
        <v>2101</v>
      </c>
      <c r="F175" s="88">
        <f ca="1">VLOOKUP(TRIM($A175),INDIRECT($U$10),12+$U$11,0)</f>
        <v>72</v>
      </c>
      <c r="G175" s="88">
        <f ca="1">VLOOKUP(TRIM($A175),INDIRECT($U$10),15+$U$11,0)</f>
        <v>1513</v>
      </c>
      <c r="H175" s="88">
        <f ca="1">VLOOKUP(TRIM($A175),INDIRECT($U$10),18+$U$11,0)</f>
        <v>70</v>
      </c>
      <c r="I175" s="88">
        <f ca="1">VLOOKUP(TRIM($A175),INDIRECT($U$10),21+$U$11,0)</f>
        <v>917</v>
      </c>
      <c r="J175" s="88">
        <f ca="1">VLOOKUP(TRIM($A175),INDIRECT($U$10),24+$U$11,0)</f>
        <v>69</v>
      </c>
      <c r="K175" s="88">
        <f ca="1">VLOOKUP(TRIM($A175),INDIRECT($U$10),27+$U$11,0)</f>
        <v>158</v>
      </c>
      <c r="L175" s="88">
        <f ca="1">VLOOKUP(TRIM($A175),INDIRECT($U$10),30+$U$11,0)</f>
        <v>82</v>
      </c>
      <c r="M175" s="88">
        <f ca="1">VLOOKUP(TRIM($A175),INDIRECT($U$10),33+$U$11,0)</f>
        <v>56433</v>
      </c>
      <c r="N175" s="88">
        <f ca="1">VLOOKUP(TRIM($A175),INDIRECT($U$10),36+$U$11,0)</f>
        <v>70</v>
      </c>
    </row>
    <row r="176" spans="1:14" x14ac:dyDescent="0.2">
      <c r="A176" s="29"/>
      <c r="B176" s="92"/>
      <c r="C176" s="197"/>
      <c r="D176" s="198"/>
      <c r="E176" s="197"/>
      <c r="F176" s="198"/>
      <c r="G176" s="197"/>
      <c r="H176" s="198"/>
      <c r="I176" s="197"/>
      <c r="J176" s="198"/>
      <c r="K176" s="197"/>
      <c r="L176" s="198"/>
      <c r="M176" s="197"/>
      <c r="N176" s="198"/>
    </row>
    <row r="177" spans="1:14" x14ac:dyDescent="0.2">
      <c r="A177" s="29" t="s">
        <v>373</v>
      </c>
      <c r="B177" s="92" t="s">
        <v>374</v>
      </c>
      <c r="C177" s="197">
        <f ca="1">VLOOKUP(TRIM($A177),INDIRECT($U$10),3+$U$11,0)</f>
        <v>1668</v>
      </c>
      <c r="D177" s="197">
        <f ca="1">VLOOKUP(TRIM($A177),INDIRECT($U$10),6+$U$11,0)</f>
        <v>72</v>
      </c>
      <c r="E177" s="197">
        <f ca="1">VLOOKUP(TRIM($A177),INDIRECT($U$10),9+$U$11,0)</f>
        <v>93</v>
      </c>
      <c r="F177" s="197">
        <f ca="1">VLOOKUP(TRIM($A177),INDIRECT($U$10),12+$U$11,0)</f>
        <v>72</v>
      </c>
      <c r="G177" s="197">
        <f ca="1">VLOOKUP(TRIM($A177),INDIRECT($U$10),15+$U$11,0)</f>
        <v>31</v>
      </c>
      <c r="H177" s="197">
        <f ca="1">VLOOKUP(TRIM($A177),INDIRECT($U$10),18+$U$11,0)</f>
        <v>68</v>
      </c>
      <c r="I177" s="197">
        <f ca="1">VLOOKUP(TRIM($A177),INDIRECT($U$10),21+$U$11,0)</f>
        <v>12</v>
      </c>
      <c r="J177" s="197" t="str">
        <f ca="1">VLOOKUP(TRIM($A177),INDIRECT($U$10),24+$U$11,0)</f>
        <v>x</v>
      </c>
      <c r="K177" s="197">
        <f ca="1">VLOOKUP(TRIM($A177),INDIRECT($U$10),27+$U$11,0)</f>
        <v>5</v>
      </c>
      <c r="L177" s="197" t="str">
        <f ca="1">VLOOKUP(TRIM($A177),INDIRECT($U$10),30+$U$11,0)</f>
        <v>x</v>
      </c>
      <c r="M177" s="197">
        <f ca="1">VLOOKUP(TRIM($A177),INDIRECT($U$10),33+$U$11,0)</f>
        <v>1845</v>
      </c>
      <c r="N177" s="197">
        <f ca="1">VLOOKUP(TRIM($A177),INDIRECT($U$10),36+$U$11,0)</f>
        <v>71</v>
      </c>
    </row>
    <row r="178" spans="1:14" x14ac:dyDescent="0.2">
      <c r="A178" s="29" t="s">
        <v>375</v>
      </c>
      <c r="B178" s="92" t="s">
        <v>376</v>
      </c>
      <c r="C178" s="197">
        <f t="shared" ref="C178:C192" ca="1" si="108">VLOOKUP(TRIM($A178),INDIRECT($U$10),3+$U$11,0)</f>
        <v>1421</v>
      </c>
      <c r="D178" s="197">
        <f t="shared" ref="D178:D192" ca="1" si="109">VLOOKUP(TRIM($A178),INDIRECT($U$10),6+$U$11,0)</f>
        <v>70</v>
      </c>
      <c r="E178" s="197">
        <f t="shared" ref="E178:E192" ca="1" si="110">VLOOKUP(TRIM($A178),INDIRECT($U$10),9+$U$11,0)</f>
        <v>106</v>
      </c>
      <c r="F178" s="197">
        <f t="shared" ref="F178:F192" ca="1" si="111">VLOOKUP(TRIM($A178),INDIRECT($U$10),12+$U$11,0)</f>
        <v>70</v>
      </c>
      <c r="G178" s="197">
        <f t="shared" ref="G178:G192" ca="1" si="112">VLOOKUP(TRIM($A178),INDIRECT($U$10),15+$U$11,0)</f>
        <v>82</v>
      </c>
      <c r="H178" s="197">
        <f t="shared" ref="H178:H192" ca="1" si="113">VLOOKUP(TRIM($A178),INDIRECT($U$10),18+$U$11,0)</f>
        <v>67</v>
      </c>
      <c r="I178" s="197">
        <f t="shared" ref="I178:I192" ca="1" si="114">VLOOKUP(TRIM($A178),INDIRECT($U$10),21+$U$11,0)</f>
        <v>21</v>
      </c>
      <c r="J178" s="197">
        <f t="shared" ref="J178:J192" ca="1" si="115">VLOOKUP(TRIM($A178),INDIRECT($U$10),24+$U$11,0)</f>
        <v>76</v>
      </c>
      <c r="K178" s="197">
        <f t="shared" ref="K178:K192" ca="1" si="116">VLOOKUP(TRIM($A178),INDIRECT($U$10),27+$U$11,0)</f>
        <v>10</v>
      </c>
      <c r="L178" s="197" t="str">
        <f t="shared" ref="L178:L192" ca="1" si="117">VLOOKUP(TRIM($A178),INDIRECT($U$10),30+$U$11,0)</f>
        <v>x</v>
      </c>
      <c r="M178" s="197">
        <f t="shared" ref="M178:M192" ca="1" si="118">VLOOKUP(TRIM($A178),INDIRECT($U$10),33+$U$11,0)</f>
        <v>1682</v>
      </c>
      <c r="N178" s="197">
        <f t="shared" ref="N178:N192" ca="1" si="119">VLOOKUP(TRIM($A178),INDIRECT($U$10),36+$U$11,0)</f>
        <v>70</v>
      </c>
    </row>
    <row r="179" spans="1:14" x14ac:dyDescent="0.2">
      <c r="A179" s="29" t="s">
        <v>377</v>
      </c>
      <c r="B179" s="245" t="s">
        <v>439</v>
      </c>
      <c r="C179" s="197">
        <f t="shared" ca="1" si="108"/>
        <v>3345</v>
      </c>
      <c r="D179" s="197">
        <f t="shared" ca="1" si="109"/>
        <v>71</v>
      </c>
      <c r="E179" s="197">
        <f t="shared" ca="1" si="110"/>
        <v>382</v>
      </c>
      <c r="F179" s="197">
        <f t="shared" ca="1" si="111"/>
        <v>70</v>
      </c>
      <c r="G179" s="197">
        <f t="shared" ca="1" si="112"/>
        <v>433</v>
      </c>
      <c r="H179" s="197">
        <f t="shared" ca="1" si="113"/>
        <v>66</v>
      </c>
      <c r="I179" s="197">
        <f t="shared" ca="1" si="114"/>
        <v>514</v>
      </c>
      <c r="J179" s="197">
        <f t="shared" ca="1" si="115"/>
        <v>66</v>
      </c>
      <c r="K179" s="197">
        <f t="shared" ca="1" si="116"/>
        <v>27</v>
      </c>
      <c r="L179" s="197">
        <f t="shared" ca="1" si="117"/>
        <v>78</v>
      </c>
      <c r="M179" s="197">
        <f t="shared" ca="1" si="118"/>
        <v>4811</v>
      </c>
      <c r="N179" s="197">
        <f t="shared" ca="1" si="119"/>
        <v>70</v>
      </c>
    </row>
    <row r="180" spans="1:14" x14ac:dyDescent="0.2">
      <c r="A180" s="29" t="s">
        <v>378</v>
      </c>
      <c r="B180" s="92" t="s">
        <v>379</v>
      </c>
      <c r="C180" s="197">
        <f t="shared" ca="1" si="108"/>
        <v>5282</v>
      </c>
      <c r="D180" s="197">
        <f t="shared" ca="1" si="109"/>
        <v>67</v>
      </c>
      <c r="E180" s="197">
        <f t="shared" ca="1" si="110"/>
        <v>115</v>
      </c>
      <c r="F180" s="197">
        <f t="shared" ca="1" si="111"/>
        <v>75</v>
      </c>
      <c r="G180" s="197">
        <f t="shared" ca="1" si="112"/>
        <v>47</v>
      </c>
      <c r="H180" s="197">
        <f t="shared" ca="1" si="113"/>
        <v>72</v>
      </c>
      <c r="I180" s="197">
        <f t="shared" ca="1" si="114"/>
        <v>4</v>
      </c>
      <c r="J180" s="197" t="str">
        <f t="shared" ca="1" si="115"/>
        <v>x</v>
      </c>
      <c r="K180" s="197">
        <f t="shared" ca="1" si="116"/>
        <v>9</v>
      </c>
      <c r="L180" s="197" t="str">
        <f t="shared" ca="1" si="117"/>
        <v>x</v>
      </c>
      <c r="M180" s="197">
        <f t="shared" ca="1" si="118"/>
        <v>5531</v>
      </c>
      <c r="N180" s="197">
        <f t="shared" ca="1" si="119"/>
        <v>67</v>
      </c>
    </row>
    <row r="181" spans="1:14" x14ac:dyDescent="0.2">
      <c r="A181" s="29" t="s">
        <v>380</v>
      </c>
      <c r="B181" s="92" t="s">
        <v>381</v>
      </c>
      <c r="C181" s="197">
        <f t="shared" ca="1" si="108"/>
        <v>7113</v>
      </c>
      <c r="D181" s="197">
        <f t="shared" ca="1" si="109"/>
        <v>73</v>
      </c>
      <c r="E181" s="197">
        <f t="shared" ca="1" si="110"/>
        <v>150</v>
      </c>
      <c r="F181" s="197">
        <f t="shared" ca="1" si="111"/>
        <v>81</v>
      </c>
      <c r="G181" s="197">
        <f t="shared" ca="1" si="112"/>
        <v>41</v>
      </c>
      <c r="H181" s="197">
        <f t="shared" ca="1" si="113"/>
        <v>73</v>
      </c>
      <c r="I181" s="197">
        <f t="shared" ca="1" si="114"/>
        <v>20</v>
      </c>
      <c r="J181" s="197">
        <f t="shared" ca="1" si="115"/>
        <v>65</v>
      </c>
      <c r="K181" s="197">
        <f t="shared" ca="1" si="116"/>
        <v>13</v>
      </c>
      <c r="L181" s="197" t="str">
        <f t="shared" ca="1" si="117"/>
        <v>x</v>
      </c>
      <c r="M181" s="197">
        <f t="shared" ca="1" si="118"/>
        <v>7468</v>
      </c>
      <c r="N181" s="197">
        <f t="shared" ca="1" si="119"/>
        <v>73</v>
      </c>
    </row>
    <row r="182" spans="1:14" x14ac:dyDescent="0.2">
      <c r="A182" s="29" t="s">
        <v>382</v>
      </c>
      <c r="B182" s="92" t="s">
        <v>383</v>
      </c>
      <c r="C182" s="197">
        <f t="shared" ca="1" si="108"/>
        <v>3786</v>
      </c>
      <c r="D182" s="197">
        <f t="shared" ca="1" si="109"/>
        <v>69</v>
      </c>
      <c r="E182" s="197">
        <f t="shared" ca="1" si="110"/>
        <v>120</v>
      </c>
      <c r="F182" s="197">
        <f t="shared" ca="1" si="111"/>
        <v>77</v>
      </c>
      <c r="G182" s="197">
        <f t="shared" ca="1" si="112"/>
        <v>50</v>
      </c>
      <c r="H182" s="197">
        <f t="shared" ca="1" si="113"/>
        <v>76</v>
      </c>
      <c r="I182" s="197">
        <f t="shared" ca="1" si="114"/>
        <v>24</v>
      </c>
      <c r="J182" s="197">
        <f t="shared" ca="1" si="115"/>
        <v>79</v>
      </c>
      <c r="K182" s="197">
        <f t="shared" ca="1" si="116"/>
        <v>6</v>
      </c>
      <c r="L182" s="197" t="str">
        <f t="shared" ca="1" si="117"/>
        <v>x</v>
      </c>
      <c r="M182" s="197">
        <f t="shared" ca="1" si="118"/>
        <v>4030</v>
      </c>
      <c r="N182" s="197">
        <f t="shared" ca="1" si="119"/>
        <v>70</v>
      </c>
    </row>
    <row r="183" spans="1:14" x14ac:dyDescent="0.2">
      <c r="A183" s="29" t="s">
        <v>384</v>
      </c>
      <c r="B183" s="92" t="s">
        <v>385</v>
      </c>
      <c r="C183" s="197">
        <f t="shared" ca="1" si="108"/>
        <v>5657</v>
      </c>
      <c r="D183" s="197">
        <f t="shared" ca="1" si="109"/>
        <v>72</v>
      </c>
      <c r="E183" s="197">
        <f t="shared" ca="1" si="110"/>
        <v>292</v>
      </c>
      <c r="F183" s="197">
        <f t="shared" ca="1" si="111"/>
        <v>70</v>
      </c>
      <c r="G183" s="197">
        <f t="shared" ca="1" si="112"/>
        <v>205</v>
      </c>
      <c r="H183" s="197">
        <f t="shared" ca="1" si="113"/>
        <v>73</v>
      </c>
      <c r="I183" s="197">
        <f t="shared" ca="1" si="114"/>
        <v>75</v>
      </c>
      <c r="J183" s="197">
        <f t="shared" ca="1" si="115"/>
        <v>79</v>
      </c>
      <c r="K183" s="197">
        <f t="shared" ca="1" si="116"/>
        <v>12</v>
      </c>
      <c r="L183" s="197">
        <f t="shared" ca="1" si="117"/>
        <v>75</v>
      </c>
      <c r="M183" s="197">
        <f t="shared" ca="1" si="118"/>
        <v>6344</v>
      </c>
      <c r="N183" s="197">
        <f t="shared" ca="1" si="119"/>
        <v>72</v>
      </c>
    </row>
    <row r="184" spans="1:14" x14ac:dyDescent="0.2">
      <c r="A184" s="29" t="s">
        <v>386</v>
      </c>
      <c r="B184" s="92" t="s">
        <v>387</v>
      </c>
      <c r="C184" s="197" t="str">
        <f t="shared" ca="1" si="108"/>
        <v>*</v>
      </c>
      <c r="D184" s="197" t="str">
        <f t="shared" ca="1" si="109"/>
        <v>*</v>
      </c>
      <c r="E184" s="197" t="str">
        <f t="shared" ca="1" si="110"/>
        <v>*</v>
      </c>
      <c r="F184" s="197" t="str">
        <f t="shared" ca="1" si="111"/>
        <v>*</v>
      </c>
      <c r="G184" s="197" t="str">
        <f t="shared" ca="1" si="112"/>
        <v>*</v>
      </c>
      <c r="H184" s="197" t="str">
        <f t="shared" ca="1" si="113"/>
        <v>*</v>
      </c>
      <c r="I184" s="197" t="str">
        <f t="shared" ca="1" si="114"/>
        <v>*</v>
      </c>
      <c r="J184" s="197" t="str">
        <f t="shared" ca="1" si="115"/>
        <v>*</v>
      </c>
      <c r="K184" s="197" t="str">
        <f t="shared" ca="1" si="116"/>
        <v>*</v>
      </c>
      <c r="L184" s="197" t="str">
        <f t="shared" ca="1" si="117"/>
        <v>*</v>
      </c>
      <c r="M184" s="197" t="str">
        <f t="shared" ca="1" si="118"/>
        <v>*</v>
      </c>
      <c r="N184" s="197" t="str">
        <f t="shared" ca="1" si="119"/>
        <v>*</v>
      </c>
    </row>
    <row r="185" spans="1:14" x14ac:dyDescent="0.2">
      <c r="A185" s="29" t="s">
        <v>388</v>
      </c>
      <c r="B185" s="92" t="s">
        <v>389</v>
      </c>
      <c r="C185" s="197">
        <f t="shared" ca="1" si="108"/>
        <v>2210</v>
      </c>
      <c r="D185" s="197">
        <f t="shared" ca="1" si="109"/>
        <v>77</v>
      </c>
      <c r="E185" s="197">
        <f t="shared" ca="1" si="110"/>
        <v>64</v>
      </c>
      <c r="F185" s="197">
        <f t="shared" ca="1" si="111"/>
        <v>78</v>
      </c>
      <c r="G185" s="197">
        <f t="shared" ca="1" si="112"/>
        <v>24</v>
      </c>
      <c r="H185" s="197">
        <f t="shared" ca="1" si="113"/>
        <v>75</v>
      </c>
      <c r="I185" s="197">
        <f t="shared" ca="1" si="114"/>
        <v>7</v>
      </c>
      <c r="J185" s="197">
        <f t="shared" ca="1" si="115"/>
        <v>100</v>
      </c>
      <c r="K185" s="197">
        <f t="shared" ca="1" si="116"/>
        <v>3</v>
      </c>
      <c r="L185" s="197">
        <f t="shared" ca="1" si="117"/>
        <v>100</v>
      </c>
      <c r="M185" s="197">
        <f t="shared" ca="1" si="118"/>
        <v>2340</v>
      </c>
      <c r="N185" s="197">
        <f t="shared" ca="1" si="119"/>
        <v>77</v>
      </c>
    </row>
    <row r="186" spans="1:14" x14ac:dyDescent="0.2">
      <c r="A186" s="29" t="s">
        <v>390</v>
      </c>
      <c r="B186" s="92" t="s">
        <v>391</v>
      </c>
      <c r="C186" s="197">
        <f t="shared" ca="1" si="108"/>
        <v>2669</v>
      </c>
      <c r="D186" s="197">
        <f t="shared" ca="1" si="109"/>
        <v>70</v>
      </c>
      <c r="E186" s="197">
        <f t="shared" ca="1" si="110"/>
        <v>89</v>
      </c>
      <c r="F186" s="197">
        <f t="shared" ca="1" si="111"/>
        <v>66</v>
      </c>
      <c r="G186" s="197">
        <f t="shared" ca="1" si="112"/>
        <v>39</v>
      </c>
      <c r="H186" s="197">
        <f t="shared" ca="1" si="113"/>
        <v>72</v>
      </c>
      <c r="I186" s="197">
        <f t="shared" ca="1" si="114"/>
        <v>36</v>
      </c>
      <c r="J186" s="197">
        <f t="shared" ca="1" si="115"/>
        <v>83</v>
      </c>
      <c r="K186" s="197">
        <f t="shared" ca="1" si="116"/>
        <v>19</v>
      </c>
      <c r="L186" s="197">
        <f t="shared" ca="1" si="117"/>
        <v>79</v>
      </c>
      <c r="M186" s="197">
        <f t="shared" ca="1" si="118"/>
        <v>2898</v>
      </c>
      <c r="N186" s="197">
        <f t="shared" ca="1" si="119"/>
        <v>70</v>
      </c>
    </row>
    <row r="187" spans="1:14" x14ac:dyDescent="0.2">
      <c r="A187" s="29" t="s">
        <v>392</v>
      </c>
      <c r="B187" s="92" t="s">
        <v>393</v>
      </c>
      <c r="C187" s="197">
        <f t="shared" ca="1" si="108"/>
        <v>1368</v>
      </c>
      <c r="D187" s="197">
        <f t="shared" ca="1" si="109"/>
        <v>70</v>
      </c>
      <c r="E187" s="197">
        <f t="shared" ca="1" si="110"/>
        <v>50</v>
      </c>
      <c r="F187" s="197">
        <f t="shared" ca="1" si="111"/>
        <v>70</v>
      </c>
      <c r="G187" s="197">
        <f t="shared" ca="1" si="112"/>
        <v>38</v>
      </c>
      <c r="H187" s="197">
        <f t="shared" ca="1" si="113"/>
        <v>79</v>
      </c>
      <c r="I187" s="197">
        <f t="shared" ca="1" si="114"/>
        <v>9</v>
      </c>
      <c r="J187" s="197">
        <f t="shared" ca="1" si="115"/>
        <v>56</v>
      </c>
      <c r="K187" s="197">
        <f t="shared" ca="1" si="116"/>
        <v>0</v>
      </c>
      <c r="L187" s="197" t="str">
        <f t="shared" ca="1" si="117"/>
        <v>.</v>
      </c>
      <c r="M187" s="197">
        <f t="shared" ca="1" si="118"/>
        <v>1498</v>
      </c>
      <c r="N187" s="197">
        <f t="shared" ca="1" si="119"/>
        <v>70</v>
      </c>
    </row>
    <row r="188" spans="1:14" x14ac:dyDescent="0.2">
      <c r="A188" s="29" t="s">
        <v>394</v>
      </c>
      <c r="B188" s="92" t="s">
        <v>395</v>
      </c>
      <c r="C188" s="197">
        <f t="shared" ca="1" si="108"/>
        <v>5261</v>
      </c>
      <c r="D188" s="197">
        <f t="shared" ca="1" si="109"/>
        <v>72</v>
      </c>
      <c r="E188" s="197">
        <f t="shared" ca="1" si="110"/>
        <v>128</v>
      </c>
      <c r="F188" s="197">
        <f t="shared" ca="1" si="111"/>
        <v>77</v>
      </c>
      <c r="G188" s="197">
        <f t="shared" ca="1" si="112"/>
        <v>68</v>
      </c>
      <c r="H188" s="197">
        <f t="shared" ca="1" si="113"/>
        <v>81</v>
      </c>
      <c r="I188" s="197">
        <f t="shared" ca="1" si="114"/>
        <v>14</v>
      </c>
      <c r="J188" s="197">
        <f t="shared" ca="1" si="115"/>
        <v>79</v>
      </c>
      <c r="K188" s="197">
        <f t="shared" ca="1" si="116"/>
        <v>20</v>
      </c>
      <c r="L188" s="197" t="str">
        <f t="shared" ca="1" si="117"/>
        <v>x</v>
      </c>
      <c r="M188" s="197">
        <f t="shared" ca="1" si="118"/>
        <v>5531</v>
      </c>
      <c r="N188" s="197">
        <f t="shared" ca="1" si="119"/>
        <v>72</v>
      </c>
    </row>
    <row r="189" spans="1:14" x14ac:dyDescent="0.2">
      <c r="A189" s="29" t="s">
        <v>396</v>
      </c>
      <c r="B189" s="92" t="s">
        <v>397</v>
      </c>
      <c r="C189" s="197">
        <f t="shared" ca="1" si="108"/>
        <v>2777</v>
      </c>
      <c r="D189" s="197">
        <f t="shared" ca="1" si="109"/>
        <v>70</v>
      </c>
      <c r="E189" s="197">
        <f t="shared" ca="1" si="110"/>
        <v>142</v>
      </c>
      <c r="F189" s="197">
        <f t="shared" ca="1" si="111"/>
        <v>74</v>
      </c>
      <c r="G189" s="197">
        <f t="shared" ca="1" si="112"/>
        <v>123</v>
      </c>
      <c r="H189" s="197">
        <f t="shared" ca="1" si="113"/>
        <v>77</v>
      </c>
      <c r="I189" s="197">
        <f t="shared" ca="1" si="114"/>
        <v>47</v>
      </c>
      <c r="J189" s="197">
        <f t="shared" ca="1" si="115"/>
        <v>68</v>
      </c>
      <c r="K189" s="197">
        <f t="shared" ca="1" si="116"/>
        <v>10</v>
      </c>
      <c r="L189" s="197">
        <f t="shared" ca="1" si="117"/>
        <v>100</v>
      </c>
      <c r="M189" s="197">
        <f t="shared" ca="1" si="118"/>
        <v>3171</v>
      </c>
      <c r="N189" s="197">
        <f t="shared" ca="1" si="119"/>
        <v>71</v>
      </c>
    </row>
    <row r="190" spans="1:14" x14ac:dyDescent="0.2">
      <c r="A190" s="29" t="s">
        <v>398</v>
      </c>
      <c r="B190" s="92" t="s">
        <v>399</v>
      </c>
      <c r="C190" s="197">
        <f t="shared" ca="1" si="108"/>
        <v>2220</v>
      </c>
      <c r="D190" s="197">
        <f t="shared" ca="1" si="109"/>
        <v>66</v>
      </c>
      <c r="E190" s="197">
        <f t="shared" ca="1" si="110"/>
        <v>157</v>
      </c>
      <c r="F190" s="197">
        <f t="shared" ca="1" si="111"/>
        <v>67</v>
      </c>
      <c r="G190" s="197">
        <f t="shared" ca="1" si="112"/>
        <v>250</v>
      </c>
      <c r="H190" s="197">
        <f t="shared" ca="1" si="113"/>
        <v>67</v>
      </c>
      <c r="I190" s="197">
        <f t="shared" ca="1" si="114"/>
        <v>64</v>
      </c>
      <c r="J190" s="197">
        <f t="shared" ca="1" si="115"/>
        <v>66</v>
      </c>
      <c r="K190" s="197">
        <f t="shared" ca="1" si="116"/>
        <v>10</v>
      </c>
      <c r="L190" s="197">
        <f t="shared" ca="1" si="117"/>
        <v>60</v>
      </c>
      <c r="M190" s="197">
        <f t="shared" ca="1" si="118"/>
        <v>2745</v>
      </c>
      <c r="N190" s="197">
        <f t="shared" ca="1" si="119"/>
        <v>66</v>
      </c>
    </row>
    <row r="191" spans="1:14" x14ac:dyDescent="0.2">
      <c r="A191" s="29" t="s">
        <v>400</v>
      </c>
      <c r="B191" s="92" t="s">
        <v>401</v>
      </c>
      <c r="C191" s="197" t="str">
        <f t="shared" ca="1" si="108"/>
        <v>x</v>
      </c>
      <c r="D191" s="197" t="str">
        <f t="shared" ca="1" si="109"/>
        <v>x</v>
      </c>
      <c r="E191" s="197" t="str">
        <f t="shared" ca="1" si="110"/>
        <v>x</v>
      </c>
      <c r="F191" s="197" t="str">
        <f t="shared" ca="1" si="111"/>
        <v>x</v>
      </c>
      <c r="G191" s="197" t="str">
        <f t="shared" ca="1" si="112"/>
        <v>x</v>
      </c>
      <c r="H191" s="197" t="str">
        <f t="shared" ca="1" si="113"/>
        <v>x</v>
      </c>
      <c r="I191" s="197" t="str">
        <f t="shared" ca="1" si="114"/>
        <v>x</v>
      </c>
      <c r="J191" s="197" t="str">
        <f t="shared" ca="1" si="115"/>
        <v>x</v>
      </c>
      <c r="K191" s="197" t="str">
        <f t="shared" ca="1" si="116"/>
        <v>x</v>
      </c>
      <c r="L191" s="197" t="str">
        <f t="shared" ca="1" si="117"/>
        <v>x</v>
      </c>
      <c r="M191" s="197" t="str">
        <f t="shared" ca="1" si="118"/>
        <v>x</v>
      </c>
      <c r="N191" s="197" t="str">
        <f t="shared" ca="1" si="119"/>
        <v>x</v>
      </c>
    </row>
    <row r="192" spans="1:14" x14ac:dyDescent="0.2">
      <c r="A192" s="30" t="s">
        <v>402</v>
      </c>
      <c r="B192" s="101" t="s">
        <v>403</v>
      </c>
      <c r="C192" s="199">
        <f t="shared" ca="1" si="108"/>
        <v>4711</v>
      </c>
      <c r="D192" s="199">
        <f t="shared" ca="1" si="109"/>
        <v>68</v>
      </c>
      <c r="E192" s="199">
        <f t="shared" ca="1" si="110"/>
        <v>167</v>
      </c>
      <c r="F192" s="199">
        <f t="shared" ca="1" si="111"/>
        <v>71</v>
      </c>
      <c r="G192" s="199">
        <f t="shared" ca="1" si="112"/>
        <v>68</v>
      </c>
      <c r="H192" s="199">
        <f t="shared" ca="1" si="113"/>
        <v>66</v>
      </c>
      <c r="I192" s="199">
        <f t="shared" ca="1" si="114"/>
        <v>68</v>
      </c>
      <c r="J192" s="199">
        <f t="shared" ca="1" si="115"/>
        <v>63</v>
      </c>
      <c r="K192" s="199">
        <f t="shared" ca="1" si="116"/>
        <v>12</v>
      </c>
      <c r="L192" s="199">
        <f t="shared" ca="1" si="117"/>
        <v>75</v>
      </c>
      <c r="M192" s="199">
        <f t="shared" ca="1" si="118"/>
        <v>5158</v>
      </c>
      <c r="N192" s="199">
        <f t="shared" ca="1" si="119"/>
        <v>67</v>
      </c>
    </row>
    <row r="193" spans="1:16" x14ac:dyDescent="0.2">
      <c r="A193" s="29"/>
      <c r="B193" s="102"/>
      <c r="C193" s="103"/>
      <c r="D193" s="104"/>
      <c r="E193" s="103"/>
      <c r="F193" s="105"/>
      <c r="G193" s="106"/>
      <c r="H193" s="89"/>
      <c r="I193" s="29"/>
      <c r="J193" s="105"/>
      <c r="K193" s="88"/>
      <c r="L193" s="107"/>
      <c r="M193" s="29"/>
      <c r="N193" s="107" t="s">
        <v>23</v>
      </c>
    </row>
    <row r="194" spans="1:16" x14ac:dyDescent="0.2">
      <c r="A194" s="29"/>
      <c r="B194" s="102"/>
      <c r="C194" s="103"/>
      <c r="D194" s="104"/>
      <c r="E194" s="103"/>
      <c r="F194" s="105"/>
      <c r="G194" s="106"/>
      <c r="H194" s="89"/>
      <c r="I194" s="29"/>
      <c r="J194" s="105"/>
      <c r="K194" s="88"/>
      <c r="L194" s="107"/>
      <c r="M194" s="29"/>
      <c r="N194" s="107"/>
    </row>
    <row r="195" spans="1:16" ht="28.5" customHeight="1" x14ac:dyDescent="0.2">
      <c r="A195" s="447" t="s">
        <v>631</v>
      </c>
      <c r="B195" s="405"/>
      <c r="C195" s="405"/>
      <c r="D195" s="405"/>
      <c r="E195" s="405"/>
      <c r="F195" s="405"/>
      <c r="G195" s="405"/>
      <c r="H195" s="405"/>
      <c r="I195" s="405"/>
      <c r="J195" s="405"/>
      <c r="K195" s="405"/>
      <c r="L195" s="405"/>
      <c r="M195" s="405"/>
      <c r="N195" s="405"/>
      <c r="O195" s="396"/>
    </row>
    <row r="196" spans="1:16" x14ac:dyDescent="0.2">
      <c r="A196" s="447" t="s">
        <v>639</v>
      </c>
      <c r="B196" s="435"/>
      <c r="C196" s="435"/>
      <c r="D196" s="435"/>
      <c r="E196" s="435"/>
      <c r="F196" s="435"/>
      <c r="G196" s="435"/>
      <c r="H196" s="435"/>
      <c r="I196" s="435"/>
      <c r="J196" s="435"/>
      <c r="K196" s="435"/>
      <c r="L196" s="435"/>
      <c r="M196" s="435"/>
      <c r="N196" s="435"/>
      <c r="O196" s="396"/>
    </row>
    <row r="197" spans="1:16" x14ac:dyDescent="0.2">
      <c r="A197" s="447" t="s">
        <v>640</v>
      </c>
      <c r="B197" s="405"/>
      <c r="C197" s="405"/>
      <c r="D197" s="405"/>
      <c r="E197" s="405"/>
      <c r="F197" s="405"/>
      <c r="G197" s="405"/>
      <c r="H197" s="405"/>
      <c r="I197" s="405"/>
      <c r="J197" s="405"/>
      <c r="K197" s="405"/>
      <c r="L197" s="405"/>
      <c r="M197" s="405"/>
      <c r="N197" s="405"/>
      <c r="O197" s="396"/>
    </row>
    <row r="198" spans="1:16" x14ac:dyDescent="0.2">
      <c r="A198" s="276" t="s">
        <v>651</v>
      </c>
      <c r="B198" s="104"/>
      <c r="C198" s="103"/>
      <c r="D198" s="105"/>
      <c r="E198" s="106"/>
      <c r="F198" s="105"/>
      <c r="G198" s="29"/>
      <c r="H198" s="105"/>
      <c r="I198" s="29"/>
      <c r="J198" s="105"/>
      <c r="K198" s="29"/>
      <c r="L198" s="105"/>
      <c r="M198" s="29"/>
      <c r="N198" s="29"/>
    </row>
    <row r="199" spans="1:16" ht="23.25" customHeight="1" x14ac:dyDescent="0.2">
      <c r="A199" s="439" t="s">
        <v>646</v>
      </c>
      <c r="B199" s="405"/>
      <c r="C199" s="405"/>
      <c r="D199" s="405"/>
      <c r="E199" s="405"/>
      <c r="F199" s="405"/>
      <c r="G199" s="405"/>
      <c r="H199" s="405"/>
      <c r="I199" s="405"/>
      <c r="J199" s="405"/>
      <c r="K199" s="405"/>
      <c r="L199" s="405"/>
      <c r="M199" s="405"/>
      <c r="N199" s="405"/>
      <c r="O199" s="39"/>
      <c r="P199" s="39"/>
    </row>
    <row r="200" spans="1:16" x14ac:dyDescent="0.2">
      <c r="A200" s="38"/>
      <c r="B200" s="104"/>
      <c r="C200" s="103"/>
      <c r="D200" s="105"/>
      <c r="E200" s="106"/>
      <c r="F200" s="105"/>
      <c r="G200" s="29"/>
      <c r="H200" s="105"/>
      <c r="I200" s="29"/>
      <c r="J200" s="105"/>
      <c r="K200" s="29"/>
      <c r="L200" s="105"/>
      <c r="M200" s="29"/>
      <c r="N200" s="29"/>
    </row>
    <row r="201" spans="1:16" x14ac:dyDescent="0.2">
      <c r="A201" s="108" t="s">
        <v>404</v>
      </c>
      <c r="B201" s="104"/>
      <c r="C201" s="103"/>
      <c r="D201" s="105"/>
      <c r="E201" s="106"/>
      <c r="F201" s="105"/>
      <c r="G201" s="29"/>
      <c r="H201" s="105"/>
      <c r="I201" s="29"/>
      <c r="J201" s="105"/>
      <c r="K201" s="29"/>
      <c r="L201" s="105"/>
      <c r="M201" s="29"/>
      <c r="N201" s="29"/>
    </row>
    <row r="202" spans="1:16" x14ac:dyDescent="0.2">
      <c r="A202" s="33" t="s">
        <v>25</v>
      </c>
      <c r="B202" s="104"/>
      <c r="C202" s="103"/>
      <c r="D202" s="105"/>
      <c r="E202" s="106"/>
      <c r="F202" s="105"/>
      <c r="G202" s="29"/>
      <c r="H202" s="105"/>
      <c r="I202" s="29"/>
      <c r="J202" s="105"/>
      <c r="K202" s="29"/>
      <c r="L202" s="105"/>
      <c r="M202" s="29"/>
      <c r="N202" s="29"/>
    </row>
    <row r="203" spans="1:16" x14ac:dyDescent="0.2">
      <c r="A203" s="257" t="s">
        <v>536</v>
      </c>
      <c r="B203" s="104"/>
      <c r="C203" s="103"/>
      <c r="D203" s="105"/>
      <c r="E203" s="106"/>
      <c r="F203" s="105"/>
      <c r="G203" s="29"/>
      <c r="H203" s="105"/>
      <c r="I203" s="29"/>
      <c r="J203" s="105"/>
      <c r="K203" s="29"/>
      <c r="L203" s="105"/>
      <c r="M203" s="29"/>
      <c r="N203" s="29"/>
    </row>
  </sheetData>
  <sheetProtection sheet="1" objects="1" scenarios="1"/>
  <mergeCells count="14">
    <mergeCell ref="K8:L8"/>
    <mergeCell ref="M8:N8"/>
    <mergeCell ref="A199:N199"/>
    <mergeCell ref="K3:M3"/>
    <mergeCell ref="L4:M4"/>
    <mergeCell ref="A8:B9"/>
    <mergeCell ref="C8:D8"/>
    <mergeCell ref="E8:F8"/>
    <mergeCell ref="A196:N196"/>
    <mergeCell ref="L5:M5"/>
    <mergeCell ref="A195:N195"/>
    <mergeCell ref="G8:H8"/>
    <mergeCell ref="I8:J8"/>
    <mergeCell ref="A197:N197"/>
  </mergeCells>
  <phoneticPr fontId="23" type="noConversion"/>
  <dataValidations count="2">
    <dataValidation type="list" allowBlank="1" showInputMessage="1" showErrorMessage="1" sqref="L5:M5">
      <formula1>$T$4:$T$5</formula1>
    </dataValidation>
    <dataValidation type="list" allowBlank="1" showInputMessage="1" showErrorMessage="1" sqref="L4:M4">
      <formula1>$U$4:$U$6</formula1>
    </dataValidation>
  </dataValidations>
  <pageMargins left="0.74803149606299213" right="0.74803149606299213" top="0.98425196850393704" bottom="0.98425196850393704" header="0.51181102362204722" footer="0.51181102362204722"/>
  <pageSetup paperSize="9" scale="47" fitToHeight="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76"/>
  <sheetViews>
    <sheetView workbookViewId="0">
      <selection activeCell="AH174" sqref="AH174"/>
    </sheetView>
  </sheetViews>
  <sheetFormatPr defaultRowHeight="15" x14ac:dyDescent="0.25"/>
  <cols>
    <col min="1" max="1" width="10.7109375" style="185" customWidth="1"/>
    <col min="2" max="2" width="27.7109375" style="185" bestFit="1" customWidth="1"/>
    <col min="3" max="16384" width="9.140625" style="185"/>
  </cols>
  <sheetData>
    <row r="1" spans="1:40" ht="15.75" x14ac:dyDescent="0.25">
      <c r="A1" s="180" t="s">
        <v>435</v>
      </c>
    </row>
    <row r="2" spans="1:40" x14ac:dyDescent="0.25">
      <c r="C2" s="185" t="s">
        <v>9</v>
      </c>
      <c r="I2" s="185" t="s">
        <v>10</v>
      </c>
      <c r="O2" s="185" t="s">
        <v>11</v>
      </c>
      <c r="U2" s="185" t="s">
        <v>12</v>
      </c>
      <c r="AA2" s="185" t="s">
        <v>13</v>
      </c>
      <c r="AG2" s="185" t="s">
        <v>53</v>
      </c>
    </row>
    <row r="3" spans="1:40" x14ac:dyDescent="0.25">
      <c r="C3" s="185" t="s">
        <v>412</v>
      </c>
      <c r="I3" s="185" t="s">
        <v>412</v>
      </c>
      <c r="O3" s="185" t="s">
        <v>412</v>
      </c>
      <c r="U3" s="185" t="s">
        <v>412</v>
      </c>
      <c r="AA3" s="185" t="s">
        <v>412</v>
      </c>
      <c r="AG3" s="185" t="s">
        <v>412</v>
      </c>
    </row>
    <row r="4" spans="1:40" x14ac:dyDescent="0.25">
      <c r="C4" s="185">
        <v>1</v>
      </c>
      <c r="I4" s="185">
        <v>1</v>
      </c>
      <c r="O4" s="185">
        <v>1</v>
      </c>
      <c r="U4" s="185">
        <v>1</v>
      </c>
      <c r="AA4" s="185">
        <v>1</v>
      </c>
      <c r="AG4" s="185">
        <v>1</v>
      </c>
    </row>
    <row r="5" spans="1:40" x14ac:dyDescent="0.25">
      <c r="C5" s="185" t="s">
        <v>432</v>
      </c>
      <c r="I5" s="185" t="s">
        <v>432</v>
      </c>
      <c r="O5" s="185" t="s">
        <v>432</v>
      </c>
      <c r="U5" s="185" t="s">
        <v>432</v>
      </c>
      <c r="AA5" s="185" t="s">
        <v>432</v>
      </c>
      <c r="AG5" s="185" t="s">
        <v>432</v>
      </c>
    </row>
    <row r="6" spans="1:40" x14ac:dyDescent="0.25">
      <c r="C6" s="185" t="s">
        <v>53</v>
      </c>
      <c r="F6" s="185">
        <v>1</v>
      </c>
      <c r="I6" s="185" t="s">
        <v>53</v>
      </c>
      <c r="L6" s="185">
        <v>1</v>
      </c>
      <c r="O6" s="185" t="s">
        <v>53</v>
      </c>
      <c r="R6" s="185">
        <v>1</v>
      </c>
      <c r="U6" s="185" t="s">
        <v>53</v>
      </c>
      <c r="X6" s="185">
        <v>1</v>
      </c>
      <c r="AA6" s="185" t="s">
        <v>53</v>
      </c>
      <c r="AD6" s="185">
        <v>1</v>
      </c>
      <c r="AG6" s="185" t="s">
        <v>53</v>
      </c>
      <c r="AJ6" s="185">
        <v>1</v>
      </c>
    </row>
    <row r="7" spans="1:40" x14ac:dyDescent="0.25">
      <c r="C7" s="185" t="s">
        <v>413</v>
      </c>
      <c r="F7" s="185" t="s">
        <v>413</v>
      </c>
      <c r="I7" s="185" t="s">
        <v>413</v>
      </c>
      <c r="L7" s="185" t="s">
        <v>413</v>
      </c>
      <c r="O7" s="185" t="s">
        <v>413</v>
      </c>
      <c r="R7" s="185" t="s">
        <v>413</v>
      </c>
      <c r="U7" s="185" t="s">
        <v>413</v>
      </c>
      <c r="X7" s="185" t="s">
        <v>413</v>
      </c>
      <c r="AA7" s="185" t="s">
        <v>413</v>
      </c>
      <c r="AD7" s="185" t="s">
        <v>413</v>
      </c>
      <c r="AG7" s="185" t="s">
        <v>413</v>
      </c>
      <c r="AJ7" s="185" t="s">
        <v>413</v>
      </c>
      <c r="AN7" s="186"/>
    </row>
    <row r="8" spans="1:40" x14ac:dyDescent="0.25">
      <c r="C8" s="185" t="s">
        <v>53</v>
      </c>
      <c r="D8" s="185" t="s">
        <v>414</v>
      </c>
      <c r="E8" s="185" t="s">
        <v>415</v>
      </c>
      <c r="F8" s="185" t="s">
        <v>53</v>
      </c>
      <c r="G8" s="185" t="s">
        <v>414</v>
      </c>
      <c r="H8" s="185" t="s">
        <v>415</v>
      </c>
      <c r="I8" s="185" t="s">
        <v>53</v>
      </c>
      <c r="J8" s="185" t="s">
        <v>414</v>
      </c>
      <c r="K8" s="185" t="s">
        <v>415</v>
      </c>
      <c r="L8" s="185" t="s">
        <v>53</v>
      </c>
      <c r="M8" s="185" t="s">
        <v>414</v>
      </c>
      <c r="N8" s="185" t="s">
        <v>415</v>
      </c>
      <c r="O8" s="185" t="s">
        <v>53</v>
      </c>
      <c r="P8" s="185" t="s">
        <v>414</v>
      </c>
      <c r="Q8" s="185" t="s">
        <v>415</v>
      </c>
      <c r="R8" s="185" t="s">
        <v>53</v>
      </c>
      <c r="S8" s="185" t="s">
        <v>414</v>
      </c>
      <c r="T8" s="185" t="s">
        <v>415</v>
      </c>
      <c r="U8" s="185" t="s">
        <v>53</v>
      </c>
      <c r="V8" s="185" t="s">
        <v>414</v>
      </c>
      <c r="W8" s="185" t="s">
        <v>415</v>
      </c>
      <c r="X8" s="185" t="s">
        <v>53</v>
      </c>
      <c r="Y8" s="185" t="s">
        <v>414</v>
      </c>
      <c r="Z8" s="185" t="s">
        <v>415</v>
      </c>
      <c r="AA8" s="185" t="s">
        <v>53</v>
      </c>
      <c r="AB8" s="185" t="s">
        <v>414</v>
      </c>
      <c r="AC8" s="185" t="s">
        <v>415</v>
      </c>
      <c r="AD8" s="185" t="s">
        <v>53</v>
      </c>
      <c r="AE8" s="185" t="s">
        <v>414</v>
      </c>
      <c r="AF8" s="185" t="s">
        <v>415</v>
      </c>
      <c r="AG8" s="185" t="s">
        <v>53</v>
      </c>
      <c r="AH8" s="185" t="s">
        <v>414</v>
      </c>
      <c r="AI8" s="185" t="s">
        <v>415</v>
      </c>
      <c r="AJ8" s="185" t="s">
        <v>53</v>
      </c>
      <c r="AK8" s="185" t="s">
        <v>414</v>
      </c>
      <c r="AL8" s="185" t="s">
        <v>415</v>
      </c>
      <c r="AN8" s="186"/>
    </row>
    <row r="9" spans="1:40" x14ac:dyDescent="0.25">
      <c r="C9" s="185" t="s">
        <v>421</v>
      </c>
      <c r="D9" s="185" t="s">
        <v>421</v>
      </c>
      <c r="E9" s="185" t="s">
        <v>421</v>
      </c>
      <c r="F9" s="185" t="s">
        <v>421</v>
      </c>
      <c r="G9" s="185" t="s">
        <v>421</v>
      </c>
      <c r="H9" s="185" t="s">
        <v>421</v>
      </c>
      <c r="I9" s="185" t="s">
        <v>421</v>
      </c>
      <c r="J9" s="185" t="s">
        <v>421</v>
      </c>
      <c r="K9" s="185" t="s">
        <v>421</v>
      </c>
      <c r="L9" s="185" t="s">
        <v>421</v>
      </c>
      <c r="M9" s="185" t="s">
        <v>421</v>
      </c>
      <c r="N9" s="185" t="s">
        <v>421</v>
      </c>
      <c r="O9" s="185" t="s">
        <v>421</v>
      </c>
      <c r="P9" s="185" t="s">
        <v>421</v>
      </c>
      <c r="Q9" s="185" t="s">
        <v>421</v>
      </c>
      <c r="R9" s="185" t="s">
        <v>421</v>
      </c>
      <c r="S9" s="185" t="s">
        <v>421</v>
      </c>
      <c r="T9" s="185" t="s">
        <v>421</v>
      </c>
      <c r="U9" s="185" t="s">
        <v>421</v>
      </c>
      <c r="V9" s="185" t="s">
        <v>421</v>
      </c>
      <c r="W9" s="185" t="s">
        <v>421</v>
      </c>
      <c r="X9" s="185" t="s">
        <v>421</v>
      </c>
      <c r="Y9" s="185" t="s">
        <v>421</v>
      </c>
      <c r="Z9" s="185" t="s">
        <v>421</v>
      </c>
      <c r="AA9" s="185" t="s">
        <v>421</v>
      </c>
      <c r="AB9" s="185" t="s">
        <v>421</v>
      </c>
      <c r="AC9" s="185" t="s">
        <v>421</v>
      </c>
      <c r="AD9" s="185" t="s">
        <v>421</v>
      </c>
      <c r="AE9" s="185" t="s">
        <v>421</v>
      </c>
      <c r="AF9" s="185" t="s">
        <v>421</v>
      </c>
      <c r="AG9" s="185" t="s">
        <v>421</v>
      </c>
      <c r="AH9" s="185" t="s">
        <v>421</v>
      </c>
      <c r="AI9" s="185" t="s">
        <v>421</v>
      </c>
      <c r="AJ9" s="185" t="s">
        <v>421</v>
      </c>
      <c r="AK9" s="185" t="s">
        <v>421</v>
      </c>
      <c r="AL9" s="185" t="s">
        <v>421</v>
      </c>
      <c r="AN9" s="187"/>
    </row>
    <row r="10" spans="1:40" x14ac:dyDescent="0.25">
      <c r="A10" s="185" t="s">
        <v>265</v>
      </c>
      <c r="B10" s="185" t="s">
        <v>266</v>
      </c>
      <c r="C10" s="256" t="s">
        <v>455</v>
      </c>
      <c r="D10" s="256" t="s">
        <v>455</v>
      </c>
      <c r="E10" s="256" t="s">
        <v>455</v>
      </c>
      <c r="F10" s="256" t="s">
        <v>455</v>
      </c>
      <c r="G10" s="256" t="s">
        <v>455</v>
      </c>
      <c r="H10" s="256" t="s">
        <v>455</v>
      </c>
      <c r="I10" s="256" t="s">
        <v>455</v>
      </c>
      <c r="J10" s="256" t="s">
        <v>455</v>
      </c>
      <c r="K10" s="256" t="s">
        <v>455</v>
      </c>
      <c r="L10" s="256" t="s">
        <v>455</v>
      </c>
      <c r="M10" s="256" t="s">
        <v>455</v>
      </c>
      <c r="N10" s="256" t="s">
        <v>455</v>
      </c>
      <c r="O10" s="256" t="s">
        <v>455</v>
      </c>
      <c r="P10" s="256" t="s">
        <v>455</v>
      </c>
      <c r="Q10" s="256" t="s">
        <v>455</v>
      </c>
      <c r="R10" s="256" t="s">
        <v>455</v>
      </c>
      <c r="S10" s="256" t="s">
        <v>455</v>
      </c>
      <c r="T10" s="256" t="s">
        <v>455</v>
      </c>
      <c r="U10" s="256" t="s">
        <v>455</v>
      </c>
      <c r="V10" s="256" t="s">
        <v>455</v>
      </c>
      <c r="W10" s="256" t="s">
        <v>455</v>
      </c>
      <c r="X10" s="256" t="s">
        <v>455</v>
      </c>
      <c r="Y10" s="256" t="s">
        <v>455</v>
      </c>
      <c r="Z10" s="256" t="s">
        <v>455</v>
      </c>
      <c r="AA10" s="256" t="s">
        <v>455</v>
      </c>
      <c r="AB10" s="256" t="s">
        <v>455</v>
      </c>
      <c r="AC10" s="256" t="s">
        <v>455</v>
      </c>
      <c r="AD10" s="256" t="s">
        <v>455</v>
      </c>
      <c r="AE10" s="256" t="s">
        <v>455</v>
      </c>
      <c r="AF10" s="256" t="s">
        <v>455</v>
      </c>
      <c r="AG10" s="256" t="s">
        <v>455</v>
      </c>
      <c r="AH10" s="256" t="s">
        <v>455</v>
      </c>
      <c r="AI10" s="256" t="s">
        <v>455</v>
      </c>
      <c r="AJ10" s="256" t="s">
        <v>455</v>
      </c>
      <c r="AK10" s="256" t="s">
        <v>455</v>
      </c>
      <c r="AL10" s="256" t="s">
        <v>455</v>
      </c>
      <c r="AN10" s="188"/>
    </row>
    <row r="11" spans="1:40" x14ac:dyDescent="0.25">
      <c r="A11" s="185" t="s">
        <v>263</v>
      </c>
      <c r="B11" s="185" t="s">
        <v>264</v>
      </c>
      <c r="C11" s="185">
        <v>663</v>
      </c>
      <c r="D11" s="185">
        <v>359</v>
      </c>
      <c r="E11" s="185">
        <v>304</v>
      </c>
      <c r="F11" s="185">
        <v>59</v>
      </c>
      <c r="G11" s="185">
        <v>57</v>
      </c>
      <c r="H11" s="185">
        <v>61</v>
      </c>
      <c r="I11" s="185">
        <v>163</v>
      </c>
      <c r="J11" s="185">
        <v>81</v>
      </c>
      <c r="K11" s="185">
        <v>82</v>
      </c>
      <c r="L11" s="185">
        <v>56</v>
      </c>
      <c r="M11" s="185">
        <v>57</v>
      </c>
      <c r="N11" s="185">
        <v>55</v>
      </c>
      <c r="O11" s="185">
        <v>341</v>
      </c>
      <c r="P11" s="185">
        <v>175</v>
      </c>
      <c r="Q11" s="185">
        <v>166</v>
      </c>
      <c r="R11" s="185">
        <v>60</v>
      </c>
      <c r="S11" s="185">
        <v>55</v>
      </c>
      <c r="T11" s="185">
        <v>64</v>
      </c>
      <c r="U11" s="185">
        <v>265</v>
      </c>
      <c r="V11" s="185">
        <v>134</v>
      </c>
      <c r="W11" s="185">
        <v>131</v>
      </c>
      <c r="X11" s="185">
        <v>55</v>
      </c>
      <c r="Y11" s="185">
        <v>51</v>
      </c>
      <c r="Z11" s="185">
        <v>58</v>
      </c>
      <c r="AA11" s="185">
        <v>13</v>
      </c>
      <c r="AB11" s="185">
        <v>6</v>
      </c>
      <c r="AC11" s="185">
        <v>7</v>
      </c>
      <c r="AD11" s="185">
        <v>100</v>
      </c>
      <c r="AE11" s="185">
        <v>100</v>
      </c>
      <c r="AF11" s="185">
        <v>100</v>
      </c>
      <c r="AG11" s="185">
        <v>1562</v>
      </c>
      <c r="AH11" s="185">
        <v>820</v>
      </c>
      <c r="AI11" s="185">
        <v>742</v>
      </c>
      <c r="AJ11" s="185">
        <v>59</v>
      </c>
      <c r="AK11" s="185">
        <v>56</v>
      </c>
      <c r="AL11" s="185">
        <v>61</v>
      </c>
      <c r="AN11" s="188"/>
    </row>
    <row r="12" spans="1:40" x14ac:dyDescent="0.25">
      <c r="A12" s="185" t="s">
        <v>309</v>
      </c>
      <c r="B12" s="185" t="s">
        <v>310</v>
      </c>
      <c r="C12" s="185">
        <v>1345</v>
      </c>
      <c r="D12" s="185">
        <v>659</v>
      </c>
      <c r="E12" s="185">
        <v>686</v>
      </c>
      <c r="F12" s="185">
        <v>61</v>
      </c>
      <c r="G12" s="185">
        <v>58</v>
      </c>
      <c r="H12" s="185">
        <v>63</v>
      </c>
      <c r="I12" s="185">
        <v>314</v>
      </c>
      <c r="J12" s="185">
        <v>157</v>
      </c>
      <c r="K12" s="185">
        <v>157</v>
      </c>
      <c r="L12" s="185">
        <v>61</v>
      </c>
      <c r="M12" s="185">
        <v>57</v>
      </c>
      <c r="N12" s="185">
        <v>66</v>
      </c>
      <c r="O12" s="185">
        <v>274</v>
      </c>
      <c r="P12" s="185">
        <v>142</v>
      </c>
      <c r="Q12" s="185">
        <v>132</v>
      </c>
      <c r="R12" s="185">
        <v>72</v>
      </c>
      <c r="S12" s="185">
        <v>66</v>
      </c>
      <c r="T12" s="185">
        <v>77</v>
      </c>
      <c r="U12" s="185">
        <v>1063</v>
      </c>
      <c r="V12" s="185">
        <v>521</v>
      </c>
      <c r="W12" s="185">
        <v>542</v>
      </c>
      <c r="X12" s="185">
        <v>71</v>
      </c>
      <c r="Y12" s="185">
        <v>67</v>
      </c>
      <c r="Z12" s="185">
        <v>75</v>
      </c>
      <c r="AA12" s="185">
        <v>34</v>
      </c>
      <c r="AB12" s="185">
        <v>22</v>
      </c>
      <c r="AC12" s="185">
        <v>12</v>
      </c>
      <c r="AD12" s="185">
        <v>74</v>
      </c>
      <c r="AE12" s="185">
        <v>73</v>
      </c>
      <c r="AF12" s="185">
        <v>75</v>
      </c>
      <c r="AG12" s="185">
        <v>3157</v>
      </c>
      <c r="AH12" s="185">
        <v>1574</v>
      </c>
      <c r="AI12" s="185">
        <v>1583</v>
      </c>
      <c r="AJ12" s="185">
        <v>65</v>
      </c>
      <c r="AK12" s="185">
        <v>62</v>
      </c>
      <c r="AL12" s="185">
        <v>68</v>
      </c>
      <c r="AN12" s="188"/>
    </row>
    <row r="13" spans="1:40" x14ac:dyDescent="0.25">
      <c r="A13" s="185" t="s">
        <v>267</v>
      </c>
      <c r="B13" s="185" t="s">
        <v>268</v>
      </c>
      <c r="C13" s="185">
        <v>851</v>
      </c>
      <c r="D13" s="185">
        <v>427</v>
      </c>
      <c r="E13" s="185">
        <v>424</v>
      </c>
      <c r="F13" s="185">
        <v>54</v>
      </c>
      <c r="G13" s="185">
        <v>51</v>
      </c>
      <c r="H13" s="185">
        <v>57</v>
      </c>
      <c r="I13" s="185">
        <v>271</v>
      </c>
      <c r="J13" s="185">
        <v>135</v>
      </c>
      <c r="K13" s="185">
        <v>136</v>
      </c>
      <c r="L13" s="185">
        <v>53</v>
      </c>
      <c r="M13" s="185">
        <v>53</v>
      </c>
      <c r="N13" s="185">
        <v>53</v>
      </c>
      <c r="O13" s="185">
        <v>310</v>
      </c>
      <c r="P13" s="185">
        <v>166</v>
      </c>
      <c r="Q13" s="185">
        <v>144</v>
      </c>
      <c r="R13" s="185">
        <v>56</v>
      </c>
      <c r="S13" s="185">
        <v>47</v>
      </c>
      <c r="T13" s="185">
        <v>67</v>
      </c>
      <c r="U13" s="185">
        <v>962</v>
      </c>
      <c r="V13" s="185">
        <v>494</v>
      </c>
      <c r="W13" s="185">
        <v>468</v>
      </c>
      <c r="X13" s="185">
        <v>50</v>
      </c>
      <c r="Y13" s="185">
        <v>47</v>
      </c>
      <c r="Z13" s="185">
        <v>54</v>
      </c>
      <c r="AA13" s="185">
        <v>17</v>
      </c>
      <c r="AB13" s="185">
        <v>8</v>
      </c>
      <c r="AC13" s="185">
        <v>9</v>
      </c>
      <c r="AD13" s="185">
        <v>29</v>
      </c>
      <c r="AE13" s="185" t="s">
        <v>428</v>
      </c>
      <c r="AF13" s="185" t="s">
        <v>428</v>
      </c>
      <c r="AG13" s="185">
        <v>2614</v>
      </c>
      <c r="AH13" s="185">
        <v>1316</v>
      </c>
      <c r="AI13" s="185">
        <v>1298</v>
      </c>
      <c r="AJ13" s="185">
        <v>52</v>
      </c>
      <c r="AK13" s="185">
        <v>48</v>
      </c>
      <c r="AL13" s="185">
        <v>56</v>
      </c>
      <c r="AN13" s="188"/>
    </row>
    <row r="14" spans="1:40" x14ac:dyDescent="0.25">
      <c r="A14" s="185" t="s">
        <v>269</v>
      </c>
      <c r="B14" s="185" t="s">
        <v>270</v>
      </c>
      <c r="C14" s="185">
        <v>580</v>
      </c>
      <c r="D14" s="185">
        <v>303</v>
      </c>
      <c r="E14" s="185">
        <v>277</v>
      </c>
      <c r="F14" s="185">
        <v>69</v>
      </c>
      <c r="G14" s="185">
        <v>65</v>
      </c>
      <c r="H14" s="185">
        <v>73</v>
      </c>
      <c r="I14" s="185">
        <v>175</v>
      </c>
      <c r="J14" s="185">
        <v>91</v>
      </c>
      <c r="K14" s="185">
        <v>84</v>
      </c>
      <c r="L14" s="185">
        <v>66</v>
      </c>
      <c r="M14" s="185">
        <v>60</v>
      </c>
      <c r="N14" s="185">
        <v>71</v>
      </c>
      <c r="O14" s="185">
        <v>80</v>
      </c>
      <c r="P14" s="185">
        <v>37</v>
      </c>
      <c r="Q14" s="185">
        <v>43</v>
      </c>
      <c r="R14" s="185">
        <v>68</v>
      </c>
      <c r="S14" s="185">
        <v>68</v>
      </c>
      <c r="T14" s="185">
        <v>67</v>
      </c>
      <c r="U14" s="185">
        <v>394</v>
      </c>
      <c r="V14" s="185">
        <v>209</v>
      </c>
      <c r="W14" s="185">
        <v>185</v>
      </c>
      <c r="X14" s="185">
        <v>63</v>
      </c>
      <c r="Y14" s="185">
        <v>61</v>
      </c>
      <c r="Z14" s="185">
        <v>65</v>
      </c>
      <c r="AA14" s="185" t="s">
        <v>428</v>
      </c>
      <c r="AB14" s="185">
        <v>0</v>
      </c>
      <c r="AC14" s="185" t="s">
        <v>428</v>
      </c>
      <c r="AD14" s="185" t="s">
        <v>428</v>
      </c>
      <c r="AE14" s="185" t="s">
        <v>37</v>
      </c>
      <c r="AF14" s="185" t="s">
        <v>428</v>
      </c>
      <c r="AG14" s="185">
        <v>1421</v>
      </c>
      <c r="AH14" s="185">
        <v>730</v>
      </c>
      <c r="AI14" s="185">
        <v>691</v>
      </c>
      <c r="AJ14" s="185">
        <v>65</v>
      </c>
      <c r="AK14" s="185">
        <v>63</v>
      </c>
      <c r="AL14" s="185">
        <v>68</v>
      </c>
      <c r="AN14" s="188"/>
    </row>
    <row r="15" spans="1:40" x14ac:dyDescent="0.25">
      <c r="A15" s="185" t="s">
        <v>273</v>
      </c>
      <c r="B15" s="185" t="s">
        <v>274</v>
      </c>
      <c r="C15" s="185">
        <v>905</v>
      </c>
      <c r="D15" s="185">
        <v>476</v>
      </c>
      <c r="E15" s="185">
        <v>429</v>
      </c>
      <c r="F15" s="185">
        <v>55</v>
      </c>
      <c r="G15" s="185">
        <v>50</v>
      </c>
      <c r="H15" s="185">
        <v>61</v>
      </c>
      <c r="I15" s="185">
        <v>271</v>
      </c>
      <c r="J15" s="185">
        <v>154</v>
      </c>
      <c r="K15" s="185">
        <v>117</v>
      </c>
      <c r="L15" s="185">
        <v>53</v>
      </c>
      <c r="M15" s="185">
        <v>51</v>
      </c>
      <c r="N15" s="185">
        <v>55</v>
      </c>
      <c r="O15" s="185">
        <v>132</v>
      </c>
      <c r="P15" s="185">
        <v>65</v>
      </c>
      <c r="Q15" s="185">
        <v>67</v>
      </c>
      <c r="R15" s="185">
        <v>60</v>
      </c>
      <c r="S15" s="185">
        <v>52</v>
      </c>
      <c r="T15" s="185">
        <v>67</v>
      </c>
      <c r="U15" s="185">
        <v>444</v>
      </c>
      <c r="V15" s="185">
        <v>236</v>
      </c>
      <c r="W15" s="185">
        <v>208</v>
      </c>
      <c r="X15" s="185">
        <v>55</v>
      </c>
      <c r="Y15" s="185">
        <v>48</v>
      </c>
      <c r="Z15" s="185">
        <v>63</v>
      </c>
      <c r="AA15" s="185">
        <v>5</v>
      </c>
      <c r="AB15" s="185" t="s">
        <v>428</v>
      </c>
      <c r="AC15" s="185" t="s">
        <v>428</v>
      </c>
      <c r="AD15" s="185" t="s">
        <v>428</v>
      </c>
      <c r="AE15" s="185" t="s">
        <v>428</v>
      </c>
      <c r="AF15" s="185" t="s">
        <v>428</v>
      </c>
      <c r="AG15" s="185">
        <v>1898</v>
      </c>
      <c r="AH15" s="185">
        <v>999</v>
      </c>
      <c r="AI15" s="185">
        <v>899</v>
      </c>
      <c r="AJ15" s="185">
        <v>55</v>
      </c>
      <c r="AK15" s="185">
        <v>50</v>
      </c>
      <c r="AL15" s="185">
        <v>61</v>
      </c>
      <c r="AN15" s="188"/>
    </row>
    <row r="16" spans="1:40" x14ac:dyDescent="0.25">
      <c r="A16" s="185" t="s">
        <v>275</v>
      </c>
      <c r="B16" s="185" t="s">
        <v>276</v>
      </c>
      <c r="C16" s="185" t="s">
        <v>428</v>
      </c>
      <c r="D16" s="185" t="s">
        <v>428</v>
      </c>
      <c r="E16" s="185" t="s">
        <v>428</v>
      </c>
      <c r="F16" s="185" t="s">
        <v>428</v>
      </c>
      <c r="G16" s="185" t="s">
        <v>428</v>
      </c>
      <c r="H16" s="185" t="s">
        <v>428</v>
      </c>
      <c r="I16" s="185" t="s">
        <v>428</v>
      </c>
      <c r="J16" s="185" t="s">
        <v>428</v>
      </c>
      <c r="K16" s="185" t="s">
        <v>428</v>
      </c>
      <c r="L16" s="185" t="s">
        <v>428</v>
      </c>
      <c r="M16" s="185" t="s">
        <v>428</v>
      </c>
      <c r="N16" s="185" t="s">
        <v>428</v>
      </c>
      <c r="O16" s="185" t="s">
        <v>428</v>
      </c>
      <c r="P16" s="185" t="s">
        <v>428</v>
      </c>
      <c r="Q16" s="185" t="s">
        <v>428</v>
      </c>
      <c r="R16" s="185" t="s">
        <v>428</v>
      </c>
      <c r="S16" s="185" t="s">
        <v>428</v>
      </c>
      <c r="T16" s="185" t="s">
        <v>428</v>
      </c>
      <c r="U16" s="185" t="s">
        <v>428</v>
      </c>
      <c r="V16" s="185" t="s">
        <v>428</v>
      </c>
      <c r="W16" s="185" t="s">
        <v>428</v>
      </c>
      <c r="X16" s="185" t="s">
        <v>428</v>
      </c>
      <c r="Y16" s="185" t="s">
        <v>428</v>
      </c>
      <c r="Z16" s="185" t="s">
        <v>428</v>
      </c>
      <c r="AA16" s="185" t="s">
        <v>428</v>
      </c>
      <c r="AB16" s="185" t="s">
        <v>428</v>
      </c>
      <c r="AC16" s="185" t="s">
        <v>428</v>
      </c>
      <c r="AD16" s="185" t="s">
        <v>428</v>
      </c>
      <c r="AE16" s="185" t="s">
        <v>428</v>
      </c>
      <c r="AF16" s="185" t="s">
        <v>428</v>
      </c>
      <c r="AG16" s="185" t="s">
        <v>428</v>
      </c>
      <c r="AH16" s="185" t="s">
        <v>428</v>
      </c>
      <c r="AI16" s="185" t="s">
        <v>428</v>
      </c>
      <c r="AJ16" s="185" t="s">
        <v>428</v>
      </c>
      <c r="AK16" s="185" t="s">
        <v>428</v>
      </c>
      <c r="AL16" s="185" t="s">
        <v>428</v>
      </c>
      <c r="AN16" s="188"/>
    </row>
    <row r="17" spans="1:40" x14ac:dyDescent="0.25">
      <c r="A17" s="185" t="s">
        <v>277</v>
      </c>
      <c r="B17" s="185" t="s">
        <v>278</v>
      </c>
      <c r="C17" s="185">
        <v>902</v>
      </c>
      <c r="D17" s="185">
        <v>462</v>
      </c>
      <c r="E17" s="185">
        <v>440</v>
      </c>
      <c r="F17" s="185">
        <v>68</v>
      </c>
      <c r="G17" s="185">
        <v>65</v>
      </c>
      <c r="H17" s="185">
        <v>70</v>
      </c>
      <c r="I17" s="185">
        <v>434</v>
      </c>
      <c r="J17" s="185">
        <v>209</v>
      </c>
      <c r="K17" s="185">
        <v>225</v>
      </c>
      <c r="L17" s="185">
        <v>67</v>
      </c>
      <c r="M17" s="185">
        <v>62</v>
      </c>
      <c r="N17" s="185">
        <v>71</v>
      </c>
      <c r="O17" s="185">
        <v>144</v>
      </c>
      <c r="P17" s="185">
        <v>83</v>
      </c>
      <c r="Q17" s="185">
        <v>61</v>
      </c>
      <c r="R17" s="185">
        <v>68</v>
      </c>
      <c r="S17" s="185">
        <v>64</v>
      </c>
      <c r="T17" s="185">
        <v>74</v>
      </c>
      <c r="U17" s="185">
        <v>1388</v>
      </c>
      <c r="V17" s="185">
        <v>687</v>
      </c>
      <c r="W17" s="185">
        <v>701</v>
      </c>
      <c r="X17" s="185">
        <v>66</v>
      </c>
      <c r="Y17" s="185">
        <v>61</v>
      </c>
      <c r="Z17" s="185">
        <v>71</v>
      </c>
      <c r="AA17" s="185">
        <v>16</v>
      </c>
      <c r="AB17" s="185">
        <v>10</v>
      </c>
      <c r="AC17" s="185">
        <v>6</v>
      </c>
      <c r="AD17" s="185">
        <v>81</v>
      </c>
      <c r="AE17" s="185">
        <v>70</v>
      </c>
      <c r="AF17" s="185">
        <v>100</v>
      </c>
      <c r="AG17" s="185">
        <v>3072</v>
      </c>
      <c r="AH17" s="185">
        <v>1556</v>
      </c>
      <c r="AI17" s="185">
        <v>1516</v>
      </c>
      <c r="AJ17" s="185">
        <v>66</v>
      </c>
      <c r="AK17" s="185">
        <v>62</v>
      </c>
      <c r="AL17" s="185">
        <v>70</v>
      </c>
      <c r="AN17" s="188"/>
    </row>
    <row r="18" spans="1:40" x14ac:dyDescent="0.25">
      <c r="A18" s="185" t="s">
        <v>279</v>
      </c>
      <c r="B18" s="185" t="s">
        <v>280</v>
      </c>
      <c r="C18" s="185">
        <v>1194</v>
      </c>
      <c r="D18" s="185">
        <v>605</v>
      </c>
      <c r="E18" s="185">
        <v>589</v>
      </c>
      <c r="F18" s="185">
        <v>60</v>
      </c>
      <c r="G18" s="185">
        <v>57</v>
      </c>
      <c r="H18" s="185">
        <v>63</v>
      </c>
      <c r="I18" s="185">
        <v>478</v>
      </c>
      <c r="J18" s="185">
        <v>215</v>
      </c>
      <c r="K18" s="185">
        <v>263</v>
      </c>
      <c r="L18" s="185">
        <v>65</v>
      </c>
      <c r="M18" s="185">
        <v>65</v>
      </c>
      <c r="N18" s="185">
        <v>66</v>
      </c>
      <c r="O18" s="185">
        <v>228</v>
      </c>
      <c r="P18" s="185">
        <v>113</v>
      </c>
      <c r="Q18" s="185">
        <v>115</v>
      </c>
      <c r="R18" s="185">
        <v>70</v>
      </c>
      <c r="S18" s="185">
        <v>61</v>
      </c>
      <c r="T18" s="185">
        <v>79</v>
      </c>
      <c r="U18" s="185">
        <v>1362</v>
      </c>
      <c r="V18" s="185">
        <v>662</v>
      </c>
      <c r="W18" s="185">
        <v>700</v>
      </c>
      <c r="X18" s="185">
        <v>57</v>
      </c>
      <c r="Y18" s="185">
        <v>54</v>
      </c>
      <c r="Z18" s="185">
        <v>60</v>
      </c>
      <c r="AA18" s="185">
        <v>55</v>
      </c>
      <c r="AB18" s="185">
        <v>29</v>
      </c>
      <c r="AC18" s="185">
        <v>26</v>
      </c>
      <c r="AD18" s="185">
        <v>73</v>
      </c>
      <c r="AE18" s="185">
        <v>72</v>
      </c>
      <c r="AF18" s="185">
        <v>73</v>
      </c>
      <c r="AG18" s="185">
        <v>3524</v>
      </c>
      <c r="AH18" s="185">
        <v>1728</v>
      </c>
      <c r="AI18" s="185">
        <v>1796</v>
      </c>
      <c r="AJ18" s="185">
        <v>60</v>
      </c>
      <c r="AK18" s="185">
        <v>57</v>
      </c>
      <c r="AL18" s="185">
        <v>63</v>
      </c>
      <c r="AN18" s="188"/>
    </row>
    <row r="19" spans="1:40" x14ac:dyDescent="0.25">
      <c r="A19" s="185" t="s">
        <v>283</v>
      </c>
      <c r="B19" s="185" t="s">
        <v>284</v>
      </c>
      <c r="C19" s="185">
        <v>950</v>
      </c>
      <c r="D19" s="185">
        <v>472</v>
      </c>
      <c r="E19" s="185">
        <v>478</v>
      </c>
      <c r="F19" s="185">
        <v>55</v>
      </c>
      <c r="G19" s="185">
        <v>56</v>
      </c>
      <c r="H19" s="185">
        <v>54</v>
      </c>
      <c r="I19" s="185">
        <v>286</v>
      </c>
      <c r="J19" s="185">
        <v>153</v>
      </c>
      <c r="K19" s="185">
        <v>133</v>
      </c>
      <c r="L19" s="185">
        <v>58</v>
      </c>
      <c r="M19" s="185">
        <v>56</v>
      </c>
      <c r="N19" s="185">
        <v>59</v>
      </c>
      <c r="O19" s="185">
        <v>177</v>
      </c>
      <c r="P19" s="185">
        <v>93</v>
      </c>
      <c r="Q19" s="185">
        <v>84</v>
      </c>
      <c r="R19" s="185">
        <v>63</v>
      </c>
      <c r="S19" s="185">
        <v>60</v>
      </c>
      <c r="T19" s="185">
        <v>67</v>
      </c>
      <c r="U19" s="185">
        <v>1432</v>
      </c>
      <c r="V19" s="185">
        <v>757</v>
      </c>
      <c r="W19" s="185">
        <v>675</v>
      </c>
      <c r="X19" s="185">
        <v>53</v>
      </c>
      <c r="Y19" s="185">
        <v>49</v>
      </c>
      <c r="Z19" s="185">
        <v>57</v>
      </c>
      <c r="AA19" s="185">
        <v>41</v>
      </c>
      <c r="AB19" s="185">
        <v>20</v>
      </c>
      <c r="AC19" s="185">
        <v>21</v>
      </c>
      <c r="AD19" s="185">
        <v>63</v>
      </c>
      <c r="AE19" s="185">
        <v>60</v>
      </c>
      <c r="AF19" s="185">
        <v>67</v>
      </c>
      <c r="AG19" s="185">
        <v>3215</v>
      </c>
      <c r="AH19" s="185">
        <v>1655</v>
      </c>
      <c r="AI19" s="185">
        <v>1560</v>
      </c>
      <c r="AJ19" s="185">
        <v>54</v>
      </c>
      <c r="AK19" s="185">
        <v>52</v>
      </c>
      <c r="AL19" s="185">
        <v>57</v>
      </c>
      <c r="AN19" s="188"/>
    </row>
    <row r="20" spans="1:40" x14ac:dyDescent="0.25">
      <c r="A20" s="185" t="s">
        <v>285</v>
      </c>
      <c r="B20" s="185" t="s">
        <v>286</v>
      </c>
      <c r="C20" s="185">
        <v>504</v>
      </c>
      <c r="D20" s="185">
        <v>253</v>
      </c>
      <c r="E20" s="185">
        <v>251</v>
      </c>
      <c r="F20" s="185">
        <v>51</v>
      </c>
      <c r="G20" s="185">
        <v>47</v>
      </c>
      <c r="H20" s="185">
        <v>55</v>
      </c>
      <c r="I20" s="185">
        <v>200</v>
      </c>
      <c r="J20" s="185">
        <v>97</v>
      </c>
      <c r="K20" s="185">
        <v>103</v>
      </c>
      <c r="L20" s="185">
        <v>54</v>
      </c>
      <c r="M20" s="185">
        <v>52</v>
      </c>
      <c r="N20" s="185">
        <v>56</v>
      </c>
      <c r="O20" s="185">
        <v>2066</v>
      </c>
      <c r="P20" s="185">
        <v>1030</v>
      </c>
      <c r="Q20" s="185">
        <v>1036</v>
      </c>
      <c r="R20" s="185">
        <v>60</v>
      </c>
      <c r="S20" s="185">
        <v>57</v>
      </c>
      <c r="T20" s="185">
        <v>64</v>
      </c>
      <c r="U20" s="185">
        <v>371</v>
      </c>
      <c r="V20" s="185">
        <v>178</v>
      </c>
      <c r="W20" s="185">
        <v>193</v>
      </c>
      <c r="X20" s="185">
        <v>53</v>
      </c>
      <c r="Y20" s="185">
        <v>53</v>
      </c>
      <c r="Z20" s="185">
        <v>54</v>
      </c>
      <c r="AA20" s="185">
        <v>27</v>
      </c>
      <c r="AB20" s="185">
        <v>11</v>
      </c>
      <c r="AC20" s="185">
        <v>16</v>
      </c>
      <c r="AD20" s="185">
        <v>78</v>
      </c>
      <c r="AE20" s="185" t="s">
        <v>428</v>
      </c>
      <c r="AF20" s="185" t="s">
        <v>428</v>
      </c>
      <c r="AG20" s="185">
        <v>3290</v>
      </c>
      <c r="AH20" s="185">
        <v>1626</v>
      </c>
      <c r="AI20" s="185">
        <v>1664</v>
      </c>
      <c r="AJ20" s="185">
        <v>58</v>
      </c>
      <c r="AK20" s="185">
        <v>55</v>
      </c>
      <c r="AL20" s="185">
        <v>60</v>
      </c>
      <c r="AN20" s="188"/>
    </row>
    <row r="21" spans="1:40" x14ac:dyDescent="0.25">
      <c r="A21" s="185" t="s">
        <v>287</v>
      </c>
      <c r="B21" s="185" t="s">
        <v>288</v>
      </c>
      <c r="C21" s="185">
        <v>1109</v>
      </c>
      <c r="D21" s="185">
        <v>568</v>
      </c>
      <c r="E21" s="185">
        <v>541</v>
      </c>
      <c r="F21" s="185">
        <v>70</v>
      </c>
      <c r="G21" s="185">
        <v>67</v>
      </c>
      <c r="H21" s="185">
        <v>73</v>
      </c>
      <c r="I21" s="185">
        <v>308</v>
      </c>
      <c r="J21" s="185">
        <v>166</v>
      </c>
      <c r="K21" s="185">
        <v>142</v>
      </c>
      <c r="L21" s="185">
        <v>65</v>
      </c>
      <c r="M21" s="185">
        <v>62</v>
      </c>
      <c r="N21" s="185">
        <v>69</v>
      </c>
      <c r="O21" s="185">
        <v>414</v>
      </c>
      <c r="P21" s="185">
        <v>223</v>
      </c>
      <c r="Q21" s="185">
        <v>191</v>
      </c>
      <c r="R21" s="185">
        <v>66</v>
      </c>
      <c r="S21" s="185">
        <v>66</v>
      </c>
      <c r="T21" s="185">
        <v>65</v>
      </c>
      <c r="U21" s="185">
        <v>544</v>
      </c>
      <c r="V21" s="185">
        <v>278</v>
      </c>
      <c r="W21" s="185">
        <v>266</v>
      </c>
      <c r="X21" s="185">
        <v>60</v>
      </c>
      <c r="Y21" s="185">
        <v>58</v>
      </c>
      <c r="Z21" s="185">
        <v>62</v>
      </c>
      <c r="AA21" s="185">
        <v>9</v>
      </c>
      <c r="AB21" s="185">
        <v>4</v>
      </c>
      <c r="AC21" s="185">
        <v>5</v>
      </c>
      <c r="AD21" s="185" t="s">
        <v>428</v>
      </c>
      <c r="AE21" s="185">
        <v>100</v>
      </c>
      <c r="AF21" s="185" t="s">
        <v>428</v>
      </c>
      <c r="AG21" s="185">
        <v>2494</v>
      </c>
      <c r="AH21" s="185">
        <v>1299</v>
      </c>
      <c r="AI21" s="185">
        <v>1195</v>
      </c>
      <c r="AJ21" s="185">
        <v>66</v>
      </c>
      <c r="AK21" s="185">
        <v>63</v>
      </c>
      <c r="AL21" s="185">
        <v>69</v>
      </c>
      <c r="AN21" s="188"/>
    </row>
    <row r="22" spans="1:40" x14ac:dyDescent="0.25">
      <c r="A22" s="185" t="s">
        <v>289</v>
      </c>
      <c r="B22" s="185" t="s">
        <v>290</v>
      </c>
      <c r="C22" s="185">
        <v>436</v>
      </c>
      <c r="D22" s="185">
        <v>205</v>
      </c>
      <c r="E22" s="185">
        <v>231</v>
      </c>
      <c r="F22" s="185">
        <v>58</v>
      </c>
      <c r="G22" s="185">
        <v>56</v>
      </c>
      <c r="H22" s="185">
        <v>59</v>
      </c>
      <c r="I22" s="185" t="s">
        <v>428</v>
      </c>
      <c r="J22" s="185" t="s">
        <v>428</v>
      </c>
      <c r="K22" s="185">
        <v>76</v>
      </c>
      <c r="L22" s="185" t="s">
        <v>428</v>
      </c>
      <c r="M22" s="185" t="s">
        <v>428</v>
      </c>
      <c r="N22" s="185">
        <v>62</v>
      </c>
      <c r="O22" s="185">
        <v>255</v>
      </c>
      <c r="P22" s="185">
        <v>129</v>
      </c>
      <c r="Q22" s="185">
        <v>126</v>
      </c>
      <c r="R22" s="185">
        <v>63</v>
      </c>
      <c r="S22" s="185">
        <v>56</v>
      </c>
      <c r="T22" s="185">
        <v>71</v>
      </c>
      <c r="U22" s="185">
        <v>264</v>
      </c>
      <c r="V22" s="185">
        <v>140</v>
      </c>
      <c r="W22" s="185">
        <v>124</v>
      </c>
      <c r="X22" s="185">
        <v>62</v>
      </c>
      <c r="Y22" s="185">
        <v>62</v>
      </c>
      <c r="Z22" s="185">
        <v>61</v>
      </c>
      <c r="AA22" s="185">
        <v>16</v>
      </c>
      <c r="AB22" s="185">
        <v>7</v>
      </c>
      <c r="AC22" s="185">
        <v>9</v>
      </c>
      <c r="AD22" s="185">
        <v>81</v>
      </c>
      <c r="AE22" s="185" t="s">
        <v>428</v>
      </c>
      <c r="AF22" s="185" t="s">
        <v>428</v>
      </c>
      <c r="AG22" s="185">
        <v>1607</v>
      </c>
      <c r="AH22" s="185">
        <v>818</v>
      </c>
      <c r="AI22" s="185">
        <v>789</v>
      </c>
      <c r="AJ22" s="185">
        <v>61</v>
      </c>
      <c r="AK22" s="185">
        <v>60</v>
      </c>
      <c r="AL22" s="185">
        <v>61</v>
      </c>
      <c r="AN22" s="188"/>
    </row>
    <row r="23" spans="1:40" x14ac:dyDescent="0.25">
      <c r="A23" s="185" t="s">
        <v>293</v>
      </c>
      <c r="B23" s="185" t="s">
        <v>294</v>
      </c>
      <c r="C23" s="185">
        <v>1266</v>
      </c>
      <c r="D23" s="185">
        <v>679</v>
      </c>
      <c r="E23" s="185">
        <v>587</v>
      </c>
      <c r="F23" s="185">
        <v>49</v>
      </c>
      <c r="G23" s="185">
        <v>46</v>
      </c>
      <c r="H23" s="185">
        <v>53</v>
      </c>
      <c r="I23" s="185">
        <v>280</v>
      </c>
      <c r="J23" s="185">
        <v>157</v>
      </c>
      <c r="K23" s="185">
        <v>123</v>
      </c>
      <c r="L23" s="185">
        <v>51</v>
      </c>
      <c r="M23" s="185">
        <v>45</v>
      </c>
      <c r="N23" s="185">
        <v>58</v>
      </c>
      <c r="O23" s="185">
        <v>517</v>
      </c>
      <c r="P23" s="185">
        <v>282</v>
      </c>
      <c r="Q23" s="185">
        <v>235</v>
      </c>
      <c r="R23" s="185">
        <v>63</v>
      </c>
      <c r="S23" s="185">
        <v>59</v>
      </c>
      <c r="T23" s="185">
        <v>69</v>
      </c>
      <c r="U23" s="185">
        <v>1017</v>
      </c>
      <c r="V23" s="185">
        <v>518</v>
      </c>
      <c r="W23" s="185">
        <v>499</v>
      </c>
      <c r="X23" s="185">
        <v>63</v>
      </c>
      <c r="Y23" s="185">
        <v>58</v>
      </c>
      <c r="Z23" s="185">
        <v>67</v>
      </c>
      <c r="AA23" s="185">
        <v>9</v>
      </c>
      <c r="AB23" s="185" t="s">
        <v>428</v>
      </c>
      <c r="AC23" s="185" t="s">
        <v>428</v>
      </c>
      <c r="AD23" s="185">
        <v>44</v>
      </c>
      <c r="AE23" s="185" t="s">
        <v>428</v>
      </c>
      <c r="AF23" s="185" t="s">
        <v>428</v>
      </c>
      <c r="AG23" s="185">
        <v>3222</v>
      </c>
      <c r="AH23" s="185">
        <v>1706</v>
      </c>
      <c r="AI23" s="185">
        <v>1516</v>
      </c>
      <c r="AJ23" s="185">
        <v>56</v>
      </c>
      <c r="AK23" s="185">
        <v>51</v>
      </c>
      <c r="AL23" s="185">
        <v>60</v>
      </c>
      <c r="AN23" s="188"/>
    </row>
    <row r="24" spans="1:40" x14ac:dyDescent="0.25">
      <c r="A24" s="185" t="s">
        <v>295</v>
      </c>
      <c r="B24" s="185" t="s">
        <v>296</v>
      </c>
      <c r="C24" s="185">
        <v>2090</v>
      </c>
      <c r="D24" s="185">
        <v>1050</v>
      </c>
      <c r="E24" s="185">
        <v>1040</v>
      </c>
      <c r="F24" s="185">
        <v>64</v>
      </c>
      <c r="G24" s="185">
        <v>62</v>
      </c>
      <c r="H24" s="185">
        <v>66</v>
      </c>
      <c r="I24" s="185">
        <v>412</v>
      </c>
      <c r="J24" s="185">
        <v>200</v>
      </c>
      <c r="K24" s="185">
        <v>212</v>
      </c>
      <c r="L24" s="185">
        <v>63</v>
      </c>
      <c r="M24" s="185">
        <v>61</v>
      </c>
      <c r="N24" s="185">
        <v>66</v>
      </c>
      <c r="O24" s="185">
        <v>394</v>
      </c>
      <c r="P24" s="185">
        <v>210</v>
      </c>
      <c r="Q24" s="185">
        <v>184</v>
      </c>
      <c r="R24" s="185">
        <v>74</v>
      </c>
      <c r="S24" s="185">
        <v>70</v>
      </c>
      <c r="T24" s="185">
        <v>78</v>
      </c>
      <c r="U24" s="185">
        <v>488</v>
      </c>
      <c r="V24" s="185">
        <v>256</v>
      </c>
      <c r="W24" s="185">
        <v>232</v>
      </c>
      <c r="X24" s="185">
        <v>60</v>
      </c>
      <c r="Y24" s="185">
        <v>55</v>
      </c>
      <c r="Z24" s="185">
        <v>65</v>
      </c>
      <c r="AA24" s="185">
        <v>39</v>
      </c>
      <c r="AB24" s="185">
        <v>23</v>
      </c>
      <c r="AC24" s="185">
        <v>16</v>
      </c>
      <c r="AD24" s="185">
        <v>87</v>
      </c>
      <c r="AE24" s="185">
        <v>78</v>
      </c>
      <c r="AF24" s="185">
        <v>100</v>
      </c>
      <c r="AG24" s="185">
        <v>3890</v>
      </c>
      <c r="AH24" s="185">
        <v>1988</v>
      </c>
      <c r="AI24" s="185">
        <v>1902</v>
      </c>
      <c r="AJ24" s="185">
        <v>64</v>
      </c>
      <c r="AK24" s="185">
        <v>61</v>
      </c>
      <c r="AL24" s="185">
        <v>66</v>
      </c>
      <c r="AN24" s="188"/>
    </row>
    <row r="25" spans="1:40" x14ac:dyDescent="0.25">
      <c r="A25" s="185" t="s">
        <v>297</v>
      </c>
      <c r="B25" s="185" t="s">
        <v>298</v>
      </c>
      <c r="C25" s="185">
        <v>1952</v>
      </c>
      <c r="D25" s="185">
        <v>1000</v>
      </c>
      <c r="E25" s="185">
        <v>952</v>
      </c>
      <c r="F25" s="185">
        <v>60</v>
      </c>
      <c r="G25" s="185">
        <v>57</v>
      </c>
      <c r="H25" s="185">
        <v>63</v>
      </c>
      <c r="I25" s="185">
        <v>171</v>
      </c>
      <c r="J25" s="185">
        <v>85</v>
      </c>
      <c r="K25" s="185">
        <v>86</v>
      </c>
      <c r="L25" s="185">
        <v>61</v>
      </c>
      <c r="M25" s="185">
        <v>61</v>
      </c>
      <c r="N25" s="185">
        <v>60</v>
      </c>
      <c r="O25" s="185">
        <v>166</v>
      </c>
      <c r="P25" s="185">
        <v>89</v>
      </c>
      <c r="Q25" s="185">
        <v>77</v>
      </c>
      <c r="R25" s="185">
        <v>74</v>
      </c>
      <c r="S25" s="185">
        <v>70</v>
      </c>
      <c r="T25" s="185">
        <v>79</v>
      </c>
      <c r="U25" s="185">
        <v>551</v>
      </c>
      <c r="V25" s="185">
        <v>270</v>
      </c>
      <c r="W25" s="185">
        <v>281</v>
      </c>
      <c r="X25" s="185">
        <v>72</v>
      </c>
      <c r="Y25" s="185">
        <v>66</v>
      </c>
      <c r="Z25" s="185">
        <v>78</v>
      </c>
      <c r="AA25" s="185">
        <v>19</v>
      </c>
      <c r="AB25" s="185">
        <v>7</v>
      </c>
      <c r="AC25" s="185">
        <v>12</v>
      </c>
      <c r="AD25" s="185">
        <v>84</v>
      </c>
      <c r="AE25" s="185" t="s">
        <v>428</v>
      </c>
      <c r="AF25" s="185" t="s">
        <v>428</v>
      </c>
      <c r="AG25" s="185">
        <v>2911</v>
      </c>
      <c r="AH25" s="185">
        <v>1485</v>
      </c>
      <c r="AI25" s="185">
        <v>1426</v>
      </c>
      <c r="AJ25" s="185">
        <v>63</v>
      </c>
      <c r="AK25" s="185">
        <v>59</v>
      </c>
      <c r="AL25" s="185">
        <v>67</v>
      </c>
      <c r="AN25" s="188"/>
    </row>
    <row r="26" spans="1:40" x14ac:dyDescent="0.25">
      <c r="A26" s="185" t="s">
        <v>299</v>
      </c>
      <c r="B26" s="185" t="s">
        <v>300</v>
      </c>
      <c r="C26" s="185">
        <v>846</v>
      </c>
      <c r="D26" s="185">
        <v>440</v>
      </c>
      <c r="E26" s="185">
        <v>406</v>
      </c>
      <c r="F26" s="185">
        <v>63</v>
      </c>
      <c r="G26" s="185">
        <v>62</v>
      </c>
      <c r="H26" s="185">
        <v>64</v>
      </c>
      <c r="I26" s="185">
        <v>269</v>
      </c>
      <c r="J26" s="185">
        <v>138</v>
      </c>
      <c r="K26" s="185">
        <v>131</v>
      </c>
      <c r="L26" s="185">
        <v>62</v>
      </c>
      <c r="M26" s="185">
        <v>57</v>
      </c>
      <c r="N26" s="185">
        <v>68</v>
      </c>
      <c r="O26" s="185">
        <v>1034</v>
      </c>
      <c r="P26" s="185">
        <v>545</v>
      </c>
      <c r="Q26" s="185">
        <v>489</v>
      </c>
      <c r="R26" s="185">
        <v>68</v>
      </c>
      <c r="S26" s="185">
        <v>65</v>
      </c>
      <c r="T26" s="185">
        <v>72</v>
      </c>
      <c r="U26" s="185">
        <v>1022</v>
      </c>
      <c r="V26" s="185">
        <v>496</v>
      </c>
      <c r="W26" s="185">
        <v>526</v>
      </c>
      <c r="X26" s="185">
        <v>63</v>
      </c>
      <c r="Y26" s="185">
        <v>58</v>
      </c>
      <c r="Z26" s="185">
        <v>68</v>
      </c>
      <c r="AA26" s="185">
        <v>10</v>
      </c>
      <c r="AB26" s="185">
        <v>7</v>
      </c>
      <c r="AC26" s="185">
        <v>3</v>
      </c>
      <c r="AD26" s="185">
        <v>100</v>
      </c>
      <c r="AE26" s="185">
        <v>100</v>
      </c>
      <c r="AF26" s="185">
        <v>100</v>
      </c>
      <c r="AG26" s="185">
        <v>3660</v>
      </c>
      <c r="AH26" s="185">
        <v>1876</v>
      </c>
      <c r="AI26" s="185">
        <v>1784</v>
      </c>
      <c r="AJ26" s="185">
        <v>64</v>
      </c>
      <c r="AK26" s="185">
        <v>60</v>
      </c>
      <c r="AL26" s="185">
        <v>67</v>
      </c>
      <c r="AN26" s="188"/>
    </row>
    <row r="27" spans="1:40" x14ac:dyDescent="0.25">
      <c r="A27" s="185" t="s">
        <v>301</v>
      </c>
      <c r="B27" s="185" t="s">
        <v>302</v>
      </c>
      <c r="C27" s="185">
        <v>2545</v>
      </c>
      <c r="D27" s="185">
        <v>1347</v>
      </c>
      <c r="E27" s="185">
        <v>1198</v>
      </c>
      <c r="F27" s="185">
        <v>59</v>
      </c>
      <c r="G27" s="185">
        <v>57</v>
      </c>
      <c r="H27" s="185">
        <v>62</v>
      </c>
      <c r="I27" s="185">
        <v>352</v>
      </c>
      <c r="J27" s="185">
        <v>181</v>
      </c>
      <c r="K27" s="185">
        <v>171</v>
      </c>
      <c r="L27" s="185">
        <v>66</v>
      </c>
      <c r="M27" s="185">
        <v>62</v>
      </c>
      <c r="N27" s="185">
        <v>70</v>
      </c>
      <c r="O27" s="185">
        <v>165</v>
      </c>
      <c r="P27" s="185">
        <v>87</v>
      </c>
      <c r="Q27" s="185">
        <v>78</v>
      </c>
      <c r="R27" s="185">
        <v>73</v>
      </c>
      <c r="S27" s="185">
        <v>69</v>
      </c>
      <c r="T27" s="185">
        <v>77</v>
      </c>
      <c r="U27" s="185">
        <v>283</v>
      </c>
      <c r="V27" s="185">
        <v>135</v>
      </c>
      <c r="W27" s="185">
        <v>148</v>
      </c>
      <c r="X27" s="185">
        <v>61</v>
      </c>
      <c r="Y27" s="185">
        <v>59</v>
      </c>
      <c r="Z27" s="185">
        <v>63</v>
      </c>
      <c r="AA27" s="185">
        <v>30</v>
      </c>
      <c r="AB27" s="185">
        <v>11</v>
      </c>
      <c r="AC27" s="185">
        <v>19</v>
      </c>
      <c r="AD27" s="185">
        <v>83</v>
      </c>
      <c r="AE27" s="185" t="s">
        <v>428</v>
      </c>
      <c r="AF27" s="185" t="s">
        <v>428</v>
      </c>
      <c r="AG27" s="185">
        <v>3492</v>
      </c>
      <c r="AH27" s="185">
        <v>1823</v>
      </c>
      <c r="AI27" s="185">
        <v>1669</v>
      </c>
      <c r="AJ27" s="185">
        <v>61</v>
      </c>
      <c r="AK27" s="185">
        <v>58</v>
      </c>
      <c r="AL27" s="185">
        <v>64</v>
      </c>
      <c r="AN27" s="188"/>
    </row>
    <row r="28" spans="1:40" x14ac:dyDescent="0.25">
      <c r="A28" s="185" t="s">
        <v>303</v>
      </c>
      <c r="B28" s="185" t="s">
        <v>304</v>
      </c>
      <c r="C28" s="185">
        <v>1675</v>
      </c>
      <c r="D28" s="185">
        <v>874</v>
      </c>
      <c r="E28" s="185">
        <v>801</v>
      </c>
      <c r="F28" s="185">
        <v>59</v>
      </c>
      <c r="G28" s="185">
        <v>58</v>
      </c>
      <c r="H28" s="185">
        <v>61</v>
      </c>
      <c r="I28" s="185">
        <v>639</v>
      </c>
      <c r="J28" s="185">
        <v>306</v>
      </c>
      <c r="K28" s="185">
        <v>333</v>
      </c>
      <c r="L28" s="185">
        <v>64</v>
      </c>
      <c r="M28" s="185">
        <v>60</v>
      </c>
      <c r="N28" s="185">
        <v>68</v>
      </c>
      <c r="O28" s="185">
        <v>721</v>
      </c>
      <c r="P28" s="185">
        <v>373</v>
      </c>
      <c r="Q28" s="185">
        <v>348</v>
      </c>
      <c r="R28" s="185">
        <v>72</v>
      </c>
      <c r="S28" s="185">
        <v>70</v>
      </c>
      <c r="T28" s="185">
        <v>75</v>
      </c>
      <c r="U28" s="185">
        <v>1159</v>
      </c>
      <c r="V28" s="185">
        <v>584</v>
      </c>
      <c r="W28" s="185">
        <v>575</v>
      </c>
      <c r="X28" s="185">
        <v>63</v>
      </c>
      <c r="Y28" s="185">
        <v>59</v>
      </c>
      <c r="Z28" s="185">
        <v>67</v>
      </c>
      <c r="AA28" s="185">
        <v>25</v>
      </c>
      <c r="AB28" s="185">
        <v>9</v>
      </c>
      <c r="AC28" s="185">
        <v>16</v>
      </c>
      <c r="AD28" s="185">
        <v>76</v>
      </c>
      <c r="AE28" s="185" t="s">
        <v>428</v>
      </c>
      <c r="AF28" s="185" t="s">
        <v>428</v>
      </c>
      <c r="AG28" s="185">
        <v>4338</v>
      </c>
      <c r="AH28" s="185">
        <v>2212</v>
      </c>
      <c r="AI28" s="185">
        <v>2126</v>
      </c>
      <c r="AJ28" s="185">
        <v>63</v>
      </c>
      <c r="AK28" s="185">
        <v>60</v>
      </c>
      <c r="AL28" s="185">
        <v>66</v>
      </c>
      <c r="AN28" s="188"/>
    </row>
    <row r="29" spans="1:40" x14ac:dyDescent="0.25">
      <c r="A29" s="185" t="s">
        <v>305</v>
      </c>
      <c r="B29" s="185" t="s">
        <v>306</v>
      </c>
      <c r="C29" s="185">
        <v>1272</v>
      </c>
      <c r="D29" s="185">
        <v>656</v>
      </c>
      <c r="E29" s="185">
        <v>616</v>
      </c>
      <c r="F29" s="185">
        <v>63</v>
      </c>
      <c r="G29" s="185">
        <v>58</v>
      </c>
      <c r="H29" s="185">
        <v>68</v>
      </c>
      <c r="I29" s="185">
        <v>376</v>
      </c>
      <c r="J29" s="185">
        <v>211</v>
      </c>
      <c r="K29" s="185">
        <v>165</v>
      </c>
      <c r="L29" s="185">
        <v>59</v>
      </c>
      <c r="M29" s="185">
        <v>58</v>
      </c>
      <c r="N29" s="185">
        <v>59</v>
      </c>
      <c r="O29" s="185">
        <v>1152</v>
      </c>
      <c r="P29" s="185">
        <v>612</v>
      </c>
      <c r="Q29" s="185">
        <v>540</v>
      </c>
      <c r="R29" s="185">
        <v>69</v>
      </c>
      <c r="S29" s="185">
        <v>64</v>
      </c>
      <c r="T29" s="185">
        <v>73</v>
      </c>
      <c r="U29" s="185">
        <v>691</v>
      </c>
      <c r="V29" s="185">
        <v>356</v>
      </c>
      <c r="W29" s="185">
        <v>335</v>
      </c>
      <c r="X29" s="185">
        <v>61</v>
      </c>
      <c r="Y29" s="185">
        <v>54</v>
      </c>
      <c r="Z29" s="185">
        <v>67</v>
      </c>
      <c r="AA29" s="185">
        <v>12</v>
      </c>
      <c r="AB29" s="185">
        <v>6</v>
      </c>
      <c r="AC29" s="185">
        <v>6</v>
      </c>
      <c r="AD29" s="185" t="s">
        <v>428</v>
      </c>
      <c r="AE29" s="185" t="s">
        <v>428</v>
      </c>
      <c r="AF29" s="185" t="s">
        <v>428</v>
      </c>
      <c r="AG29" s="185">
        <v>4137</v>
      </c>
      <c r="AH29" s="185">
        <v>2178</v>
      </c>
      <c r="AI29" s="185">
        <v>1959</v>
      </c>
      <c r="AJ29" s="185">
        <v>63</v>
      </c>
      <c r="AK29" s="185">
        <v>59</v>
      </c>
      <c r="AL29" s="185">
        <v>67</v>
      </c>
      <c r="AN29" s="188"/>
    </row>
    <row r="30" spans="1:40" x14ac:dyDescent="0.25">
      <c r="A30" s="185" t="s">
        <v>307</v>
      </c>
      <c r="B30" s="185" t="s">
        <v>308</v>
      </c>
      <c r="C30" s="185">
        <v>2096</v>
      </c>
      <c r="D30" s="185">
        <v>1068</v>
      </c>
      <c r="E30" s="185">
        <v>1028</v>
      </c>
      <c r="F30" s="185">
        <v>54</v>
      </c>
      <c r="G30" s="185">
        <v>50</v>
      </c>
      <c r="H30" s="185">
        <v>57</v>
      </c>
      <c r="I30" s="185">
        <v>455</v>
      </c>
      <c r="J30" s="185">
        <v>220</v>
      </c>
      <c r="K30" s="185">
        <v>235</v>
      </c>
      <c r="L30" s="185">
        <v>62</v>
      </c>
      <c r="M30" s="185">
        <v>54</v>
      </c>
      <c r="N30" s="185">
        <v>69</v>
      </c>
      <c r="O30" s="185">
        <v>370</v>
      </c>
      <c r="P30" s="185">
        <v>190</v>
      </c>
      <c r="Q30" s="185">
        <v>180</v>
      </c>
      <c r="R30" s="185">
        <v>68</v>
      </c>
      <c r="S30" s="185">
        <v>64</v>
      </c>
      <c r="T30" s="185">
        <v>73</v>
      </c>
      <c r="U30" s="185">
        <v>1006</v>
      </c>
      <c r="V30" s="185">
        <v>490</v>
      </c>
      <c r="W30" s="185">
        <v>516</v>
      </c>
      <c r="X30" s="185">
        <v>56</v>
      </c>
      <c r="Y30" s="185">
        <v>54</v>
      </c>
      <c r="Z30" s="185">
        <v>58</v>
      </c>
      <c r="AA30" s="185">
        <v>16</v>
      </c>
      <c r="AB30" s="185">
        <v>5</v>
      </c>
      <c r="AC30" s="185">
        <v>11</v>
      </c>
      <c r="AD30" s="185">
        <v>69</v>
      </c>
      <c r="AE30" s="185" t="s">
        <v>428</v>
      </c>
      <c r="AF30" s="185" t="s">
        <v>428</v>
      </c>
      <c r="AG30" s="185">
        <v>4308</v>
      </c>
      <c r="AH30" s="185">
        <v>2169</v>
      </c>
      <c r="AI30" s="185">
        <v>2139</v>
      </c>
      <c r="AJ30" s="185">
        <v>57</v>
      </c>
      <c r="AK30" s="185">
        <v>53</v>
      </c>
      <c r="AL30" s="185">
        <v>61</v>
      </c>
      <c r="AN30" s="188"/>
    </row>
    <row r="31" spans="1:40" x14ac:dyDescent="0.25">
      <c r="A31" s="185" t="s">
        <v>271</v>
      </c>
      <c r="B31" s="185" t="s">
        <v>272</v>
      </c>
      <c r="C31" s="185">
        <v>1295</v>
      </c>
      <c r="D31" s="185">
        <v>644</v>
      </c>
      <c r="E31" s="185">
        <v>651</v>
      </c>
      <c r="F31" s="185">
        <v>58</v>
      </c>
      <c r="G31" s="185">
        <v>52</v>
      </c>
      <c r="H31" s="185">
        <v>64</v>
      </c>
      <c r="I31" s="185">
        <v>336</v>
      </c>
      <c r="J31" s="185">
        <v>164</v>
      </c>
      <c r="K31" s="185">
        <v>172</v>
      </c>
      <c r="L31" s="185">
        <v>58</v>
      </c>
      <c r="M31" s="185">
        <v>51</v>
      </c>
      <c r="N31" s="185">
        <v>65</v>
      </c>
      <c r="O31" s="185">
        <v>175</v>
      </c>
      <c r="P31" s="185">
        <v>86</v>
      </c>
      <c r="Q31" s="185">
        <v>89</v>
      </c>
      <c r="R31" s="185">
        <v>67</v>
      </c>
      <c r="S31" s="185">
        <v>62</v>
      </c>
      <c r="T31" s="185">
        <v>73</v>
      </c>
      <c r="U31" s="185">
        <v>862</v>
      </c>
      <c r="V31" s="185">
        <v>454</v>
      </c>
      <c r="W31" s="185">
        <v>408</v>
      </c>
      <c r="X31" s="185">
        <v>56</v>
      </c>
      <c r="Y31" s="185">
        <v>56</v>
      </c>
      <c r="Z31" s="185">
        <v>55</v>
      </c>
      <c r="AA31" s="185">
        <v>44</v>
      </c>
      <c r="AB31" s="185">
        <v>29</v>
      </c>
      <c r="AC31" s="185">
        <v>15</v>
      </c>
      <c r="AD31" s="185">
        <v>66</v>
      </c>
      <c r="AE31" s="185">
        <v>66</v>
      </c>
      <c r="AF31" s="185">
        <v>67</v>
      </c>
      <c r="AG31" s="185">
        <v>2981</v>
      </c>
      <c r="AH31" s="185">
        <v>1526</v>
      </c>
      <c r="AI31" s="185">
        <v>1455</v>
      </c>
      <c r="AJ31" s="185">
        <v>56</v>
      </c>
      <c r="AK31" s="185">
        <v>53</v>
      </c>
      <c r="AL31" s="185">
        <v>60</v>
      </c>
      <c r="AN31" s="188"/>
    </row>
    <row r="32" spans="1:40" x14ac:dyDescent="0.25">
      <c r="A32" s="185" t="s">
        <v>311</v>
      </c>
      <c r="B32" s="185" t="s">
        <v>312</v>
      </c>
      <c r="C32" s="185">
        <v>714</v>
      </c>
      <c r="D32" s="185">
        <v>359</v>
      </c>
      <c r="E32" s="185">
        <v>355</v>
      </c>
      <c r="F32" s="185">
        <v>56</v>
      </c>
      <c r="G32" s="185">
        <v>55</v>
      </c>
      <c r="H32" s="185">
        <v>56</v>
      </c>
      <c r="I32" s="185">
        <v>260</v>
      </c>
      <c r="J32" s="185">
        <v>135</v>
      </c>
      <c r="K32" s="185">
        <v>125</v>
      </c>
      <c r="L32" s="185">
        <v>63</v>
      </c>
      <c r="M32" s="185">
        <v>59</v>
      </c>
      <c r="N32" s="185">
        <v>68</v>
      </c>
      <c r="O32" s="185">
        <v>1258</v>
      </c>
      <c r="P32" s="185">
        <v>659</v>
      </c>
      <c r="Q32" s="185">
        <v>599</v>
      </c>
      <c r="R32" s="185">
        <v>72</v>
      </c>
      <c r="S32" s="185">
        <v>68</v>
      </c>
      <c r="T32" s="185">
        <v>76</v>
      </c>
      <c r="U32" s="185">
        <v>326</v>
      </c>
      <c r="V32" s="185">
        <v>164</v>
      </c>
      <c r="W32" s="185">
        <v>162</v>
      </c>
      <c r="X32" s="185">
        <v>53</v>
      </c>
      <c r="Y32" s="185">
        <v>51</v>
      </c>
      <c r="Z32" s="185">
        <v>54</v>
      </c>
      <c r="AA32" s="185">
        <v>10</v>
      </c>
      <c r="AB32" s="185">
        <v>7</v>
      </c>
      <c r="AC32" s="185">
        <v>3</v>
      </c>
      <c r="AD32" s="185" t="s">
        <v>428</v>
      </c>
      <c r="AE32" s="185" t="s">
        <v>428</v>
      </c>
      <c r="AF32" s="185" t="s">
        <v>428</v>
      </c>
      <c r="AG32" s="185">
        <v>2733</v>
      </c>
      <c r="AH32" s="185">
        <v>1412</v>
      </c>
      <c r="AI32" s="185">
        <v>1321</v>
      </c>
      <c r="AJ32" s="185">
        <v>63</v>
      </c>
      <c r="AK32" s="185">
        <v>60</v>
      </c>
      <c r="AL32" s="185">
        <v>66</v>
      </c>
      <c r="AN32" s="188"/>
    </row>
    <row r="33" spans="1:40" x14ac:dyDescent="0.25">
      <c r="A33" s="185" t="s">
        <v>313</v>
      </c>
      <c r="B33" s="185" t="s">
        <v>314</v>
      </c>
      <c r="C33" s="185">
        <v>2063</v>
      </c>
      <c r="D33" s="185">
        <v>1066</v>
      </c>
      <c r="E33" s="185">
        <v>997</v>
      </c>
      <c r="F33" s="185">
        <v>56</v>
      </c>
      <c r="G33" s="185">
        <v>51</v>
      </c>
      <c r="H33" s="185">
        <v>61</v>
      </c>
      <c r="I33" s="185">
        <v>161</v>
      </c>
      <c r="J33" s="185">
        <v>73</v>
      </c>
      <c r="K33" s="185">
        <v>88</v>
      </c>
      <c r="L33" s="185">
        <v>69</v>
      </c>
      <c r="M33" s="185">
        <v>67</v>
      </c>
      <c r="N33" s="185">
        <v>70</v>
      </c>
      <c r="O33" s="185">
        <v>145</v>
      </c>
      <c r="P33" s="185">
        <v>71</v>
      </c>
      <c r="Q33" s="185">
        <v>74</v>
      </c>
      <c r="R33" s="185">
        <v>72</v>
      </c>
      <c r="S33" s="185">
        <v>65</v>
      </c>
      <c r="T33" s="185">
        <v>78</v>
      </c>
      <c r="U33" s="185">
        <v>250</v>
      </c>
      <c r="V33" s="185">
        <v>121</v>
      </c>
      <c r="W33" s="185">
        <v>129</v>
      </c>
      <c r="X33" s="185">
        <v>66</v>
      </c>
      <c r="Y33" s="185">
        <v>64</v>
      </c>
      <c r="Z33" s="185">
        <v>67</v>
      </c>
      <c r="AA33" s="185">
        <v>10</v>
      </c>
      <c r="AB33" s="185">
        <v>6</v>
      </c>
      <c r="AC33" s="185">
        <v>4</v>
      </c>
      <c r="AD33" s="185" t="s">
        <v>428</v>
      </c>
      <c r="AE33" s="185" t="s">
        <v>428</v>
      </c>
      <c r="AF33" s="185" t="s">
        <v>428</v>
      </c>
      <c r="AG33" s="185">
        <v>2702</v>
      </c>
      <c r="AH33" s="185">
        <v>1378</v>
      </c>
      <c r="AI33" s="185">
        <v>1324</v>
      </c>
      <c r="AJ33" s="185">
        <v>58</v>
      </c>
      <c r="AK33" s="185">
        <v>53</v>
      </c>
      <c r="AL33" s="185">
        <v>63</v>
      </c>
      <c r="AN33" s="188"/>
    </row>
    <row r="34" spans="1:40" x14ac:dyDescent="0.25">
      <c r="A34" s="185" t="s">
        <v>315</v>
      </c>
      <c r="B34" s="185" t="s">
        <v>316</v>
      </c>
      <c r="C34" s="185">
        <v>1614</v>
      </c>
      <c r="D34" s="185">
        <v>822</v>
      </c>
      <c r="E34" s="185">
        <v>792</v>
      </c>
      <c r="F34" s="185">
        <v>53</v>
      </c>
      <c r="G34" s="185">
        <v>48</v>
      </c>
      <c r="H34" s="185">
        <v>58</v>
      </c>
      <c r="I34" s="185">
        <v>394</v>
      </c>
      <c r="J34" s="185">
        <v>203</v>
      </c>
      <c r="K34" s="185">
        <v>191</v>
      </c>
      <c r="L34" s="185">
        <v>61</v>
      </c>
      <c r="M34" s="185">
        <v>58</v>
      </c>
      <c r="N34" s="185">
        <v>63</v>
      </c>
      <c r="O34" s="185">
        <v>911</v>
      </c>
      <c r="P34" s="185">
        <v>456</v>
      </c>
      <c r="Q34" s="185">
        <v>455</v>
      </c>
      <c r="R34" s="185">
        <v>63</v>
      </c>
      <c r="S34" s="185">
        <v>62</v>
      </c>
      <c r="T34" s="185">
        <v>64</v>
      </c>
      <c r="U34" s="185">
        <v>426</v>
      </c>
      <c r="V34" s="185">
        <v>221</v>
      </c>
      <c r="W34" s="185">
        <v>205</v>
      </c>
      <c r="X34" s="185">
        <v>56</v>
      </c>
      <c r="Y34" s="185">
        <v>57</v>
      </c>
      <c r="Z34" s="185">
        <v>55</v>
      </c>
      <c r="AA34" s="185">
        <v>6</v>
      </c>
      <c r="AB34" s="185" t="s">
        <v>428</v>
      </c>
      <c r="AC34" s="185" t="s">
        <v>428</v>
      </c>
      <c r="AD34" s="185">
        <v>100</v>
      </c>
      <c r="AE34" s="185" t="s">
        <v>428</v>
      </c>
      <c r="AF34" s="185" t="s">
        <v>428</v>
      </c>
      <c r="AG34" s="185">
        <v>3642</v>
      </c>
      <c r="AH34" s="185">
        <v>1863</v>
      </c>
      <c r="AI34" s="185">
        <v>1779</v>
      </c>
      <c r="AJ34" s="185">
        <v>57</v>
      </c>
      <c r="AK34" s="185">
        <v>54</v>
      </c>
      <c r="AL34" s="185">
        <v>60</v>
      </c>
      <c r="AN34" s="188"/>
    </row>
    <row r="35" spans="1:40" x14ac:dyDescent="0.25">
      <c r="A35" s="185" t="s">
        <v>317</v>
      </c>
      <c r="B35" s="185" t="s">
        <v>318</v>
      </c>
      <c r="C35" s="185">
        <v>1010</v>
      </c>
      <c r="D35" s="185">
        <v>530</v>
      </c>
      <c r="E35" s="185">
        <v>480</v>
      </c>
      <c r="F35" s="185">
        <v>54</v>
      </c>
      <c r="G35" s="185">
        <v>50</v>
      </c>
      <c r="H35" s="185">
        <v>59</v>
      </c>
      <c r="I35" s="185">
        <v>234</v>
      </c>
      <c r="J35" s="185">
        <v>118</v>
      </c>
      <c r="K35" s="185">
        <v>116</v>
      </c>
      <c r="L35" s="185">
        <v>63</v>
      </c>
      <c r="M35" s="185">
        <v>64</v>
      </c>
      <c r="N35" s="185">
        <v>62</v>
      </c>
      <c r="O35" s="185">
        <v>995</v>
      </c>
      <c r="P35" s="185">
        <v>540</v>
      </c>
      <c r="Q35" s="185">
        <v>455</v>
      </c>
      <c r="R35" s="185">
        <v>63</v>
      </c>
      <c r="S35" s="185">
        <v>59</v>
      </c>
      <c r="T35" s="185">
        <v>67</v>
      </c>
      <c r="U35" s="185">
        <v>351</v>
      </c>
      <c r="V35" s="185">
        <v>165</v>
      </c>
      <c r="W35" s="185">
        <v>186</v>
      </c>
      <c r="X35" s="185">
        <v>57</v>
      </c>
      <c r="Y35" s="185">
        <v>51</v>
      </c>
      <c r="Z35" s="185">
        <v>62</v>
      </c>
      <c r="AA35" s="185">
        <v>12</v>
      </c>
      <c r="AB35" s="185">
        <v>6</v>
      </c>
      <c r="AC35" s="185">
        <v>6</v>
      </c>
      <c r="AD35" s="185">
        <v>75</v>
      </c>
      <c r="AE35" s="185" t="s">
        <v>428</v>
      </c>
      <c r="AF35" s="185" t="s">
        <v>428</v>
      </c>
      <c r="AG35" s="185">
        <v>2994</v>
      </c>
      <c r="AH35" s="185">
        <v>1551</v>
      </c>
      <c r="AI35" s="185">
        <v>1443</v>
      </c>
      <c r="AJ35" s="185">
        <v>59</v>
      </c>
      <c r="AK35" s="185">
        <v>55</v>
      </c>
      <c r="AL35" s="185">
        <v>62</v>
      </c>
      <c r="AN35" s="188"/>
    </row>
    <row r="36" spans="1:40" x14ac:dyDescent="0.25">
      <c r="A36" s="185" t="s">
        <v>319</v>
      </c>
      <c r="B36" s="185" t="s">
        <v>320</v>
      </c>
      <c r="C36" s="185">
        <v>1056</v>
      </c>
      <c r="D36" s="185">
        <v>564</v>
      </c>
      <c r="E36" s="185">
        <v>492</v>
      </c>
      <c r="F36" s="185">
        <v>62</v>
      </c>
      <c r="G36" s="185">
        <v>60</v>
      </c>
      <c r="H36" s="185">
        <v>65</v>
      </c>
      <c r="I36" s="185">
        <v>213</v>
      </c>
      <c r="J36" s="185">
        <v>117</v>
      </c>
      <c r="K36" s="185">
        <v>96</v>
      </c>
      <c r="L36" s="185">
        <v>62</v>
      </c>
      <c r="M36" s="185">
        <v>62</v>
      </c>
      <c r="N36" s="185">
        <v>63</v>
      </c>
      <c r="O36" s="185">
        <v>251</v>
      </c>
      <c r="P36" s="185">
        <v>134</v>
      </c>
      <c r="Q36" s="185">
        <v>117</v>
      </c>
      <c r="R36" s="185">
        <v>69</v>
      </c>
      <c r="S36" s="185">
        <v>65</v>
      </c>
      <c r="T36" s="185">
        <v>73</v>
      </c>
      <c r="U36" s="185">
        <v>40</v>
      </c>
      <c r="V36" s="185">
        <v>19</v>
      </c>
      <c r="W36" s="185">
        <v>21</v>
      </c>
      <c r="X36" s="185">
        <v>70</v>
      </c>
      <c r="Y36" s="185">
        <v>63</v>
      </c>
      <c r="Z36" s="185">
        <v>76</v>
      </c>
      <c r="AA36" s="185">
        <v>20</v>
      </c>
      <c r="AB36" s="185">
        <v>11</v>
      </c>
      <c r="AC36" s="185">
        <v>9</v>
      </c>
      <c r="AD36" s="185">
        <v>85</v>
      </c>
      <c r="AE36" s="185" t="s">
        <v>428</v>
      </c>
      <c r="AF36" s="185" t="s">
        <v>428</v>
      </c>
      <c r="AG36" s="185">
        <v>1698</v>
      </c>
      <c r="AH36" s="185">
        <v>904</v>
      </c>
      <c r="AI36" s="185">
        <v>794</v>
      </c>
      <c r="AJ36" s="185">
        <v>63</v>
      </c>
      <c r="AK36" s="185">
        <v>60</v>
      </c>
      <c r="AL36" s="185">
        <v>66</v>
      </c>
      <c r="AN36" s="188"/>
    </row>
    <row r="37" spans="1:40" x14ac:dyDescent="0.25">
      <c r="A37" s="185" t="s">
        <v>321</v>
      </c>
      <c r="B37" s="185" t="s">
        <v>322</v>
      </c>
      <c r="C37" s="185">
        <v>1104</v>
      </c>
      <c r="D37" s="185">
        <v>547</v>
      </c>
      <c r="E37" s="185">
        <v>557</v>
      </c>
      <c r="F37" s="185">
        <v>55</v>
      </c>
      <c r="G37" s="185">
        <v>51</v>
      </c>
      <c r="H37" s="185">
        <v>59</v>
      </c>
      <c r="I37" s="185">
        <v>224</v>
      </c>
      <c r="J37" s="185">
        <v>102</v>
      </c>
      <c r="K37" s="185">
        <v>122</v>
      </c>
      <c r="L37" s="185">
        <v>58</v>
      </c>
      <c r="M37" s="185">
        <v>62</v>
      </c>
      <c r="N37" s="185">
        <v>56</v>
      </c>
      <c r="O37" s="185">
        <v>503</v>
      </c>
      <c r="P37" s="185">
        <v>259</v>
      </c>
      <c r="Q37" s="185">
        <v>244</v>
      </c>
      <c r="R37" s="185">
        <v>66</v>
      </c>
      <c r="S37" s="185">
        <v>62</v>
      </c>
      <c r="T37" s="185">
        <v>69</v>
      </c>
      <c r="U37" s="185">
        <v>369</v>
      </c>
      <c r="V37" s="185">
        <v>186</v>
      </c>
      <c r="W37" s="185">
        <v>183</v>
      </c>
      <c r="X37" s="185">
        <v>50</v>
      </c>
      <c r="Y37" s="185">
        <v>46</v>
      </c>
      <c r="Z37" s="185">
        <v>55</v>
      </c>
      <c r="AA37" s="185">
        <v>13</v>
      </c>
      <c r="AB37" s="185">
        <v>8</v>
      </c>
      <c r="AC37" s="185">
        <v>5</v>
      </c>
      <c r="AD37" s="185">
        <v>62</v>
      </c>
      <c r="AE37" s="185" t="s">
        <v>428</v>
      </c>
      <c r="AF37" s="185" t="s">
        <v>428</v>
      </c>
      <c r="AG37" s="185">
        <v>2320</v>
      </c>
      <c r="AH37" s="185">
        <v>1157</v>
      </c>
      <c r="AI37" s="185">
        <v>1163</v>
      </c>
      <c r="AJ37" s="185">
        <v>57</v>
      </c>
      <c r="AK37" s="185">
        <v>54</v>
      </c>
      <c r="AL37" s="185">
        <v>60</v>
      </c>
      <c r="AN37" s="188"/>
    </row>
    <row r="38" spans="1:40" x14ac:dyDescent="0.25">
      <c r="A38" s="185" t="s">
        <v>281</v>
      </c>
      <c r="B38" s="185" t="s">
        <v>282</v>
      </c>
      <c r="C38" s="185">
        <v>702</v>
      </c>
      <c r="D38" s="185">
        <v>360</v>
      </c>
      <c r="E38" s="185">
        <v>342</v>
      </c>
      <c r="F38" s="185">
        <v>55</v>
      </c>
      <c r="G38" s="185">
        <v>53</v>
      </c>
      <c r="H38" s="185">
        <v>56</v>
      </c>
      <c r="I38" s="185">
        <v>297</v>
      </c>
      <c r="J38" s="185">
        <v>147</v>
      </c>
      <c r="K38" s="185">
        <v>150</v>
      </c>
      <c r="L38" s="185">
        <v>60</v>
      </c>
      <c r="M38" s="185">
        <v>57</v>
      </c>
      <c r="N38" s="185">
        <v>63</v>
      </c>
      <c r="O38" s="185">
        <v>2038</v>
      </c>
      <c r="P38" s="185">
        <v>1028</v>
      </c>
      <c r="Q38" s="185">
        <v>1010</v>
      </c>
      <c r="R38" s="185">
        <v>65</v>
      </c>
      <c r="S38" s="185">
        <v>63</v>
      </c>
      <c r="T38" s="185">
        <v>66</v>
      </c>
      <c r="U38" s="185">
        <v>1088</v>
      </c>
      <c r="V38" s="185">
        <v>525</v>
      </c>
      <c r="W38" s="185">
        <v>563</v>
      </c>
      <c r="X38" s="185">
        <v>66</v>
      </c>
      <c r="Y38" s="185">
        <v>62</v>
      </c>
      <c r="Z38" s="185">
        <v>70</v>
      </c>
      <c r="AA38" s="185">
        <v>14</v>
      </c>
      <c r="AB38" s="185">
        <v>6</v>
      </c>
      <c r="AC38" s="185">
        <v>8</v>
      </c>
      <c r="AD38" s="185">
        <v>64</v>
      </c>
      <c r="AE38" s="185">
        <v>100</v>
      </c>
      <c r="AF38" s="185">
        <v>38</v>
      </c>
      <c r="AG38" s="185">
        <v>4471</v>
      </c>
      <c r="AH38" s="185">
        <v>2238</v>
      </c>
      <c r="AI38" s="185">
        <v>2233</v>
      </c>
      <c r="AJ38" s="185">
        <v>62</v>
      </c>
      <c r="AK38" s="185">
        <v>60</v>
      </c>
      <c r="AL38" s="185">
        <v>65</v>
      </c>
      <c r="AN38" s="188"/>
    </row>
    <row r="39" spans="1:40" x14ac:dyDescent="0.25">
      <c r="A39" s="185" t="s">
        <v>323</v>
      </c>
      <c r="B39" s="185" t="s">
        <v>324</v>
      </c>
      <c r="C39" s="185">
        <v>1006</v>
      </c>
      <c r="D39" s="185">
        <v>523</v>
      </c>
      <c r="E39" s="185">
        <v>483</v>
      </c>
      <c r="F39" s="185">
        <v>46</v>
      </c>
      <c r="G39" s="185">
        <v>45</v>
      </c>
      <c r="H39" s="185">
        <v>47</v>
      </c>
      <c r="I39" s="185">
        <v>337</v>
      </c>
      <c r="J39" s="185">
        <v>178</v>
      </c>
      <c r="K39" s="185">
        <v>159</v>
      </c>
      <c r="L39" s="185">
        <v>53</v>
      </c>
      <c r="M39" s="185">
        <v>47</v>
      </c>
      <c r="N39" s="185">
        <v>58</v>
      </c>
      <c r="O39" s="185">
        <v>1827</v>
      </c>
      <c r="P39" s="185">
        <v>917</v>
      </c>
      <c r="Q39" s="185">
        <v>910</v>
      </c>
      <c r="R39" s="185">
        <v>62</v>
      </c>
      <c r="S39" s="185">
        <v>56</v>
      </c>
      <c r="T39" s="185">
        <v>67</v>
      </c>
      <c r="U39" s="185">
        <v>448</v>
      </c>
      <c r="V39" s="185">
        <v>224</v>
      </c>
      <c r="W39" s="185">
        <v>224</v>
      </c>
      <c r="X39" s="185">
        <v>52</v>
      </c>
      <c r="Y39" s="185">
        <v>46</v>
      </c>
      <c r="Z39" s="185">
        <v>58</v>
      </c>
      <c r="AA39" s="185">
        <v>24</v>
      </c>
      <c r="AB39" s="185">
        <v>17</v>
      </c>
      <c r="AC39" s="185">
        <v>7</v>
      </c>
      <c r="AD39" s="185">
        <v>71</v>
      </c>
      <c r="AE39" s="185" t="s">
        <v>428</v>
      </c>
      <c r="AF39" s="185" t="s">
        <v>428</v>
      </c>
      <c r="AG39" s="185">
        <v>3773</v>
      </c>
      <c r="AH39" s="185">
        <v>1927</v>
      </c>
      <c r="AI39" s="185">
        <v>1846</v>
      </c>
      <c r="AJ39" s="185">
        <v>55</v>
      </c>
      <c r="AK39" s="185">
        <v>51</v>
      </c>
      <c r="AL39" s="185">
        <v>59</v>
      </c>
      <c r="AN39" s="188"/>
    </row>
    <row r="40" spans="1:40" x14ac:dyDescent="0.25">
      <c r="A40" s="185" t="s">
        <v>325</v>
      </c>
      <c r="B40" s="185" t="s">
        <v>326</v>
      </c>
      <c r="C40" s="185">
        <v>1656</v>
      </c>
      <c r="D40" s="185">
        <v>852</v>
      </c>
      <c r="E40" s="185">
        <v>804</v>
      </c>
      <c r="F40" s="185">
        <v>66</v>
      </c>
      <c r="G40" s="185">
        <v>63</v>
      </c>
      <c r="H40" s="185">
        <v>69</v>
      </c>
      <c r="I40" s="185">
        <v>233</v>
      </c>
      <c r="J40" s="185">
        <v>100</v>
      </c>
      <c r="K40" s="185">
        <v>133</v>
      </c>
      <c r="L40" s="185">
        <v>67</v>
      </c>
      <c r="M40" s="185">
        <v>56</v>
      </c>
      <c r="N40" s="185">
        <v>75</v>
      </c>
      <c r="O40" s="185">
        <v>129</v>
      </c>
      <c r="P40" s="185">
        <v>73</v>
      </c>
      <c r="Q40" s="185">
        <v>56</v>
      </c>
      <c r="R40" s="185">
        <v>64</v>
      </c>
      <c r="S40" s="185">
        <v>56</v>
      </c>
      <c r="T40" s="185">
        <v>75</v>
      </c>
      <c r="U40" s="185">
        <v>57</v>
      </c>
      <c r="V40" s="185">
        <v>27</v>
      </c>
      <c r="W40" s="185">
        <v>30</v>
      </c>
      <c r="X40" s="185">
        <v>61</v>
      </c>
      <c r="Y40" s="185">
        <v>56</v>
      </c>
      <c r="Z40" s="185">
        <v>67</v>
      </c>
      <c r="AA40" s="185">
        <v>20</v>
      </c>
      <c r="AB40" s="185">
        <v>6</v>
      </c>
      <c r="AC40" s="185">
        <v>14</v>
      </c>
      <c r="AD40" s="185">
        <v>70</v>
      </c>
      <c r="AE40" s="185">
        <v>50</v>
      </c>
      <c r="AF40" s="185">
        <v>79</v>
      </c>
      <c r="AG40" s="185">
        <v>2168</v>
      </c>
      <c r="AH40" s="185">
        <v>1094</v>
      </c>
      <c r="AI40" s="185">
        <v>1074</v>
      </c>
      <c r="AJ40" s="185">
        <v>65</v>
      </c>
      <c r="AK40" s="185">
        <v>61</v>
      </c>
      <c r="AL40" s="185">
        <v>69</v>
      </c>
      <c r="AN40" s="188"/>
    </row>
    <row r="41" spans="1:40" x14ac:dyDescent="0.25">
      <c r="A41" s="185" t="s">
        <v>327</v>
      </c>
      <c r="B41" s="185" t="s">
        <v>328</v>
      </c>
      <c r="C41" s="185">
        <v>1389</v>
      </c>
      <c r="D41" s="185">
        <v>724</v>
      </c>
      <c r="E41" s="185">
        <v>665</v>
      </c>
      <c r="F41" s="185">
        <v>61</v>
      </c>
      <c r="G41" s="185">
        <v>58</v>
      </c>
      <c r="H41" s="185">
        <v>65</v>
      </c>
      <c r="I41" s="185">
        <v>197</v>
      </c>
      <c r="J41" s="185">
        <v>94</v>
      </c>
      <c r="K41" s="185">
        <v>103</v>
      </c>
      <c r="L41" s="185">
        <v>69</v>
      </c>
      <c r="M41" s="185">
        <v>66</v>
      </c>
      <c r="N41" s="185">
        <v>71</v>
      </c>
      <c r="O41" s="185">
        <v>272</v>
      </c>
      <c r="P41" s="185">
        <v>133</v>
      </c>
      <c r="Q41" s="185">
        <v>139</v>
      </c>
      <c r="R41" s="185">
        <v>81</v>
      </c>
      <c r="S41" s="185">
        <v>75</v>
      </c>
      <c r="T41" s="185">
        <v>86</v>
      </c>
      <c r="U41" s="185">
        <v>147</v>
      </c>
      <c r="V41" s="185">
        <v>68</v>
      </c>
      <c r="W41" s="185">
        <v>79</v>
      </c>
      <c r="X41" s="185">
        <v>66</v>
      </c>
      <c r="Y41" s="185">
        <v>60</v>
      </c>
      <c r="Z41" s="185">
        <v>71</v>
      </c>
      <c r="AA41" s="185">
        <v>19</v>
      </c>
      <c r="AB41" s="185">
        <v>13</v>
      </c>
      <c r="AC41" s="185">
        <v>6</v>
      </c>
      <c r="AD41" s="185">
        <v>84</v>
      </c>
      <c r="AE41" s="185" t="s">
        <v>428</v>
      </c>
      <c r="AF41" s="185" t="s">
        <v>428</v>
      </c>
      <c r="AG41" s="185">
        <v>2083</v>
      </c>
      <c r="AH41" s="185">
        <v>1063</v>
      </c>
      <c r="AI41" s="185">
        <v>1020</v>
      </c>
      <c r="AJ41" s="185">
        <v>65</v>
      </c>
      <c r="AK41" s="185">
        <v>61</v>
      </c>
      <c r="AL41" s="185">
        <v>69</v>
      </c>
      <c r="AN41" s="188"/>
    </row>
    <row r="42" spans="1:40" x14ac:dyDescent="0.25">
      <c r="A42" s="185" t="s">
        <v>329</v>
      </c>
      <c r="B42" s="185" t="s">
        <v>330</v>
      </c>
      <c r="C42" s="185">
        <v>1158</v>
      </c>
      <c r="D42" s="185">
        <v>583</v>
      </c>
      <c r="E42" s="185">
        <v>575</v>
      </c>
      <c r="F42" s="185">
        <v>62</v>
      </c>
      <c r="G42" s="185">
        <v>57</v>
      </c>
      <c r="H42" s="185">
        <v>66</v>
      </c>
      <c r="I42" s="185">
        <v>346</v>
      </c>
      <c r="J42" s="185">
        <v>180</v>
      </c>
      <c r="K42" s="185">
        <v>166</v>
      </c>
      <c r="L42" s="185">
        <v>60</v>
      </c>
      <c r="M42" s="185">
        <v>54</v>
      </c>
      <c r="N42" s="185">
        <v>66</v>
      </c>
      <c r="O42" s="185">
        <v>936</v>
      </c>
      <c r="P42" s="185">
        <v>447</v>
      </c>
      <c r="Q42" s="185">
        <v>489</v>
      </c>
      <c r="R42" s="185">
        <v>65</v>
      </c>
      <c r="S42" s="185">
        <v>61</v>
      </c>
      <c r="T42" s="185">
        <v>68</v>
      </c>
      <c r="U42" s="185">
        <v>758</v>
      </c>
      <c r="V42" s="185">
        <v>394</v>
      </c>
      <c r="W42" s="185">
        <v>364</v>
      </c>
      <c r="X42" s="185">
        <v>56</v>
      </c>
      <c r="Y42" s="185">
        <v>51</v>
      </c>
      <c r="Z42" s="185">
        <v>60</v>
      </c>
      <c r="AA42" s="185">
        <v>42</v>
      </c>
      <c r="AB42" s="185">
        <v>23</v>
      </c>
      <c r="AC42" s="185">
        <v>19</v>
      </c>
      <c r="AD42" s="185">
        <v>57</v>
      </c>
      <c r="AE42" s="185">
        <v>52</v>
      </c>
      <c r="AF42" s="185">
        <v>63</v>
      </c>
      <c r="AG42" s="185">
        <v>3414</v>
      </c>
      <c r="AH42" s="185">
        <v>1720</v>
      </c>
      <c r="AI42" s="185">
        <v>1694</v>
      </c>
      <c r="AJ42" s="185">
        <v>61</v>
      </c>
      <c r="AK42" s="185">
        <v>56</v>
      </c>
      <c r="AL42" s="185">
        <v>65</v>
      </c>
      <c r="AN42" s="188"/>
    </row>
    <row r="43" spans="1:40" x14ac:dyDescent="0.25">
      <c r="A43" s="185" t="s">
        <v>208</v>
      </c>
      <c r="B43" s="185" t="s">
        <v>209</v>
      </c>
      <c r="C43" s="185">
        <v>5417</v>
      </c>
      <c r="D43" s="185">
        <v>2747</v>
      </c>
      <c r="E43" s="185">
        <v>2670</v>
      </c>
      <c r="F43" s="185">
        <v>58</v>
      </c>
      <c r="G43" s="185">
        <v>54</v>
      </c>
      <c r="H43" s="185">
        <v>62</v>
      </c>
      <c r="I43" s="185">
        <v>1217</v>
      </c>
      <c r="J43" s="185">
        <v>598</v>
      </c>
      <c r="K43" s="185">
        <v>619</v>
      </c>
      <c r="L43" s="185">
        <v>58</v>
      </c>
      <c r="M43" s="185">
        <v>52</v>
      </c>
      <c r="N43" s="185">
        <v>64</v>
      </c>
      <c r="O43" s="185">
        <v>5405</v>
      </c>
      <c r="P43" s="185">
        <v>2813</v>
      </c>
      <c r="Q43" s="185">
        <v>2592</v>
      </c>
      <c r="R43" s="185">
        <v>60</v>
      </c>
      <c r="S43" s="185">
        <v>57</v>
      </c>
      <c r="T43" s="185">
        <v>64</v>
      </c>
      <c r="U43" s="185">
        <v>1723</v>
      </c>
      <c r="V43" s="185">
        <v>882</v>
      </c>
      <c r="W43" s="185">
        <v>841</v>
      </c>
      <c r="X43" s="185">
        <v>59</v>
      </c>
      <c r="Y43" s="185">
        <v>53</v>
      </c>
      <c r="Z43" s="185">
        <v>65</v>
      </c>
      <c r="AA43" s="185">
        <v>66</v>
      </c>
      <c r="AB43" s="185">
        <v>35</v>
      </c>
      <c r="AC43" s="185">
        <v>31</v>
      </c>
      <c r="AD43" s="185">
        <v>67</v>
      </c>
      <c r="AE43" s="185">
        <v>46</v>
      </c>
      <c r="AF43" s="185">
        <v>90</v>
      </c>
      <c r="AG43" s="185">
        <v>14681</v>
      </c>
      <c r="AH43" s="185">
        <v>7509</v>
      </c>
      <c r="AI43" s="185">
        <v>7172</v>
      </c>
      <c r="AJ43" s="185">
        <v>59</v>
      </c>
      <c r="AK43" s="185">
        <v>55</v>
      </c>
      <c r="AL43" s="185">
        <v>63</v>
      </c>
      <c r="AN43" s="188"/>
    </row>
    <row r="44" spans="1:40" x14ac:dyDescent="0.25">
      <c r="A44" s="185" t="s">
        <v>210</v>
      </c>
      <c r="B44" s="185" t="s">
        <v>211</v>
      </c>
      <c r="C44" s="185">
        <v>2396</v>
      </c>
      <c r="D44" s="185">
        <v>1236</v>
      </c>
      <c r="E44" s="185">
        <v>1160</v>
      </c>
      <c r="F44" s="185">
        <v>57</v>
      </c>
      <c r="G44" s="185">
        <v>52</v>
      </c>
      <c r="H44" s="185">
        <v>61</v>
      </c>
      <c r="I44" s="185">
        <v>251</v>
      </c>
      <c r="J44" s="185">
        <v>119</v>
      </c>
      <c r="K44" s="185">
        <v>132</v>
      </c>
      <c r="L44" s="185">
        <v>62</v>
      </c>
      <c r="M44" s="185">
        <v>61</v>
      </c>
      <c r="N44" s="185">
        <v>63</v>
      </c>
      <c r="O44" s="185">
        <v>747</v>
      </c>
      <c r="P44" s="185">
        <v>394</v>
      </c>
      <c r="Q44" s="185">
        <v>353</v>
      </c>
      <c r="R44" s="185">
        <v>65</v>
      </c>
      <c r="S44" s="185">
        <v>60</v>
      </c>
      <c r="T44" s="185">
        <v>71</v>
      </c>
      <c r="U44" s="185">
        <v>423</v>
      </c>
      <c r="V44" s="185">
        <v>213</v>
      </c>
      <c r="W44" s="185">
        <v>210</v>
      </c>
      <c r="X44" s="185">
        <v>57</v>
      </c>
      <c r="Y44" s="185">
        <v>49</v>
      </c>
      <c r="Z44" s="185">
        <v>66</v>
      </c>
      <c r="AA44" s="185">
        <v>13</v>
      </c>
      <c r="AB44" s="185">
        <v>5</v>
      </c>
      <c r="AC44" s="185">
        <v>8</v>
      </c>
      <c r="AD44" s="185">
        <v>69</v>
      </c>
      <c r="AE44" s="185" t="s">
        <v>428</v>
      </c>
      <c r="AF44" s="185" t="s">
        <v>428</v>
      </c>
      <c r="AG44" s="185">
        <v>3933</v>
      </c>
      <c r="AH44" s="185">
        <v>2021</v>
      </c>
      <c r="AI44" s="185">
        <v>1912</v>
      </c>
      <c r="AJ44" s="185">
        <v>58</v>
      </c>
      <c r="AK44" s="185">
        <v>53</v>
      </c>
      <c r="AL44" s="185">
        <v>63</v>
      </c>
      <c r="AN44" s="188"/>
    </row>
    <row r="45" spans="1:40" x14ac:dyDescent="0.25">
      <c r="A45" s="185" t="s">
        <v>212</v>
      </c>
      <c r="B45" s="185" t="s">
        <v>213</v>
      </c>
      <c r="C45" s="185">
        <v>2891</v>
      </c>
      <c r="D45" s="185">
        <v>1446</v>
      </c>
      <c r="E45" s="185">
        <v>1445</v>
      </c>
      <c r="F45" s="185">
        <v>61</v>
      </c>
      <c r="G45" s="185">
        <v>56</v>
      </c>
      <c r="H45" s="185">
        <v>65</v>
      </c>
      <c r="I45" s="185">
        <v>180</v>
      </c>
      <c r="J45" s="185">
        <v>94</v>
      </c>
      <c r="K45" s="185">
        <v>86</v>
      </c>
      <c r="L45" s="185">
        <v>61</v>
      </c>
      <c r="M45" s="185">
        <v>63</v>
      </c>
      <c r="N45" s="185">
        <v>59</v>
      </c>
      <c r="O45" s="185">
        <v>391</v>
      </c>
      <c r="P45" s="185">
        <v>207</v>
      </c>
      <c r="Q45" s="185">
        <v>184</v>
      </c>
      <c r="R45" s="185">
        <v>69</v>
      </c>
      <c r="S45" s="185">
        <v>66</v>
      </c>
      <c r="T45" s="185">
        <v>71</v>
      </c>
      <c r="U45" s="185">
        <v>72</v>
      </c>
      <c r="V45" s="185">
        <v>28</v>
      </c>
      <c r="W45" s="185">
        <v>44</v>
      </c>
      <c r="X45" s="185">
        <v>64</v>
      </c>
      <c r="Y45" s="185">
        <v>61</v>
      </c>
      <c r="Z45" s="185">
        <v>66</v>
      </c>
      <c r="AA45" s="185">
        <v>12</v>
      </c>
      <c r="AB45" s="185">
        <v>4</v>
      </c>
      <c r="AC45" s="185">
        <v>8</v>
      </c>
      <c r="AD45" s="185" t="s">
        <v>428</v>
      </c>
      <c r="AE45" s="185" t="s">
        <v>428</v>
      </c>
      <c r="AF45" s="185" t="s">
        <v>428</v>
      </c>
      <c r="AG45" s="185">
        <v>3642</v>
      </c>
      <c r="AH45" s="185">
        <v>1836</v>
      </c>
      <c r="AI45" s="185">
        <v>1806</v>
      </c>
      <c r="AJ45" s="185">
        <v>62</v>
      </c>
      <c r="AK45" s="185">
        <v>57</v>
      </c>
      <c r="AL45" s="185">
        <v>66</v>
      </c>
      <c r="AN45" s="188"/>
    </row>
    <row r="46" spans="1:40" x14ac:dyDescent="0.25">
      <c r="A46" s="185" t="s">
        <v>216</v>
      </c>
      <c r="B46" s="185" t="s">
        <v>217</v>
      </c>
      <c r="C46" s="185">
        <v>2137</v>
      </c>
      <c r="D46" s="185">
        <v>1100</v>
      </c>
      <c r="E46" s="185">
        <v>1037</v>
      </c>
      <c r="F46" s="185">
        <v>56</v>
      </c>
      <c r="G46" s="185">
        <v>52</v>
      </c>
      <c r="H46" s="185">
        <v>61</v>
      </c>
      <c r="I46" s="185">
        <v>322</v>
      </c>
      <c r="J46" s="185">
        <v>158</v>
      </c>
      <c r="K46" s="185">
        <v>164</v>
      </c>
      <c r="L46" s="185">
        <v>59</v>
      </c>
      <c r="M46" s="185">
        <v>54</v>
      </c>
      <c r="N46" s="185">
        <v>63</v>
      </c>
      <c r="O46" s="185">
        <v>1164</v>
      </c>
      <c r="P46" s="185">
        <v>587</v>
      </c>
      <c r="Q46" s="185">
        <v>577</v>
      </c>
      <c r="R46" s="185">
        <v>61</v>
      </c>
      <c r="S46" s="185">
        <v>57</v>
      </c>
      <c r="T46" s="185">
        <v>65</v>
      </c>
      <c r="U46" s="185">
        <v>333</v>
      </c>
      <c r="V46" s="185">
        <v>161</v>
      </c>
      <c r="W46" s="185">
        <v>172</v>
      </c>
      <c r="X46" s="185">
        <v>59</v>
      </c>
      <c r="Y46" s="185">
        <v>52</v>
      </c>
      <c r="Z46" s="185">
        <v>66</v>
      </c>
      <c r="AA46" s="185">
        <v>6</v>
      </c>
      <c r="AB46" s="185">
        <v>3</v>
      </c>
      <c r="AC46" s="185">
        <v>3</v>
      </c>
      <c r="AD46" s="185" t="s">
        <v>428</v>
      </c>
      <c r="AE46" s="185">
        <v>100</v>
      </c>
      <c r="AF46" s="185" t="s">
        <v>428</v>
      </c>
      <c r="AG46" s="185">
        <v>4105</v>
      </c>
      <c r="AH46" s="185">
        <v>2086</v>
      </c>
      <c r="AI46" s="185">
        <v>2019</v>
      </c>
      <c r="AJ46" s="185">
        <v>58</v>
      </c>
      <c r="AK46" s="185">
        <v>53</v>
      </c>
      <c r="AL46" s="185">
        <v>62</v>
      </c>
      <c r="AN46" s="188"/>
    </row>
    <row r="47" spans="1:40" x14ac:dyDescent="0.25">
      <c r="A47" s="185" t="s">
        <v>220</v>
      </c>
      <c r="B47" s="185" t="s">
        <v>221</v>
      </c>
      <c r="C47" s="185">
        <v>2046</v>
      </c>
      <c r="D47" s="185">
        <v>1052</v>
      </c>
      <c r="E47" s="185">
        <v>994</v>
      </c>
      <c r="F47" s="185">
        <v>71</v>
      </c>
      <c r="G47" s="185">
        <v>68</v>
      </c>
      <c r="H47" s="185">
        <v>75</v>
      </c>
      <c r="I47" s="185">
        <v>164</v>
      </c>
      <c r="J47" s="185">
        <v>81</v>
      </c>
      <c r="K47" s="185">
        <v>83</v>
      </c>
      <c r="L47" s="185">
        <v>73</v>
      </c>
      <c r="M47" s="185">
        <v>68</v>
      </c>
      <c r="N47" s="185">
        <v>77</v>
      </c>
      <c r="O47" s="185">
        <v>247</v>
      </c>
      <c r="P47" s="185">
        <v>125</v>
      </c>
      <c r="Q47" s="185">
        <v>122</v>
      </c>
      <c r="R47" s="185">
        <v>76</v>
      </c>
      <c r="S47" s="185">
        <v>74</v>
      </c>
      <c r="T47" s="185">
        <v>77</v>
      </c>
      <c r="U47" s="185">
        <v>50</v>
      </c>
      <c r="V47" s="185">
        <v>26</v>
      </c>
      <c r="W47" s="185">
        <v>24</v>
      </c>
      <c r="X47" s="185">
        <v>76</v>
      </c>
      <c r="Y47" s="185">
        <v>81</v>
      </c>
      <c r="Z47" s="185">
        <v>71</v>
      </c>
      <c r="AA47" s="185">
        <v>7</v>
      </c>
      <c r="AB47" s="185">
        <v>7</v>
      </c>
      <c r="AC47" s="185">
        <v>0</v>
      </c>
      <c r="AD47" s="185" t="s">
        <v>428</v>
      </c>
      <c r="AE47" s="185" t="s">
        <v>428</v>
      </c>
      <c r="AF47" s="185" t="s">
        <v>37</v>
      </c>
      <c r="AG47" s="185">
        <v>2566</v>
      </c>
      <c r="AH47" s="185">
        <v>1316</v>
      </c>
      <c r="AI47" s="185">
        <v>1250</v>
      </c>
      <c r="AJ47" s="185">
        <v>72</v>
      </c>
      <c r="AK47" s="185">
        <v>69</v>
      </c>
      <c r="AL47" s="185">
        <v>75</v>
      </c>
      <c r="AN47" s="188"/>
    </row>
    <row r="48" spans="1:40" x14ac:dyDescent="0.25">
      <c r="A48" s="185" t="s">
        <v>228</v>
      </c>
      <c r="B48" s="185" t="s">
        <v>229</v>
      </c>
      <c r="C48" s="185">
        <v>2353</v>
      </c>
      <c r="D48" s="185">
        <v>1175</v>
      </c>
      <c r="E48" s="185">
        <v>1178</v>
      </c>
      <c r="F48" s="185">
        <v>59</v>
      </c>
      <c r="G48" s="185">
        <v>57</v>
      </c>
      <c r="H48" s="185">
        <v>62</v>
      </c>
      <c r="I48" s="185">
        <v>217</v>
      </c>
      <c r="J48" s="185">
        <v>118</v>
      </c>
      <c r="K48" s="185">
        <v>99</v>
      </c>
      <c r="L48" s="185">
        <v>59</v>
      </c>
      <c r="M48" s="185">
        <v>55</v>
      </c>
      <c r="N48" s="185">
        <v>63</v>
      </c>
      <c r="O48" s="185">
        <v>810</v>
      </c>
      <c r="P48" s="185">
        <v>407</v>
      </c>
      <c r="Q48" s="185">
        <v>403</v>
      </c>
      <c r="R48" s="185">
        <v>69</v>
      </c>
      <c r="S48" s="185">
        <v>65</v>
      </c>
      <c r="T48" s="185">
        <v>73</v>
      </c>
      <c r="U48" s="185">
        <v>106</v>
      </c>
      <c r="V48" s="185">
        <v>49</v>
      </c>
      <c r="W48" s="185">
        <v>57</v>
      </c>
      <c r="X48" s="185">
        <v>58</v>
      </c>
      <c r="Y48" s="185">
        <v>53</v>
      </c>
      <c r="Z48" s="185">
        <v>63</v>
      </c>
      <c r="AA48" s="185">
        <v>9</v>
      </c>
      <c r="AB48" s="185">
        <v>6</v>
      </c>
      <c r="AC48" s="185">
        <v>3</v>
      </c>
      <c r="AD48" s="185" t="s">
        <v>428</v>
      </c>
      <c r="AE48" s="185" t="s">
        <v>428</v>
      </c>
      <c r="AF48" s="185">
        <v>100</v>
      </c>
      <c r="AG48" s="185">
        <v>3541</v>
      </c>
      <c r="AH48" s="185">
        <v>1780</v>
      </c>
      <c r="AI48" s="185">
        <v>1761</v>
      </c>
      <c r="AJ48" s="185">
        <v>61</v>
      </c>
      <c r="AK48" s="185">
        <v>58</v>
      </c>
      <c r="AL48" s="185">
        <v>64</v>
      </c>
      <c r="AN48" s="188"/>
    </row>
    <row r="49" spans="1:40" x14ac:dyDescent="0.25">
      <c r="A49" s="185" t="s">
        <v>232</v>
      </c>
      <c r="B49" s="185" t="s">
        <v>233</v>
      </c>
      <c r="C49" s="185">
        <v>1609</v>
      </c>
      <c r="D49" s="185">
        <v>844</v>
      </c>
      <c r="E49" s="185">
        <v>765</v>
      </c>
      <c r="F49" s="185">
        <v>53</v>
      </c>
      <c r="G49" s="185">
        <v>47</v>
      </c>
      <c r="H49" s="185">
        <v>59</v>
      </c>
      <c r="I49" s="185">
        <v>345</v>
      </c>
      <c r="J49" s="185">
        <v>178</v>
      </c>
      <c r="K49" s="185">
        <v>167</v>
      </c>
      <c r="L49" s="185">
        <v>51</v>
      </c>
      <c r="M49" s="185">
        <v>47</v>
      </c>
      <c r="N49" s="185">
        <v>55</v>
      </c>
      <c r="O49" s="185">
        <v>636</v>
      </c>
      <c r="P49" s="185">
        <v>323</v>
      </c>
      <c r="Q49" s="185">
        <v>313</v>
      </c>
      <c r="R49" s="185">
        <v>59</v>
      </c>
      <c r="S49" s="185">
        <v>58</v>
      </c>
      <c r="T49" s="185">
        <v>61</v>
      </c>
      <c r="U49" s="185">
        <v>257</v>
      </c>
      <c r="V49" s="185">
        <v>112</v>
      </c>
      <c r="W49" s="185">
        <v>145</v>
      </c>
      <c r="X49" s="185">
        <v>62</v>
      </c>
      <c r="Y49" s="185">
        <v>54</v>
      </c>
      <c r="Z49" s="185">
        <v>69</v>
      </c>
      <c r="AA49" s="185">
        <v>5</v>
      </c>
      <c r="AB49" s="185" t="s">
        <v>428</v>
      </c>
      <c r="AC49" s="185" t="s">
        <v>428</v>
      </c>
      <c r="AD49" s="185" t="s">
        <v>428</v>
      </c>
      <c r="AE49" s="185" t="s">
        <v>428</v>
      </c>
      <c r="AF49" s="185" t="s">
        <v>428</v>
      </c>
      <c r="AG49" s="185">
        <v>2920</v>
      </c>
      <c r="AH49" s="185">
        <v>1493</v>
      </c>
      <c r="AI49" s="185">
        <v>1427</v>
      </c>
      <c r="AJ49" s="185">
        <v>55</v>
      </c>
      <c r="AK49" s="185">
        <v>50</v>
      </c>
      <c r="AL49" s="185">
        <v>59</v>
      </c>
      <c r="AN49" s="188"/>
    </row>
    <row r="50" spans="1:40" x14ac:dyDescent="0.25">
      <c r="A50" s="185" t="s">
        <v>126</v>
      </c>
      <c r="B50" s="185" t="s">
        <v>127</v>
      </c>
      <c r="C50" s="185">
        <v>1745</v>
      </c>
      <c r="D50" s="185">
        <v>918</v>
      </c>
      <c r="E50" s="185">
        <v>827</v>
      </c>
      <c r="F50" s="185">
        <v>52</v>
      </c>
      <c r="G50" s="185">
        <v>49</v>
      </c>
      <c r="H50" s="185">
        <v>55</v>
      </c>
      <c r="I50" s="185">
        <v>36</v>
      </c>
      <c r="J50" s="185">
        <v>18</v>
      </c>
      <c r="K50" s="185">
        <v>18</v>
      </c>
      <c r="L50" s="185">
        <v>64</v>
      </c>
      <c r="M50" s="185">
        <v>44</v>
      </c>
      <c r="N50" s="185">
        <v>83</v>
      </c>
      <c r="O50" s="185">
        <v>35</v>
      </c>
      <c r="P50" s="185">
        <v>17</v>
      </c>
      <c r="Q50" s="185">
        <v>18</v>
      </c>
      <c r="R50" s="185">
        <v>74</v>
      </c>
      <c r="S50" s="185">
        <v>65</v>
      </c>
      <c r="T50" s="185">
        <v>83</v>
      </c>
      <c r="U50" s="185">
        <v>11</v>
      </c>
      <c r="V50" s="185">
        <v>7</v>
      </c>
      <c r="W50" s="185">
        <v>4</v>
      </c>
      <c r="X50" s="185">
        <v>27</v>
      </c>
      <c r="Y50" s="185" t="s">
        <v>428</v>
      </c>
      <c r="Z50" s="185" t="s">
        <v>428</v>
      </c>
      <c r="AA50" s="185" t="s">
        <v>428</v>
      </c>
      <c r="AB50" s="185">
        <v>0</v>
      </c>
      <c r="AC50" s="185" t="s">
        <v>428</v>
      </c>
      <c r="AD50" s="185" t="s">
        <v>428</v>
      </c>
      <c r="AE50" s="185" t="s">
        <v>37</v>
      </c>
      <c r="AF50" s="185" t="s">
        <v>428</v>
      </c>
      <c r="AG50" s="185">
        <v>1839</v>
      </c>
      <c r="AH50" s="185">
        <v>964</v>
      </c>
      <c r="AI50" s="185">
        <v>875</v>
      </c>
      <c r="AJ50" s="185">
        <v>52</v>
      </c>
      <c r="AK50" s="185">
        <v>49</v>
      </c>
      <c r="AL50" s="185">
        <v>57</v>
      </c>
      <c r="AN50" s="188"/>
    </row>
    <row r="51" spans="1:40" x14ac:dyDescent="0.25">
      <c r="A51" s="185" t="s">
        <v>130</v>
      </c>
      <c r="B51" s="185" t="s">
        <v>131</v>
      </c>
      <c r="C51" s="185">
        <v>3790</v>
      </c>
      <c r="D51" s="185">
        <v>1918</v>
      </c>
      <c r="E51" s="185">
        <v>1872</v>
      </c>
      <c r="F51" s="185">
        <v>49</v>
      </c>
      <c r="G51" s="185">
        <v>44</v>
      </c>
      <c r="H51" s="185">
        <v>54</v>
      </c>
      <c r="I51" s="185">
        <v>268</v>
      </c>
      <c r="J51" s="185">
        <v>151</v>
      </c>
      <c r="K51" s="185">
        <v>117</v>
      </c>
      <c r="L51" s="185">
        <v>53</v>
      </c>
      <c r="M51" s="185">
        <v>54</v>
      </c>
      <c r="N51" s="185">
        <v>53</v>
      </c>
      <c r="O51" s="185">
        <v>174</v>
      </c>
      <c r="P51" s="185">
        <v>89</v>
      </c>
      <c r="Q51" s="185">
        <v>85</v>
      </c>
      <c r="R51" s="185">
        <v>59</v>
      </c>
      <c r="S51" s="185">
        <v>62</v>
      </c>
      <c r="T51" s="185">
        <v>55</v>
      </c>
      <c r="U51" s="185">
        <v>214</v>
      </c>
      <c r="V51" s="185">
        <v>119</v>
      </c>
      <c r="W51" s="185">
        <v>95</v>
      </c>
      <c r="X51" s="185">
        <v>52</v>
      </c>
      <c r="Y51" s="185">
        <v>47</v>
      </c>
      <c r="Z51" s="185">
        <v>59</v>
      </c>
      <c r="AA51" s="185">
        <v>46</v>
      </c>
      <c r="AB51" s="185">
        <v>22</v>
      </c>
      <c r="AC51" s="185">
        <v>24</v>
      </c>
      <c r="AD51" s="185">
        <v>57</v>
      </c>
      <c r="AE51" s="185">
        <v>59</v>
      </c>
      <c r="AF51" s="185">
        <v>54</v>
      </c>
      <c r="AG51" s="185">
        <v>4709</v>
      </c>
      <c r="AH51" s="185">
        <v>2426</v>
      </c>
      <c r="AI51" s="185">
        <v>2283</v>
      </c>
      <c r="AJ51" s="185">
        <v>49</v>
      </c>
      <c r="AK51" s="185">
        <v>45</v>
      </c>
      <c r="AL51" s="185">
        <v>53</v>
      </c>
      <c r="AN51" s="188"/>
    </row>
    <row r="52" spans="1:40" x14ac:dyDescent="0.25">
      <c r="A52" s="185" t="s">
        <v>142</v>
      </c>
      <c r="B52" s="185" t="s">
        <v>438</v>
      </c>
      <c r="C52" s="185">
        <v>1895</v>
      </c>
      <c r="D52" s="185">
        <v>936</v>
      </c>
      <c r="E52" s="185">
        <v>959</v>
      </c>
      <c r="F52" s="185">
        <v>62</v>
      </c>
      <c r="G52" s="185">
        <v>59</v>
      </c>
      <c r="H52" s="185">
        <v>65</v>
      </c>
      <c r="I52" s="185">
        <v>22</v>
      </c>
      <c r="J52" s="185">
        <v>9</v>
      </c>
      <c r="K52" s="185">
        <v>13</v>
      </c>
      <c r="L52" s="185">
        <v>59</v>
      </c>
      <c r="M52" s="185" t="s">
        <v>428</v>
      </c>
      <c r="N52" s="185" t="s">
        <v>428</v>
      </c>
      <c r="O52" s="185">
        <v>23</v>
      </c>
      <c r="P52" s="185">
        <v>17</v>
      </c>
      <c r="Q52" s="185">
        <v>6</v>
      </c>
      <c r="R52" s="185">
        <v>70</v>
      </c>
      <c r="S52" s="185" t="s">
        <v>428</v>
      </c>
      <c r="T52" s="185" t="s">
        <v>428</v>
      </c>
      <c r="U52" s="185" t="s">
        <v>428</v>
      </c>
      <c r="V52" s="185">
        <v>0</v>
      </c>
      <c r="W52" s="185" t="s">
        <v>428</v>
      </c>
      <c r="X52" s="185" t="s">
        <v>428</v>
      </c>
      <c r="Y52" s="185" t="s">
        <v>37</v>
      </c>
      <c r="Z52" s="185" t="s">
        <v>428</v>
      </c>
      <c r="AA52" s="185">
        <v>4</v>
      </c>
      <c r="AB52" s="185" t="s">
        <v>428</v>
      </c>
      <c r="AC52" s="185" t="s">
        <v>428</v>
      </c>
      <c r="AD52" s="185" t="s">
        <v>428</v>
      </c>
      <c r="AE52" s="185" t="s">
        <v>428</v>
      </c>
      <c r="AF52" s="185" t="s">
        <v>428</v>
      </c>
      <c r="AG52" s="185">
        <v>1966</v>
      </c>
      <c r="AH52" s="185">
        <v>975</v>
      </c>
      <c r="AI52" s="185">
        <v>991</v>
      </c>
      <c r="AJ52" s="185">
        <v>62</v>
      </c>
      <c r="AK52" s="185">
        <v>59</v>
      </c>
      <c r="AL52" s="185">
        <v>65</v>
      </c>
      <c r="AN52" s="188"/>
    </row>
    <row r="53" spans="1:40" x14ac:dyDescent="0.25">
      <c r="A53" s="185" t="s">
        <v>140</v>
      </c>
      <c r="B53" s="185" t="s">
        <v>141</v>
      </c>
      <c r="C53" s="185">
        <v>2791</v>
      </c>
      <c r="D53" s="185">
        <v>1421</v>
      </c>
      <c r="E53" s="185">
        <v>1370</v>
      </c>
      <c r="F53" s="185">
        <v>51</v>
      </c>
      <c r="G53" s="185">
        <v>47</v>
      </c>
      <c r="H53" s="185">
        <v>54</v>
      </c>
      <c r="I53" s="185">
        <v>55</v>
      </c>
      <c r="J53" s="185">
        <v>27</v>
      </c>
      <c r="K53" s="185">
        <v>28</v>
      </c>
      <c r="L53" s="185">
        <v>60</v>
      </c>
      <c r="M53" s="185">
        <v>70</v>
      </c>
      <c r="N53" s="185">
        <v>50</v>
      </c>
      <c r="O53" s="185">
        <v>23</v>
      </c>
      <c r="P53" s="185">
        <v>16</v>
      </c>
      <c r="Q53" s="185">
        <v>7</v>
      </c>
      <c r="R53" s="185">
        <v>70</v>
      </c>
      <c r="S53" s="185">
        <v>56</v>
      </c>
      <c r="T53" s="185">
        <v>100</v>
      </c>
      <c r="U53" s="185">
        <v>9</v>
      </c>
      <c r="V53" s="185">
        <v>5</v>
      </c>
      <c r="W53" s="185">
        <v>4</v>
      </c>
      <c r="X53" s="185">
        <v>44</v>
      </c>
      <c r="Y53" s="185" t="s">
        <v>428</v>
      </c>
      <c r="Z53" s="185" t="s">
        <v>428</v>
      </c>
      <c r="AA53" s="185">
        <v>8</v>
      </c>
      <c r="AB53" s="185">
        <v>4</v>
      </c>
      <c r="AC53" s="185">
        <v>4</v>
      </c>
      <c r="AD53" s="185">
        <v>38</v>
      </c>
      <c r="AE53" s="185" t="s">
        <v>428</v>
      </c>
      <c r="AF53" s="185" t="s">
        <v>428</v>
      </c>
      <c r="AG53" s="185">
        <v>2919</v>
      </c>
      <c r="AH53" s="185">
        <v>1490</v>
      </c>
      <c r="AI53" s="185">
        <v>1429</v>
      </c>
      <c r="AJ53" s="185">
        <v>51</v>
      </c>
      <c r="AK53" s="185">
        <v>47</v>
      </c>
      <c r="AL53" s="185">
        <v>55</v>
      </c>
      <c r="AN53" s="188"/>
    </row>
    <row r="54" spans="1:40" x14ac:dyDescent="0.25">
      <c r="A54" s="185" t="s">
        <v>153</v>
      </c>
      <c r="B54" s="185" t="s">
        <v>154</v>
      </c>
      <c r="C54" s="185">
        <v>3395</v>
      </c>
      <c r="D54" s="185">
        <v>1765</v>
      </c>
      <c r="E54" s="185">
        <v>1630</v>
      </c>
      <c r="F54" s="185">
        <v>54</v>
      </c>
      <c r="G54" s="185">
        <v>51</v>
      </c>
      <c r="H54" s="185">
        <v>57</v>
      </c>
      <c r="I54" s="185">
        <v>74</v>
      </c>
      <c r="J54" s="185">
        <v>42</v>
      </c>
      <c r="K54" s="185">
        <v>32</v>
      </c>
      <c r="L54" s="185">
        <v>55</v>
      </c>
      <c r="M54" s="185">
        <v>48</v>
      </c>
      <c r="N54" s="185">
        <v>66</v>
      </c>
      <c r="O54" s="185">
        <v>90</v>
      </c>
      <c r="P54" s="185">
        <v>41</v>
      </c>
      <c r="Q54" s="185">
        <v>49</v>
      </c>
      <c r="R54" s="185">
        <v>61</v>
      </c>
      <c r="S54" s="185">
        <v>63</v>
      </c>
      <c r="T54" s="185">
        <v>59</v>
      </c>
      <c r="U54" s="185">
        <v>9</v>
      </c>
      <c r="V54" s="185" t="s">
        <v>428</v>
      </c>
      <c r="W54" s="185" t="s">
        <v>428</v>
      </c>
      <c r="X54" s="185" t="s">
        <v>428</v>
      </c>
      <c r="Y54" s="185" t="s">
        <v>428</v>
      </c>
      <c r="Z54" s="185" t="s">
        <v>428</v>
      </c>
      <c r="AA54" s="185">
        <v>10</v>
      </c>
      <c r="AB54" s="185">
        <v>4</v>
      </c>
      <c r="AC54" s="185">
        <v>6</v>
      </c>
      <c r="AD54" s="185">
        <v>60</v>
      </c>
      <c r="AE54" s="185" t="s">
        <v>428</v>
      </c>
      <c r="AF54" s="185" t="s">
        <v>428</v>
      </c>
      <c r="AG54" s="185">
        <v>3610</v>
      </c>
      <c r="AH54" s="185">
        <v>1876</v>
      </c>
      <c r="AI54" s="185">
        <v>1734</v>
      </c>
      <c r="AJ54" s="185">
        <v>54</v>
      </c>
      <c r="AK54" s="185">
        <v>51</v>
      </c>
      <c r="AL54" s="185">
        <v>57</v>
      </c>
      <c r="AN54" s="188"/>
    </row>
    <row r="55" spans="1:40" x14ac:dyDescent="0.25">
      <c r="A55" s="185" t="s">
        <v>114</v>
      </c>
      <c r="B55" s="185" t="s">
        <v>115</v>
      </c>
      <c r="C55" s="185">
        <v>2433</v>
      </c>
      <c r="D55" s="185">
        <v>1304</v>
      </c>
      <c r="E55" s="185">
        <v>1129</v>
      </c>
      <c r="F55" s="185">
        <v>58</v>
      </c>
      <c r="G55" s="185">
        <v>55</v>
      </c>
      <c r="H55" s="185">
        <v>62</v>
      </c>
      <c r="I55" s="185">
        <v>112</v>
      </c>
      <c r="J55" s="185">
        <v>60</v>
      </c>
      <c r="K55" s="185">
        <v>52</v>
      </c>
      <c r="L55" s="185">
        <v>59</v>
      </c>
      <c r="M55" s="185">
        <v>62</v>
      </c>
      <c r="N55" s="185">
        <v>56</v>
      </c>
      <c r="O55" s="185">
        <v>785</v>
      </c>
      <c r="P55" s="185">
        <v>411</v>
      </c>
      <c r="Q55" s="185">
        <v>374</v>
      </c>
      <c r="R55" s="185">
        <v>64</v>
      </c>
      <c r="S55" s="185">
        <v>57</v>
      </c>
      <c r="T55" s="185">
        <v>72</v>
      </c>
      <c r="U55" s="185">
        <v>137</v>
      </c>
      <c r="V55" s="185">
        <v>65</v>
      </c>
      <c r="W55" s="185">
        <v>72</v>
      </c>
      <c r="X55" s="185">
        <v>51</v>
      </c>
      <c r="Y55" s="185">
        <v>42</v>
      </c>
      <c r="Z55" s="185">
        <v>60</v>
      </c>
      <c r="AA55" s="185">
        <v>12</v>
      </c>
      <c r="AB55" s="185">
        <v>7</v>
      </c>
      <c r="AC55" s="185">
        <v>5</v>
      </c>
      <c r="AD55" s="185" t="s">
        <v>428</v>
      </c>
      <c r="AE55" s="185" t="s">
        <v>428</v>
      </c>
      <c r="AF55" s="185" t="s">
        <v>428</v>
      </c>
      <c r="AG55" s="185">
        <v>3567</v>
      </c>
      <c r="AH55" s="185">
        <v>1886</v>
      </c>
      <c r="AI55" s="185">
        <v>1681</v>
      </c>
      <c r="AJ55" s="185">
        <v>59</v>
      </c>
      <c r="AK55" s="185">
        <v>55</v>
      </c>
      <c r="AL55" s="185">
        <v>63</v>
      </c>
      <c r="AN55" s="188"/>
    </row>
    <row r="56" spans="1:40" x14ac:dyDescent="0.25">
      <c r="A56" s="185" t="s">
        <v>116</v>
      </c>
      <c r="B56" s="185" t="s">
        <v>117</v>
      </c>
      <c r="C56" s="185">
        <v>1727</v>
      </c>
      <c r="D56" s="185">
        <v>859</v>
      </c>
      <c r="E56" s="185">
        <v>868</v>
      </c>
      <c r="F56" s="185">
        <v>56</v>
      </c>
      <c r="G56" s="185">
        <v>54</v>
      </c>
      <c r="H56" s="185">
        <v>57</v>
      </c>
      <c r="I56" s="185">
        <v>88</v>
      </c>
      <c r="J56" s="185">
        <v>44</v>
      </c>
      <c r="K56" s="185">
        <v>44</v>
      </c>
      <c r="L56" s="185">
        <v>59</v>
      </c>
      <c r="M56" s="185">
        <v>50</v>
      </c>
      <c r="N56" s="185">
        <v>68</v>
      </c>
      <c r="O56" s="185">
        <v>287</v>
      </c>
      <c r="P56" s="185">
        <v>153</v>
      </c>
      <c r="Q56" s="185">
        <v>134</v>
      </c>
      <c r="R56" s="185">
        <v>59</v>
      </c>
      <c r="S56" s="185">
        <v>54</v>
      </c>
      <c r="T56" s="185">
        <v>64</v>
      </c>
      <c r="U56" s="185">
        <v>39</v>
      </c>
      <c r="V56" s="185">
        <v>17</v>
      </c>
      <c r="W56" s="185">
        <v>22</v>
      </c>
      <c r="X56" s="185">
        <v>64</v>
      </c>
      <c r="Y56" s="185">
        <v>47</v>
      </c>
      <c r="Z56" s="185">
        <v>77</v>
      </c>
      <c r="AA56" s="185">
        <v>6</v>
      </c>
      <c r="AB56" s="185">
        <v>3</v>
      </c>
      <c r="AC56" s="185">
        <v>3</v>
      </c>
      <c r="AD56" s="185">
        <v>100</v>
      </c>
      <c r="AE56" s="185">
        <v>100</v>
      </c>
      <c r="AF56" s="185">
        <v>100</v>
      </c>
      <c r="AG56" s="185">
        <v>2213</v>
      </c>
      <c r="AH56" s="185">
        <v>1113</v>
      </c>
      <c r="AI56" s="185">
        <v>1100</v>
      </c>
      <c r="AJ56" s="185">
        <v>57</v>
      </c>
      <c r="AK56" s="185">
        <v>54</v>
      </c>
      <c r="AL56" s="185">
        <v>59</v>
      </c>
      <c r="AN56" s="188"/>
    </row>
    <row r="57" spans="1:40" x14ac:dyDescent="0.25">
      <c r="A57" s="185" t="s">
        <v>132</v>
      </c>
      <c r="B57" s="185" t="s">
        <v>133</v>
      </c>
      <c r="C57" s="185">
        <v>2857</v>
      </c>
      <c r="D57" s="185">
        <v>1460</v>
      </c>
      <c r="E57" s="185">
        <v>1397</v>
      </c>
      <c r="F57" s="185">
        <v>56</v>
      </c>
      <c r="G57" s="185">
        <v>52</v>
      </c>
      <c r="H57" s="185">
        <v>59</v>
      </c>
      <c r="I57" s="185">
        <v>472</v>
      </c>
      <c r="J57" s="185">
        <v>230</v>
      </c>
      <c r="K57" s="185">
        <v>242</v>
      </c>
      <c r="L57" s="185">
        <v>58</v>
      </c>
      <c r="M57" s="185">
        <v>52</v>
      </c>
      <c r="N57" s="185">
        <v>65</v>
      </c>
      <c r="O57" s="185">
        <v>1349</v>
      </c>
      <c r="P57" s="185">
        <v>678</v>
      </c>
      <c r="Q57" s="185">
        <v>671</v>
      </c>
      <c r="R57" s="185">
        <v>60</v>
      </c>
      <c r="S57" s="185">
        <v>56</v>
      </c>
      <c r="T57" s="185">
        <v>63</v>
      </c>
      <c r="U57" s="185">
        <v>966</v>
      </c>
      <c r="V57" s="185">
        <v>483</v>
      </c>
      <c r="W57" s="185">
        <v>483</v>
      </c>
      <c r="X57" s="185">
        <v>62</v>
      </c>
      <c r="Y57" s="185">
        <v>57</v>
      </c>
      <c r="Z57" s="185">
        <v>67</v>
      </c>
      <c r="AA57" s="185">
        <v>58</v>
      </c>
      <c r="AB57" s="185">
        <v>23</v>
      </c>
      <c r="AC57" s="185">
        <v>35</v>
      </c>
      <c r="AD57" s="185">
        <v>71</v>
      </c>
      <c r="AE57" s="185">
        <v>61</v>
      </c>
      <c r="AF57" s="185">
        <v>77</v>
      </c>
      <c r="AG57" s="185">
        <v>6165</v>
      </c>
      <c r="AH57" s="185">
        <v>3130</v>
      </c>
      <c r="AI57" s="185">
        <v>3035</v>
      </c>
      <c r="AJ57" s="185">
        <v>57</v>
      </c>
      <c r="AK57" s="185">
        <v>53</v>
      </c>
      <c r="AL57" s="185">
        <v>61</v>
      </c>
      <c r="AN57" s="188"/>
    </row>
    <row r="58" spans="1:40" x14ac:dyDescent="0.25">
      <c r="A58" s="185" t="s">
        <v>134</v>
      </c>
      <c r="B58" s="185" t="s">
        <v>135</v>
      </c>
      <c r="C58" s="185">
        <v>1825</v>
      </c>
      <c r="D58" s="185">
        <v>923</v>
      </c>
      <c r="E58" s="185">
        <v>902</v>
      </c>
      <c r="F58" s="185">
        <v>55</v>
      </c>
      <c r="G58" s="185">
        <v>53</v>
      </c>
      <c r="H58" s="185">
        <v>57</v>
      </c>
      <c r="I58" s="185">
        <v>128</v>
      </c>
      <c r="J58" s="185">
        <v>63</v>
      </c>
      <c r="K58" s="185">
        <v>65</v>
      </c>
      <c r="L58" s="185">
        <v>51</v>
      </c>
      <c r="M58" s="185">
        <v>48</v>
      </c>
      <c r="N58" s="185">
        <v>54</v>
      </c>
      <c r="O58" s="185">
        <v>1133</v>
      </c>
      <c r="P58" s="185">
        <v>549</v>
      </c>
      <c r="Q58" s="185">
        <v>584</v>
      </c>
      <c r="R58" s="185">
        <v>46</v>
      </c>
      <c r="S58" s="185">
        <v>42</v>
      </c>
      <c r="T58" s="185">
        <v>51</v>
      </c>
      <c r="U58" s="185">
        <v>58</v>
      </c>
      <c r="V58" s="185">
        <v>30</v>
      </c>
      <c r="W58" s="185">
        <v>28</v>
      </c>
      <c r="X58" s="185">
        <v>53</v>
      </c>
      <c r="Y58" s="185">
        <v>63</v>
      </c>
      <c r="Z58" s="185">
        <v>43</v>
      </c>
      <c r="AA58" s="185">
        <v>13</v>
      </c>
      <c r="AB58" s="185">
        <v>7</v>
      </c>
      <c r="AC58" s="185">
        <v>6</v>
      </c>
      <c r="AD58" s="185">
        <v>31</v>
      </c>
      <c r="AE58" s="185" t="s">
        <v>428</v>
      </c>
      <c r="AF58" s="185" t="s">
        <v>428</v>
      </c>
      <c r="AG58" s="185">
        <v>3234</v>
      </c>
      <c r="AH58" s="185">
        <v>1614</v>
      </c>
      <c r="AI58" s="185">
        <v>1620</v>
      </c>
      <c r="AJ58" s="185">
        <v>51</v>
      </c>
      <c r="AK58" s="185">
        <v>48</v>
      </c>
      <c r="AL58" s="185">
        <v>54</v>
      </c>
      <c r="AN58" s="188"/>
    </row>
    <row r="59" spans="1:40" x14ac:dyDescent="0.25">
      <c r="A59" s="185" t="s">
        <v>136</v>
      </c>
      <c r="B59" s="185" t="s">
        <v>137</v>
      </c>
      <c r="C59" s="185">
        <v>1831</v>
      </c>
      <c r="D59" s="185">
        <v>918</v>
      </c>
      <c r="E59" s="185">
        <v>913</v>
      </c>
      <c r="F59" s="185">
        <v>63</v>
      </c>
      <c r="G59" s="185">
        <v>59</v>
      </c>
      <c r="H59" s="185">
        <v>68</v>
      </c>
      <c r="I59" s="185">
        <v>96</v>
      </c>
      <c r="J59" s="185">
        <v>49</v>
      </c>
      <c r="K59" s="185">
        <v>47</v>
      </c>
      <c r="L59" s="185">
        <v>58</v>
      </c>
      <c r="M59" s="185">
        <v>53</v>
      </c>
      <c r="N59" s="185">
        <v>64</v>
      </c>
      <c r="O59" s="185">
        <v>688</v>
      </c>
      <c r="P59" s="185">
        <v>364</v>
      </c>
      <c r="Q59" s="185">
        <v>324</v>
      </c>
      <c r="R59" s="185">
        <v>62</v>
      </c>
      <c r="S59" s="185">
        <v>58</v>
      </c>
      <c r="T59" s="185">
        <v>66</v>
      </c>
      <c r="U59" s="185">
        <v>62</v>
      </c>
      <c r="V59" s="185">
        <v>35</v>
      </c>
      <c r="W59" s="185">
        <v>27</v>
      </c>
      <c r="X59" s="185">
        <v>76</v>
      </c>
      <c r="Y59" s="185">
        <v>71</v>
      </c>
      <c r="Z59" s="185">
        <v>81</v>
      </c>
      <c r="AA59" s="185">
        <v>4</v>
      </c>
      <c r="AB59" s="185" t="s">
        <v>428</v>
      </c>
      <c r="AC59" s="185" t="s">
        <v>428</v>
      </c>
      <c r="AD59" s="185" t="s">
        <v>428</v>
      </c>
      <c r="AE59" s="185" t="s">
        <v>428</v>
      </c>
      <c r="AF59" s="185" t="s">
        <v>428</v>
      </c>
      <c r="AG59" s="185">
        <v>2717</v>
      </c>
      <c r="AH59" s="185">
        <v>1388</v>
      </c>
      <c r="AI59" s="185">
        <v>1329</v>
      </c>
      <c r="AJ59" s="185">
        <v>63</v>
      </c>
      <c r="AK59" s="185">
        <v>58</v>
      </c>
      <c r="AL59" s="185">
        <v>67</v>
      </c>
      <c r="AN59" s="188"/>
    </row>
    <row r="60" spans="1:40" x14ac:dyDescent="0.25">
      <c r="A60" s="185" t="s">
        <v>138</v>
      </c>
      <c r="B60" s="185" t="s">
        <v>139</v>
      </c>
      <c r="C60" s="185">
        <v>2173</v>
      </c>
      <c r="D60" s="185">
        <v>1125</v>
      </c>
      <c r="E60" s="185">
        <v>1048</v>
      </c>
      <c r="F60" s="185">
        <v>58</v>
      </c>
      <c r="G60" s="185">
        <v>55</v>
      </c>
      <c r="H60" s="185">
        <v>61</v>
      </c>
      <c r="I60" s="185">
        <v>193</v>
      </c>
      <c r="J60" s="185">
        <v>86</v>
      </c>
      <c r="K60" s="185">
        <v>107</v>
      </c>
      <c r="L60" s="185">
        <v>64</v>
      </c>
      <c r="M60" s="185">
        <v>57</v>
      </c>
      <c r="N60" s="185">
        <v>70</v>
      </c>
      <c r="O60" s="185">
        <v>86</v>
      </c>
      <c r="P60" s="185">
        <v>53</v>
      </c>
      <c r="Q60" s="185">
        <v>33</v>
      </c>
      <c r="R60" s="185">
        <v>72</v>
      </c>
      <c r="S60" s="185">
        <v>72</v>
      </c>
      <c r="T60" s="185">
        <v>73</v>
      </c>
      <c r="U60" s="185">
        <v>119</v>
      </c>
      <c r="V60" s="185">
        <v>62</v>
      </c>
      <c r="W60" s="185">
        <v>57</v>
      </c>
      <c r="X60" s="185">
        <v>66</v>
      </c>
      <c r="Y60" s="185">
        <v>60</v>
      </c>
      <c r="Z60" s="185">
        <v>72</v>
      </c>
      <c r="AA60" s="185">
        <v>8</v>
      </c>
      <c r="AB60" s="185">
        <v>5</v>
      </c>
      <c r="AC60" s="185">
        <v>3</v>
      </c>
      <c r="AD60" s="185" t="s">
        <v>428</v>
      </c>
      <c r="AE60" s="185" t="s">
        <v>428</v>
      </c>
      <c r="AF60" s="185">
        <v>100</v>
      </c>
      <c r="AG60" s="185">
        <v>2698</v>
      </c>
      <c r="AH60" s="185">
        <v>1398</v>
      </c>
      <c r="AI60" s="185">
        <v>1300</v>
      </c>
      <c r="AJ60" s="185">
        <v>58</v>
      </c>
      <c r="AK60" s="185">
        <v>55</v>
      </c>
      <c r="AL60" s="185">
        <v>62</v>
      </c>
      <c r="AN60" s="188"/>
    </row>
    <row r="61" spans="1:40" x14ac:dyDescent="0.25">
      <c r="A61" s="185" t="s">
        <v>143</v>
      </c>
      <c r="B61" s="185" t="s">
        <v>144</v>
      </c>
      <c r="C61" s="185">
        <v>2776</v>
      </c>
      <c r="D61" s="185">
        <v>1504</v>
      </c>
      <c r="E61" s="185">
        <v>1272</v>
      </c>
      <c r="F61" s="185">
        <v>61</v>
      </c>
      <c r="G61" s="185">
        <v>57</v>
      </c>
      <c r="H61" s="185">
        <v>64</v>
      </c>
      <c r="I61" s="185">
        <v>155</v>
      </c>
      <c r="J61" s="185">
        <v>82</v>
      </c>
      <c r="K61" s="185">
        <v>73</v>
      </c>
      <c r="L61" s="185">
        <v>62</v>
      </c>
      <c r="M61" s="185">
        <v>59</v>
      </c>
      <c r="N61" s="185">
        <v>66</v>
      </c>
      <c r="O61" s="185">
        <v>213</v>
      </c>
      <c r="P61" s="185">
        <v>112</v>
      </c>
      <c r="Q61" s="185">
        <v>101</v>
      </c>
      <c r="R61" s="185">
        <v>61</v>
      </c>
      <c r="S61" s="185">
        <v>63</v>
      </c>
      <c r="T61" s="185">
        <v>57</v>
      </c>
      <c r="U61" s="185">
        <v>28</v>
      </c>
      <c r="V61" s="185">
        <v>17</v>
      </c>
      <c r="W61" s="185">
        <v>11</v>
      </c>
      <c r="X61" s="185">
        <v>57</v>
      </c>
      <c r="Y61" s="185">
        <v>53</v>
      </c>
      <c r="Z61" s="185">
        <v>64</v>
      </c>
      <c r="AA61" s="185">
        <v>17</v>
      </c>
      <c r="AB61" s="185">
        <v>7</v>
      </c>
      <c r="AC61" s="185">
        <v>10</v>
      </c>
      <c r="AD61" s="185">
        <v>47</v>
      </c>
      <c r="AE61" s="185">
        <v>43</v>
      </c>
      <c r="AF61" s="185">
        <v>50</v>
      </c>
      <c r="AG61" s="185">
        <v>3279</v>
      </c>
      <c r="AH61" s="185">
        <v>1778</v>
      </c>
      <c r="AI61" s="185">
        <v>1501</v>
      </c>
      <c r="AJ61" s="185">
        <v>60</v>
      </c>
      <c r="AK61" s="185">
        <v>57</v>
      </c>
      <c r="AL61" s="185">
        <v>64</v>
      </c>
      <c r="AN61" s="188"/>
    </row>
    <row r="62" spans="1:40" x14ac:dyDescent="0.25">
      <c r="A62" s="185" t="s">
        <v>145</v>
      </c>
      <c r="B62" s="185" t="s">
        <v>146</v>
      </c>
      <c r="C62" s="185">
        <v>2174</v>
      </c>
      <c r="D62" s="185">
        <v>1091</v>
      </c>
      <c r="E62" s="185">
        <v>1083</v>
      </c>
      <c r="F62" s="185">
        <v>54</v>
      </c>
      <c r="G62" s="185">
        <v>50</v>
      </c>
      <c r="H62" s="185">
        <v>59</v>
      </c>
      <c r="I62" s="185">
        <v>98</v>
      </c>
      <c r="J62" s="185">
        <v>47</v>
      </c>
      <c r="K62" s="185">
        <v>51</v>
      </c>
      <c r="L62" s="185">
        <v>58</v>
      </c>
      <c r="M62" s="185">
        <v>60</v>
      </c>
      <c r="N62" s="185">
        <v>57</v>
      </c>
      <c r="O62" s="185">
        <v>316</v>
      </c>
      <c r="P62" s="185">
        <v>150</v>
      </c>
      <c r="Q62" s="185">
        <v>166</v>
      </c>
      <c r="R62" s="185">
        <v>60</v>
      </c>
      <c r="S62" s="185">
        <v>52</v>
      </c>
      <c r="T62" s="185">
        <v>67</v>
      </c>
      <c r="U62" s="185">
        <v>40</v>
      </c>
      <c r="V62" s="185">
        <v>19</v>
      </c>
      <c r="W62" s="185">
        <v>21</v>
      </c>
      <c r="X62" s="185">
        <v>70</v>
      </c>
      <c r="Y62" s="185">
        <v>74</v>
      </c>
      <c r="Z62" s="185">
        <v>67</v>
      </c>
      <c r="AA62" s="185">
        <v>8</v>
      </c>
      <c r="AB62" s="185">
        <v>3</v>
      </c>
      <c r="AC62" s="185">
        <v>5</v>
      </c>
      <c r="AD62" s="185" t="s">
        <v>428</v>
      </c>
      <c r="AE62" s="185" t="s">
        <v>428</v>
      </c>
      <c r="AF62" s="185" t="s">
        <v>428</v>
      </c>
      <c r="AG62" s="185">
        <v>2690</v>
      </c>
      <c r="AH62" s="185">
        <v>1338</v>
      </c>
      <c r="AI62" s="185">
        <v>1352</v>
      </c>
      <c r="AJ62" s="185">
        <v>55</v>
      </c>
      <c r="AK62" s="185">
        <v>51</v>
      </c>
      <c r="AL62" s="185">
        <v>60</v>
      </c>
      <c r="AN62" s="188"/>
    </row>
    <row r="63" spans="1:40" x14ac:dyDescent="0.25">
      <c r="A63" s="185" t="s">
        <v>147</v>
      </c>
      <c r="B63" s="185" t="s">
        <v>148</v>
      </c>
      <c r="C63" s="185">
        <v>2025</v>
      </c>
      <c r="D63" s="185">
        <v>1052</v>
      </c>
      <c r="E63" s="185">
        <v>973</v>
      </c>
      <c r="F63" s="185">
        <v>69</v>
      </c>
      <c r="G63" s="185">
        <v>67</v>
      </c>
      <c r="H63" s="185">
        <v>71</v>
      </c>
      <c r="I63" s="185">
        <v>171</v>
      </c>
      <c r="J63" s="185">
        <v>83</v>
      </c>
      <c r="K63" s="185">
        <v>88</v>
      </c>
      <c r="L63" s="185">
        <v>66</v>
      </c>
      <c r="M63" s="185">
        <v>55</v>
      </c>
      <c r="N63" s="185">
        <v>76</v>
      </c>
      <c r="O63" s="185">
        <v>333</v>
      </c>
      <c r="P63" s="185">
        <v>169</v>
      </c>
      <c r="Q63" s="185">
        <v>164</v>
      </c>
      <c r="R63" s="185">
        <v>65</v>
      </c>
      <c r="S63" s="185">
        <v>60</v>
      </c>
      <c r="T63" s="185">
        <v>70</v>
      </c>
      <c r="U63" s="185">
        <v>95</v>
      </c>
      <c r="V63" s="185">
        <v>48</v>
      </c>
      <c r="W63" s="185">
        <v>47</v>
      </c>
      <c r="X63" s="185">
        <v>64</v>
      </c>
      <c r="Y63" s="185">
        <v>58</v>
      </c>
      <c r="Z63" s="185">
        <v>70</v>
      </c>
      <c r="AA63" s="185">
        <v>26</v>
      </c>
      <c r="AB63" s="185">
        <v>15</v>
      </c>
      <c r="AC63" s="185">
        <v>11</v>
      </c>
      <c r="AD63" s="185">
        <v>85</v>
      </c>
      <c r="AE63" s="185" t="s">
        <v>428</v>
      </c>
      <c r="AF63" s="185" t="s">
        <v>428</v>
      </c>
      <c r="AG63" s="185">
        <v>2737</v>
      </c>
      <c r="AH63" s="185">
        <v>1404</v>
      </c>
      <c r="AI63" s="185">
        <v>1333</v>
      </c>
      <c r="AJ63" s="185">
        <v>68</v>
      </c>
      <c r="AK63" s="185">
        <v>65</v>
      </c>
      <c r="AL63" s="185">
        <v>71</v>
      </c>
      <c r="AN63" s="188"/>
    </row>
    <row r="64" spans="1:40" x14ac:dyDescent="0.25">
      <c r="A64" s="185" t="s">
        <v>151</v>
      </c>
      <c r="B64" s="185" t="s">
        <v>152</v>
      </c>
      <c r="C64" s="185">
        <v>3412</v>
      </c>
      <c r="D64" s="185">
        <v>1787</v>
      </c>
      <c r="E64" s="185">
        <v>1625</v>
      </c>
      <c r="F64" s="185">
        <v>62</v>
      </c>
      <c r="G64" s="185">
        <v>57</v>
      </c>
      <c r="H64" s="185">
        <v>67</v>
      </c>
      <c r="I64" s="185">
        <v>58</v>
      </c>
      <c r="J64" s="185">
        <v>32</v>
      </c>
      <c r="K64" s="185">
        <v>26</v>
      </c>
      <c r="L64" s="185">
        <v>69</v>
      </c>
      <c r="M64" s="185">
        <v>69</v>
      </c>
      <c r="N64" s="185">
        <v>69</v>
      </c>
      <c r="O64" s="185">
        <v>54</v>
      </c>
      <c r="P64" s="185">
        <v>28</v>
      </c>
      <c r="Q64" s="185">
        <v>26</v>
      </c>
      <c r="R64" s="185">
        <v>70</v>
      </c>
      <c r="S64" s="185">
        <v>61</v>
      </c>
      <c r="T64" s="185">
        <v>81</v>
      </c>
      <c r="U64" s="185">
        <v>35</v>
      </c>
      <c r="V64" s="185">
        <v>13</v>
      </c>
      <c r="W64" s="185">
        <v>22</v>
      </c>
      <c r="X64" s="185">
        <v>66</v>
      </c>
      <c r="Y64" s="185">
        <v>46</v>
      </c>
      <c r="Z64" s="185">
        <v>77</v>
      </c>
      <c r="AA64" s="185">
        <v>9</v>
      </c>
      <c r="AB64" s="185">
        <v>4</v>
      </c>
      <c r="AC64" s="185">
        <v>5</v>
      </c>
      <c r="AD64" s="185">
        <v>67</v>
      </c>
      <c r="AE64" s="185" t="s">
        <v>428</v>
      </c>
      <c r="AF64" s="185" t="s">
        <v>428</v>
      </c>
      <c r="AG64" s="185">
        <v>3602</v>
      </c>
      <c r="AH64" s="185">
        <v>1883</v>
      </c>
      <c r="AI64" s="185">
        <v>1719</v>
      </c>
      <c r="AJ64" s="185">
        <v>62</v>
      </c>
      <c r="AK64" s="185">
        <v>57</v>
      </c>
      <c r="AL64" s="185">
        <v>67</v>
      </c>
      <c r="AN64" s="188"/>
    </row>
    <row r="65" spans="1:40" x14ac:dyDescent="0.25">
      <c r="A65" s="185" t="s">
        <v>157</v>
      </c>
      <c r="B65" s="185" t="s">
        <v>158</v>
      </c>
      <c r="C65" s="185">
        <v>2529</v>
      </c>
      <c r="D65" s="185">
        <v>1264</v>
      </c>
      <c r="E65" s="185">
        <v>1265</v>
      </c>
      <c r="F65" s="185">
        <v>55</v>
      </c>
      <c r="G65" s="185">
        <v>49</v>
      </c>
      <c r="H65" s="185">
        <v>60</v>
      </c>
      <c r="I65" s="185">
        <v>67</v>
      </c>
      <c r="J65" s="185">
        <v>33</v>
      </c>
      <c r="K65" s="185">
        <v>34</v>
      </c>
      <c r="L65" s="185">
        <v>55</v>
      </c>
      <c r="M65" s="185" t="s">
        <v>428</v>
      </c>
      <c r="N65" s="185" t="s">
        <v>428</v>
      </c>
      <c r="O65" s="185">
        <v>12</v>
      </c>
      <c r="P65" s="185">
        <v>7</v>
      </c>
      <c r="Q65" s="185">
        <v>5</v>
      </c>
      <c r="R65" s="185">
        <v>58</v>
      </c>
      <c r="S65" s="185" t="s">
        <v>428</v>
      </c>
      <c r="T65" s="185" t="s">
        <v>428</v>
      </c>
      <c r="U65" s="185">
        <v>17</v>
      </c>
      <c r="V65" s="185">
        <v>8</v>
      </c>
      <c r="W65" s="185">
        <v>9</v>
      </c>
      <c r="X65" s="185">
        <v>47</v>
      </c>
      <c r="Y65" s="185" t="s">
        <v>428</v>
      </c>
      <c r="Z65" s="185" t="s">
        <v>428</v>
      </c>
      <c r="AA65" s="185">
        <v>0</v>
      </c>
      <c r="AB65" s="185">
        <v>0</v>
      </c>
      <c r="AC65" s="185">
        <v>0</v>
      </c>
      <c r="AD65" s="185" t="s">
        <v>37</v>
      </c>
      <c r="AE65" s="185" t="s">
        <v>37</v>
      </c>
      <c r="AF65" s="185" t="s">
        <v>37</v>
      </c>
      <c r="AG65" s="185">
        <v>2639</v>
      </c>
      <c r="AH65" s="185">
        <v>1321</v>
      </c>
      <c r="AI65" s="185">
        <v>1318</v>
      </c>
      <c r="AJ65" s="185">
        <v>54</v>
      </c>
      <c r="AK65" s="185">
        <v>49</v>
      </c>
      <c r="AL65" s="185">
        <v>60</v>
      </c>
      <c r="AN65" s="188"/>
    </row>
    <row r="66" spans="1:40" x14ac:dyDescent="0.25">
      <c r="A66" s="185" t="s">
        <v>163</v>
      </c>
      <c r="B66" s="185" t="s">
        <v>164</v>
      </c>
      <c r="C66" s="185">
        <v>3178</v>
      </c>
      <c r="D66" s="185">
        <v>1603</v>
      </c>
      <c r="E66" s="185">
        <v>1575</v>
      </c>
      <c r="F66" s="185">
        <v>55</v>
      </c>
      <c r="G66" s="185">
        <v>53</v>
      </c>
      <c r="H66" s="185">
        <v>58</v>
      </c>
      <c r="I66" s="185">
        <v>93</v>
      </c>
      <c r="J66" s="185">
        <v>49</v>
      </c>
      <c r="K66" s="185">
        <v>44</v>
      </c>
      <c r="L66" s="185">
        <v>62</v>
      </c>
      <c r="M66" s="185">
        <v>59</v>
      </c>
      <c r="N66" s="185">
        <v>66</v>
      </c>
      <c r="O66" s="185">
        <v>111</v>
      </c>
      <c r="P66" s="185">
        <v>58</v>
      </c>
      <c r="Q66" s="185">
        <v>53</v>
      </c>
      <c r="R66" s="185">
        <v>56</v>
      </c>
      <c r="S66" s="185">
        <v>53</v>
      </c>
      <c r="T66" s="185">
        <v>58</v>
      </c>
      <c r="U66" s="185">
        <v>43</v>
      </c>
      <c r="V66" s="185">
        <v>24</v>
      </c>
      <c r="W66" s="185">
        <v>19</v>
      </c>
      <c r="X66" s="185">
        <v>56</v>
      </c>
      <c r="Y66" s="185">
        <v>42</v>
      </c>
      <c r="Z66" s="185">
        <v>74</v>
      </c>
      <c r="AA66" s="185">
        <v>13</v>
      </c>
      <c r="AB66" s="185">
        <v>5</v>
      </c>
      <c r="AC66" s="185">
        <v>8</v>
      </c>
      <c r="AD66" s="185">
        <v>46</v>
      </c>
      <c r="AE66" s="185" t="s">
        <v>428</v>
      </c>
      <c r="AF66" s="185" t="s">
        <v>428</v>
      </c>
      <c r="AG66" s="185">
        <v>3486</v>
      </c>
      <c r="AH66" s="185">
        <v>1765</v>
      </c>
      <c r="AI66" s="185">
        <v>1721</v>
      </c>
      <c r="AJ66" s="185">
        <v>55</v>
      </c>
      <c r="AK66" s="185">
        <v>53</v>
      </c>
      <c r="AL66" s="185">
        <v>58</v>
      </c>
      <c r="AN66" s="188"/>
    </row>
    <row r="67" spans="1:40" x14ac:dyDescent="0.25">
      <c r="A67" s="185" t="s">
        <v>178</v>
      </c>
      <c r="B67" s="185" t="s">
        <v>179</v>
      </c>
      <c r="C67" s="185">
        <v>2624</v>
      </c>
      <c r="D67" s="185">
        <v>1321</v>
      </c>
      <c r="E67" s="185">
        <v>1303</v>
      </c>
      <c r="F67" s="185">
        <v>54</v>
      </c>
      <c r="G67" s="185">
        <v>49</v>
      </c>
      <c r="H67" s="185">
        <v>59</v>
      </c>
      <c r="I67" s="185">
        <v>92</v>
      </c>
      <c r="J67" s="185">
        <v>46</v>
      </c>
      <c r="K67" s="185">
        <v>46</v>
      </c>
      <c r="L67" s="185">
        <v>57</v>
      </c>
      <c r="M67" s="185">
        <v>48</v>
      </c>
      <c r="N67" s="185">
        <v>65</v>
      </c>
      <c r="O67" s="185">
        <v>233</v>
      </c>
      <c r="P67" s="185">
        <v>125</v>
      </c>
      <c r="Q67" s="185">
        <v>108</v>
      </c>
      <c r="R67" s="185">
        <v>64</v>
      </c>
      <c r="S67" s="185">
        <v>58</v>
      </c>
      <c r="T67" s="185">
        <v>70</v>
      </c>
      <c r="U67" s="185">
        <v>37</v>
      </c>
      <c r="V67" s="185">
        <v>16</v>
      </c>
      <c r="W67" s="185">
        <v>21</v>
      </c>
      <c r="X67" s="185">
        <v>59</v>
      </c>
      <c r="Y67" s="185">
        <v>31</v>
      </c>
      <c r="Z67" s="185">
        <v>81</v>
      </c>
      <c r="AA67" s="185">
        <v>9</v>
      </c>
      <c r="AB67" s="185">
        <v>5</v>
      </c>
      <c r="AC67" s="185">
        <v>4</v>
      </c>
      <c r="AD67" s="185">
        <v>33</v>
      </c>
      <c r="AE67" s="185" t="s">
        <v>428</v>
      </c>
      <c r="AF67" s="185" t="s">
        <v>428</v>
      </c>
      <c r="AG67" s="185">
        <v>3039</v>
      </c>
      <c r="AH67" s="185">
        <v>1535</v>
      </c>
      <c r="AI67" s="185">
        <v>1504</v>
      </c>
      <c r="AJ67" s="185">
        <v>55</v>
      </c>
      <c r="AK67" s="185">
        <v>50</v>
      </c>
      <c r="AL67" s="185">
        <v>60</v>
      </c>
      <c r="AN67" s="188"/>
    </row>
    <row r="68" spans="1:40" x14ac:dyDescent="0.25">
      <c r="A68" s="185" t="s">
        <v>180</v>
      </c>
      <c r="B68" s="185" t="s">
        <v>181</v>
      </c>
      <c r="C68" s="185">
        <v>4060</v>
      </c>
      <c r="D68" s="185">
        <v>2100</v>
      </c>
      <c r="E68" s="185">
        <v>1960</v>
      </c>
      <c r="F68" s="185">
        <v>55</v>
      </c>
      <c r="G68" s="185">
        <v>50</v>
      </c>
      <c r="H68" s="185">
        <v>61</v>
      </c>
      <c r="I68" s="185">
        <v>447</v>
      </c>
      <c r="J68" s="185">
        <v>211</v>
      </c>
      <c r="K68" s="185">
        <v>236</v>
      </c>
      <c r="L68" s="185">
        <v>55</v>
      </c>
      <c r="M68" s="185">
        <v>51</v>
      </c>
      <c r="N68" s="185">
        <v>58</v>
      </c>
      <c r="O68" s="185">
        <v>698</v>
      </c>
      <c r="P68" s="185">
        <v>354</v>
      </c>
      <c r="Q68" s="185">
        <v>344</v>
      </c>
      <c r="R68" s="185">
        <v>53</v>
      </c>
      <c r="S68" s="185">
        <v>51</v>
      </c>
      <c r="T68" s="185">
        <v>55</v>
      </c>
      <c r="U68" s="185">
        <v>336</v>
      </c>
      <c r="V68" s="185">
        <v>178</v>
      </c>
      <c r="W68" s="185">
        <v>158</v>
      </c>
      <c r="X68" s="185">
        <v>61</v>
      </c>
      <c r="Y68" s="185">
        <v>58</v>
      </c>
      <c r="Z68" s="185">
        <v>65</v>
      </c>
      <c r="AA68" s="185">
        <v>31</v>
      </c>
      <c r="AB68" s="185">
        <v>17</v>
      </c>
      <c r="AC68" s="185">
        <v>14</v>
      </c>
      <c r="AD68" s="185">
        <v>48</v>
      </c>
      <c r="AE68" s="185">
        <v>47</v>
      </c>
      <c r="AF68" s="185">
        <v>50</v>
      </c>
      <c r="AG68" s="185">
        <v>5832</v>
      </c>
      <c r="AH68" s="185">
        <v>2998</v>
      </c>
      <c r="AI68" s="185">
        <v>2834</v>
      </c>
      <c r="AJ68" s="185">
        <v>54</v>
      </c>
      <c r="AK68" s="185">
        <v>50</v>
      </c>
      <c r="AL68" s="185">
        <v>59</v>
      </c>
      <c r="AN68" s="188"/>
    </row>
    <row r="69" spans="1:40" x14ac:dyDescent="0.25">
      <c r="A69" s="185" t="s">
        <v>159</v>
      </c>
      <c r="B69" s="185" t="s">
        <v>160</v>
      </c>
      <c r="C69" s="185">
        <v>3668</v>
      </c>
      <c r="D69" s="185">
        <v>1825</v>
      </c>
      <c r="E69" s="185">
        <v>1843</v>
      </c>
      <c r="F69" s="185">
        <v>56</v>
      </c>
      <c r="G69" s="185">
        <v>53</v>
      </c>
      <c r="H69" s="185">
        <v>59</v>
      </c>
      <c r="I69" s="185">
        <v>338</v>
      </c>
      <c r="J69" s="185">
        <v>166</v>
      </c>
      <c r="K69" s="185">
        <v>172</v>
      </c>
      <c r="L69" s="185">
        <v>55</v>
      </c>
      <c r="M69" s="185">
        <v>51</v>
      </c>
      <c r="N69" s="185">
        <v>59</v>
      </c>
      <c r="O69" s="185">
        <v>3296</v>
      </c>
      <c r="P69" s="185">
        <v>1663</v>
      </c>
      <c r="Q69" s="185">
        <v>1633</v>
      </c>
      <c r="R69" s="185">
        <v>60</v>
      </c>
      <c r="S69" s="185">
        <v>54</v>
      </c>
      <c r="T69" s="185">
        <v>65</v>
      </c>
      <c r="U69" s="185">
        <v>82</v>
      </c>
      <c r="V69" s="185">
        <v>45</v>
      </c>
      <c r="W69" s="185">
        <v>37</v>
      </c>
      <c r="X69" s="185">
        <v>54</v>
      </c>
      <c r="Y69" s="185">
        <v>47</v>
      </c>
      <c r="Z69" s="185">
        <v>62</v>
      </c>
      <c r="AA69" s="185">
        <v>15</v>
      </c>
      <c r="AB69" s="185">
        <v>6</v>
      </c>
      <c r="AC69" s="185">
        <v>9</v>
      </c>
      <c r="AD69" s="185">
        <v>60</v>
      </c>
      <c r="AE69" s="185" t="s">
        <v>428</v>
      </c>
      <c r="AF69" s="185" t="s">
        <v>428</v>
      </c>
      <c r="AG69" s="185">
        <v>7556</v>
      </c>
      <c r="AH69" s="185">
        <v>3790</v>
      </c>
      <c r="AI69" s="185">
        <v>3766</v>
      </c>
      <c r="AJ69" s="185">
        <v>57</v>
      </c>
      <c r="AK69" s="185">
        <v>53</v>
      </c>
      <c r="AL69" s="185">
        <v>61</v>
      </c>
      <c r="AN69" s="188"/>
    </row>
    <row r="70" spans="1:40" x14ac:dyDescent="0.25">
      <c r="A70" s="185" t="s">
        <v>161</v>
      </c>
      <c r="B70" s="185" t="s">
        <v>162</v>
      </c>
      <c r="C70" s="185">
        <v>2091</v>
      </c>
      <c r="D70" s="185">
        <v>995</v>
      </c>
      <c r="E70" s="185">
        <v>1096</v>
      </c>
      <c r="F70" s="185">
        <v>63</v>
      </c>
      <c r="G70" s="185">
        <v>57</v>
      </c>
      <c r="H70" s="185">
        <v>68</v>
      </c>
      <c r="I70" s="185">
        <v>99</v>
      </c>
      <c r="J70" s="185">
        <v>55</v>
      </c>
      <c r="K70" s="185">
        <v>44</v>
      </c>
      <c r="L70" s="185">
        <v>61</v>
      </c>
      <c r="M70" s="185">
        <v>55</v>
      </c>
      <c r="N70" s="185">
        <v>68</v>
      </c>
      <c r="O70" s="185">
        <v>432</v>
      </c>
      <c r="P70" s="185">
        <v>239</v>
      </c>
      <c r="Q70" s="185">
        <v>193</v>
      </c>
      <c r="R70" s="185">
        <v>60</v>
      </c>
      <c r="S70" s="185">
        <v>57</v>
      </c>
      <c r="T70" s="185">
        <v>63</v>
      </c>
      <c r="U70" s="185">
        <v>14</v>
      </c>
      <c r="V70" s="185">
        <v>7</v>
      </c>
      <c r="W70" s="185">
        <v>7</v>
      </c>
      <c r="X70" s="185">
        <v>57</v>
      </c>
      <c r="Y70" s="185">
        <v>57</v>
      </c>
      <c r="Z70" s="185">
        <v>57</v>
      </c>
      <c r="AA70" s="185" t="s">
        <v>428</v>
      </c>
      <c r="AB70" s="185" t="s">
        <v>428</v>
      </c>
      <c r="AC70" s="185" t="s">
        <v>428</v>
      </c>
      <c r="AD70" s="185" t="s">
        <v>428</v>
      </c>
      <c r="AE70" s="185" t="s">
        <v>428</v>
      </c>
      <c r="AF70" s="185" t="s">
        <v>428</v>
      </c>
      <c r="AG70" s="185">
        <v>2663</v>
      </c>
      <c r="AH70" s="185">
        <v>1314</v>
      </c>
      <c r="AI70" s="185">
        <v>1349</v>
      </c>
      <c r="AJ70" s="185">
        <v>62</v>
      </c>
      <c r="AK70" s="185">
        <v>57</v>
      </c>
      <c r="AL70" s="185">
        <v>67</v>
      </c>
      <c r="AN70" s="188"/>
    </row>
    <row r="71" spans="1:40" x14ac:dyDescent="0.25">
      <c r="A71" s="185" t="s">
        <v>168</v>
      </c>
      <c r="B71" s="185" t="s">
        <v>169</v>
      </c>
      <c r="C71" s="185">
        <v>3353</v>
      </c>
      <c r="D71" s="185">
        <v>1757</v>
      </c>
      <c r="E71" s="185">
        <v>1596</v>
      </c>
      <c r="F71" s="185">
        <v>59</v>
      </c>
      <c r="G71" s="185">
        <v>56</v>
      </c>
      <c r="H71" s="185">
        <v>63</v>
      </c>
      <c r="I71" s="185">
        <v>300</v>
      </c>
      <c r="J71" s="185">
        <v>168</v>
      </c>
      <c r="K71" s="185">
        <v>132</v>
      </c>
      <c r="L71" s="185">
        <v>51</v>
      </c>
      <c r="M71" s="185">
        <v>45</v>
      </c>
      <c r="N71" s="185">
        <v>59</v>
      </c>
      <c r="O71" s="185">
        <v>1400</v>
      </c>
      <c r="P71" s="185">
        <v>715</v>
      </c>
      <c r="Q71" s="185">
        <v>685</v>
      </c>
      <c r="R71" s="185">
        <v>61</v>
      </c>
      <c r="S71" s="185">
        <v>56</v>
      </c>
      <c r="T71" s="185">
        <v>66</v>
      </c>
      <c r="U71" s="185">
        <v>112</v>
      </c>
      <c r="V71" s="185">
        <v>55</v>
      </c>
      <c r="W71" s="185">
        <v>57</v>
      </c>
      <c r="X71" s="185">
        <v>56</v>
      </c>
      <c r="Y71" s="185">
        <v>40</v>
      </c>
      <c r="Z71" s="185">
        <v>72</v>
      </c>
      <c r="AA71" s="185">
        <v>19</v>
      </c>
      <c r="AB71" s="185">
        <v>11</v>
      </c>
      <c r="AC71" s="185">
        <v>8</v>
      </c>
      <c r="AD71" s="185">
        <v>58</v>
      </c>
      <c r="AE71" s="185">
        <v>55</v>
      </c>
      <c r="AF71" s="185">
        <v>63</v>
      </c>
      <c r="AG71" s="185">
        <v>5270</v>
      </c>
      <c r="AH71" s="185">
        <v>2758</v>
      </c>
      <c r="AI71" s="185">
        <v>2512</v>
      </c>
      <c r="AJ71" s="185">
        <v>59</v>
      </c>
      <c r="AK71" s="185">
        <v>54</v>
      </c>
      <c r="AL71" s="185">
        <v>63</v>
      </c>
      <c r="AN71" s="188"/>
    </row>
    <row r="72" spans="1:40" x14ac:dyDescent="0.25">
      <c r="A72" s="185" t="s">
        <v>170</v>
      </c>
      <c r="B72" s="185" t="s">
        <v>171</v>
      </c>
      <c r="C72" s="185">
        <v>6244</v>
      </c>
      <c r="D72" s="185">
        <v>3214</v>
      </c>
      <c r="E72" s="185">
        <v>3030</v>
      </c>
      <c r="F72" s="185">
        <v>62</v>
      </c>
      <c r="G72" s="185">
        <v>57</v>
      </c>
      <c r="H72" s="185">
        <v>66</v>
      </c>
      <c r="I72" s="185">
        <v>494</v>
      </c>
      <c r="J72" s="185">
        <v>276</v>
      </c>
      <c r="K72" s="185">
        <v>218</v>
      </c>
      <c r="L72" s="185">
        <v>59</v>
      </c>
      <c r="M72" s="185">
        <v>57</v>
      </c>
      <c r="N72" s="185">
        <v>61</v>
      </c>
      <c r="O72" s="185">
        <v>1010</v>
      </c>
      <c r="P72" s="185">
        <v>520</v>
      </c>
      <c r="Q72" s="185">
        <v>490</v>
      </c>
      <c r="R72" s="185">
        <v>60</v>
      </c>
      <c r="S72" s="185">
        <v>58</v>
      </c>
      <c r="T72" s="185">
        <v>62</v>
      </c>
      <c r="U72" s="185">
        <v>541</v>
      </c>
      <c r="V72" s="185">
        <v>284</v>
      </c>
      <c r="W72" s="185">
        <v>257</v>
      </c>
      <c r="X72" s="185">
        <v>61</v>
      </c>
      <c r="Y72" s="185">
        <v>55</v>
      </c>
      <c r="Z72" s="185">
        <v>67</v>
      </c>
      <c r="AA72" s="185">
        <v>42</v>
      </c>
      <c r="AB72" s="185">
        <v>16</v>
      </c>
      <c r="AC72" s="185">
        <v>26</v>
      </c>
      <c r="AD72" s="185">
        <v>74</v>
      </c>
      <c r="AE72" s="185">
        <v>75</v>
      </c>
      <c r="AF72" s="185">
        <v>73</v>
      </c>
      <c r="AG72" s="185">
        <v>8611</v>
      </c>
      <c r="AH72" s="185">
        <v>4447</v>
      </c>
      <c r="AI72" s="185">
        <v>4164</v>
      </c>
      <c r="AJ72" s="185">
        <v>61</v>
      </c>
      <c r="AK72" s="185">
        <v>57</v>
      </c>
      <c r="AL72" s="185">
        <v>65</v>
      </c>
      <c r="AN72" s="188"/>
    </row>
    <row r="73" spans="1:40" x14ac:dyDescent="0.25">
      <c r="A73" s="185" t="s">
        <v>182</v>
      </c>
      <c r="B73" s="185" t="s">
        <v>183</v>
      </c>
      <c r="C73" s="185">
        <v>3383</v>
      </c>
      <c r="D73" s="185">
        <v>1720</v>
      </c>
      <c r="E73" s="185">
        <v>1663</v>
      </c>
      <c r="F73" s="185">
        <v>57</v>
      </c>
      <c r="G73" s="185">
        <v>52</v>
      </c>
      <c r="H73" s="185">
        <v>63</v>
      </c>
      <c r="I73" s="185">
        <v>105</v>
      </c>
      <c r="J73" s="185">
        <v>56</v>
      </c>
      <c r="K73" s="185">
        <v>49</v>
      </c>
      <c r="L73" s="185">
        <v>52</v>
      </c>
      <c r="M73" s="185">
        <v>50</v>
      </c>
      <c r="N73" s="185">
        <v>55</v>
      </c>
      <c r="O73" s="185">
        <v>165</v>
      </c>
      <c r="P73" s="185">
        <v>92</v>
      </c>
      <c r="Q73" s="185">
        <v>73</v>
      </c>
      <c r="R73" s="185">
        <v>56</v>
      </c>
      <c r="S73" s="185">
        <v>54</v>
      </c>
      <c r="T73" s="185">
        <v>59</v>
      </c>
      <c r="U73" s="185">
        <v>37</v>
      </c>
      <c r="V73" s="185">
        <v>23</v>
      </c>
      <c r="W73" s="185">
        <v>14</v>
      </c>
      <c r="X73" s="185">
        <v>68</v>
      </c>
      <c r="Y73" s="185">
        <v>61</v>
      </c>
      <c r="Z73" s="185">
        <v>79</v>
      </c>
      <c r="AA73" s="185">
        <v>15</v>
      </c>
      <c r="AB73" s="185">
        <v>10</v>
      </c>
      <c r="AC73" s="185">
        <v>5</v>
      </c>
      <c r="AD73" s="185">
        <v>67</v>
      </c>
      <c r="AE73" s="185" t="s">
        <v>428</v>
      </c>
      <c r="AF73" s="185" t="s">
        <v>428</v>
      </c>
      <c r="AG73" s="185">
        <v>3741</v>
      </c>
      <c r="AH73" s="185">
        <v>1921</v>
      </c>
      <c r="AI73" s="185">
        <v>1820</v>
      </c>
      <c r="AJ73" s="185">
        <v>57</v>
      </c>
      <c r="AK73" s="185">
        <v>52</v>
      </c>
      <c r="AL73" s="185">
        <v>62</v>
      </c>
      <c r="AN73" s="188"/>
    </row>
    <row r="74" spans="1:40" x14ac:dyDescent="0.25">
      <c r="A74" s="185" t="s">
        <v>88</v>
      </c>
      <c r="B74" s="185" t="s">
        <v>89</v>
      </c>
      <c r="C74" s="185">
        <v>1849</v>
      </c>
      <c r="D74" s="185">
        <v>908</v>
      </c>
      <c r="E74" s="185">
        <v>941</v>
      </c>
      <c r="F74" s="185">
        <v>58</v>
      </c>
      <c r="G74" s="185">
        <v>55</v>
      </c>
      <c r="H74" s="185">
        <v>62</v>
      </c>
      <c r="I74" s="185">
        <v>42</v>
      </c>
      <c r="J74" s="185">
        <v>21</v>
      </c>
      <c r="K74" s="185">
        <v>21</v>
      </c>
      <c r="L74" s="185">
        <v>74</v>
      </c>
      <c r="M74" s="185" t="s">
        <v>428</v>
      </c>
      <c r="N74" s="185" t="s">
        <v>428</v>
      </c>
      <c r="O74" s="185">
        <v>36</v>
      </c>
      <c r="P74" s="185">
        <v>14</v>
      </c>
      <c r="Q74" s="185">
        <v>22</v>
      </c>
      <c r="R74" s="185">
        <v>58</v>
      </c>
      <c r="S74" s="185">
        <v>64</v>
      </c>
      <c r="T74" s="185">
        <v>55</v>
      </c>
      <c r="U74" s="185">
        <v>27</v>
      </c>
      <c r="V74" s="185">
        <v>14</v>
      </c>
      <c r="W74" s="185">
        <v>13</v>
      </c>
      <c r="X74" s="185">
        <v>48</v>
      </c>
      <c r="Y74" s="185">
        <v>43</v>
      </c>
      <c r="Z74" s="185">
        <v>54</v>
      </c>
      <c r="AA74" s="185">
        <v>11</v>
      </c>
      <c r="AB74" s="185" t="s">
        <v>428</v>
      </c>
      <c r="AC74" s="185" t="s">
        <v>428</v>
      </c>
      <c r="AD74" s="185">
        <v>100</v>
      </c>
      <c r="AE74" s="185" t="s">
        <v>428</v>
      </c>
      <c r="AF74" s="185" t="s">
        <v>428</v>
      </c>
      <c r="AG74" s="185">
        <v>2004</v>
      </c>
      <c r="AH74" s="185">
        <v>985</v>
      </c>
      <c r="AI74" s="185">
        <v>1019</v>
      </c>
      <c r="AJ74" s="185">
        <v>59</v>
      </c>
      <c r="AK74" s="185">
        <v>55</v>
      </c>
      <c r="AL74" s="185">
        <v>62</v>
      </c>
      <c r="AN74" s="188"/>
    </row>
    <row r="75" spans="1:40" x14ac:dyDescent="0.25">
      <c r="A75" s="185" t="s">
        <v>94</v>
      </c>
      <c r="B75" s="185" t="s">
        <v>95</v>
      </c>
      <c r="C75" s="185">
        <v>2122</v>
      </c>
      <c r="D75" s="185">
        <v>1101</v>
      </c>
      <c r="E75" s="185">
        <v>1021</v>
      </c>
      <c r="F75" s="185">
        <v>60</v>
      </c>
      <c r="G75" s="185">
        <v>54</v>
      </c>
      <c r="H75" s="185">
        <v>66</v>
      </c>
      <c r="I75" s="185">
        <v>83</v>
      </c>
      <c r="J75" s="185">
        <v>45</v>
      </c>
      <c r="K75" s="185">
        <v>38</v>
      </c>
      <c r="L75" s="185">
        <v>71</v>
      </c>
      <c r="M75" s="185">
        <v>62</v>
      </c>
      <c r="N75" s="185">
        <v>82</v>
      </c>
      <c r="O75" s="185">
        <v>375</v>
      </c>
      <c r="P75" s="185">
        <v>196</v>
      </c>
      <c r="Q75" s="185">
        <v>179</v>
      </c>
      <c r="R75" s="185">
        <v>64</v>
      </c>
      <c r="S75" s="185">
        <v>59</v>
      </c>
      <c r="T75" s="185">
        <v>69</v>
      </c>
      <c r="U75" s="185">
        <v>104</v>
      </c>
      <c r="V75" s="185">
        <v>58</v>
      </c>
      <c r="W75" s="185">
        <v>46</v>
      </c>
      <c r="X75" s="185">
        <v>61</v>
      </c>
      <c r="Y75" s="185">
        <v>53</v>
      </c>
      <c r="Z75" s="185">
        <v>70</v>
      </c>
      <c r="AA75" s="185">
        <v>22</v>
      </c>
      <c r="AB75" s="185">
        <v>16</v>
      </c>
      <c r="AC75" s="185">
        <v>6</v>
      </c>
      <c r="AD75" s="185">
        <v>77</v>
      </c>
      <c r="AE75" s="185" t="s">
        <v>428</v>
      </c>
      <c r="AF75" s="185" t="s">
        <v>428</v>
      </c>
      <c r="AG75" s="185">
        <v>2807</v>
      </c>
      <c r="AH75" s="185">
        <v>1482</v>
      </c>
      <c r="AI75" s="185">
        <v>1325</v>
      </c>
      <c r="AJ75" s="185">
        <v>61</v>
      </c>
      <c r="AK75" s="185">
        <v>55</v>
      </c>
      <c r="AL75" s="185">
        <v>67</v>
      </c>
      <c r="AN75" s="188"/>
    </row>
    <row r="76" spans="1:40" x14ac:dyDescent="0.25">
      <c r="A76" s="185" t="s">
        <v>96</v>
      </c>
      <c r="B76" s="185" t="s">
        <v>97</v>
      </c>
      <c r="C76" s="185">
        <v>2155</v>
      </c>
      <c r="D76" s="185">
        <v>1098</v>
      </c>
      <c r="E76" s="185">
        <v>1057</v>
      </c>
      <c r="F76" s="185">
        <v>59</v>
      </c>
      <c r="G76" s="185">
        <v>58</v>
      </c>
      <c r="H76" s="185">
        <v>61</v>
      </c>
      <c r="I76" s="185">
        <v>50</v>
      </c>
      <c r="J76" s="185">
        <v>22</v>
      </c>
      <c r="K76" s="185">
        <v>28</v>
      </c>
      <c r="L76" s="185">
        <v>66</v>
      </c>
      <c r="M76" s="185">
        <v>59</v>
      </c>
      <c r="N76" s="185">
        <v>71</v>
      </c>
      <c r="O76" s="185">
        <v>57</v>
      </c>
      <c r="P76" s="185">
        <v>27</v>
      </c>
      <c r="Q76" s="185">
        <v>30</v>
      </c>
      <c r="R76" s="185">
        <v>65</v>
      </c>
      <c r="S76" s="185">
        <v>52</v>
      </c>
      <c r="T76" s="185">
        <v>77</v>
      </c>
      <c r="U76" s="185">
        <v>21</v>
      </c>
      <c r="V76" s="185">
        <v>8</v>
      </c>
      <c r="W76" s="185">
        <v>13</v>
      </c>
      <c r="X76" s="185">
        <v>76</v>
      </c>
      <c r="Y76" s="185" t="s">
        <v>428</v>
      </c>
      <c r="Z76" s="185" t="s">
        <v>428</v>
      </c>
      <c r="AA76" s="185">
        <v>12</v>
      </c>
      <c r="AB76" s="185">
        <v>5</v>
      </c>
      <c r="AC76" s="185">
        <v>7</v>
      </c>
      <c r="AD76" s="185">
        <v>67</v>
      </c>
      <c r="AE76" s="185" t="s">
        <v>428</v>
      </c>
      <c r="AF76" s="185" t="s">
        <v>428</v>
      </c>
      <c r="AG76" s="185">
        <v>2313</v>
      </c>
      <c r="AH76" s="185">
        <v>1169</v>
      </c>
      <c r="AI76" s="185">
        <v>1144</v>
      </c>
      <c r="AJ76" s="185">
        <v>60</v>
      </c>
      <c r="AK76" s="185">
        <v>58</v>
      </c>
      <c r="AL76" s="185">
        <v>62</v>
      </c>
      <c r="AN76" s="188"/>
    </row>
    <row r="77" spans="1:40" x14ac:dyDescent="0.25">
      <c r="A77" s="185" t="s">
        <v>102</v>
      </c>
      <c r="B77" s="185" t="s">
        <v>103</v>
      </c>
      <c r="C77" s="185">
        <v>1403</v>
      </c>
      <c r="D77" s="185">
        <v>733</v>
      </c>
      <c r="E77" s="185">
        <v>670</v>
      </c>
      <c r="F77" s="185">
        <v>56</v>
      </c>
      <c r="G77" s="185">
        <v>53</v>
      </c>
      <c r="H77" s="185">
        <v>58</v>
      </c>
      <c r="I77" s="185">
        <v>25</v>
      </c>
      <c r="J77" s="185">
        <v>11</v>
      </c>
      <c r="K77" s="185">
        <v>14</v>
      </c>
      <c r="L77" s="185">
        <v>80</v>
      </c>
      <c r="M77" s="185" t="s">
        <v>428</v>
      </c>
      <c r="N77" s="185" t="s">
        <v>428</v>
      </c>
      <c r="O77" s="185">
        <v>72</v>
      </c>
      <c r="P77" s="185">
        <v>33</v>
      </c>
      <c r="Q77" s="185">
        <v>39</v>
      </c>
      <c r="R77" s="185">
        <v>61</v>
      </c>
      <c r="S77" s="185">
        <v>64</v>
      </c>
      <c r="T77" s="185">
        <v>59</v>
      </c>
      <c r="U77" s="185">
        <v>14</v>
      </c>
      <c r="V77" s="185">
        <v>7</v>
      </c>
      <c r="W77" s="185">
        <v>7</v>
      </c>
      <c r="X77" s="185">
        <v>79</v>
      </c>
      <c r="Y77" s="185" t="s">
        <v>428</v>
      </c>
      <c r="Z77" s="185" t="s">
        <v>428</v>
      </c>
      <c r="AA77" s="185">
        <v>3</v>
      </c>
      <c r="AB77" s="185">
        <v>3</v>
      </c>
      <c r="AC77" s="185">
        <v>0</v>
      </c>
      <c r="AD77" s="185" t="s">
        <v>428</v>
      </c>
      <c r="AE77" s="185" t="s">
        <v>428</v>
      </c>
      <c r="AF77" s="185" t="s">
        <v>37</v>
      </c>
      <c r="AG77" s="185">
        <v>1545</v>
      </c>
      <c r="AH77" s="185">
        <v>806</v>
      </c>
      <c r="AI77" s="185">
        <v>739</v>
      </c>
      <c r="AJ77" s="185">
        <v>56</v>
      </c>
      <c r="AK77" s="185">
        <v>54</v>
      </c>
      <c r="AL77" s="185">
        <v>59</v>
      </c>
      <c r="AN77" s="188"/>
    </row>
    <row r="78" spans="1:40" x14ac:dyDescent="0.25">
      <c r="A78" s="185" t="s">
        <v>106</v>
      </c>
      <c r="B78" s="185" t="s">
        <v>107</v>
      </c>
      <c r="C78" s="185">
        <v>2871</v>
      </c>
      <c r="D78" s="185">
        <v>1426</v>
      </c>
      <c r="E78" s="185">
        <v>1445</v>
      </c>
      <c r="F78" s="185">
        <v>69</v>
      </c>
      <c r="G78" s="185">
        <v>66</v>
      </c>
      <c r="H78" s="185">
        <v>73</v>
      </c>
      <c r="I78" s="185">
        <v>42</v>
      </c>
      <c r="J78" s="185">
        <v>18</v>
      </c>
      <c r="K78" s="185">
        <v>24</v>
      </c>
      <c r="L78" s="185">
        <v>62</v>
      </c>
      <c r="M78" s="185">
        <v>50</v>
      </c>
      <c r="N78" s="185">
        <v>71</v>
      </c>
      <c r="O78" s="185">
        <v>102</v>
      </c>
      <c r="P78" s="185">
        <v>57</v>
      </c>
      <c r="Q78" s="185">
        <v>45</v>
      </c>
      <c r="R78" s="185">
        <v>71</v>
      </c>
      <c r="S78" s="185">
        <v>63</v>
      </c>
      <c r="T78" s="185">
        <v>80</v>
      </c>
      <c r="U78" s="185">
        <v>18</v>
      </c>
      <c r="V78" s="185">
        <v>7</v>
      </c>
      <c r="W78" s="185">
        <v>11</v>
      </c>
      <c r="X78" s="185">
        <v>83</v>
      </c>
      <c r="Y78" s="185" t="s">
        <v>428</v>
      </c>
      <c r="Z78" s="185" t="s">
        <v>428</v>
      </c>
      <c r="AA78" s="185">
        <v>7</v>
      </c>
      <c r="AB78" s="185">
        <v>3</v>
      </c>
      <c r="AC78" s="185">
        <v>4</v>
      </c>
      <c r="AD78" s="185" t="s">
        <v>428</v>
      </c>
      <c r="AE78" s="185">
        <v>100</v>
      </c>
      <c r="AF78" s="185" t="s">
        <v>428</v>
      </c>
      <c r="AG78" s="185">
        <v>3049</v>
      </c>
      <c r="AH78" s="185">
        <v>1516</v>
      </c>
      <c r="AI78" s="185">
        <v>1533</v>
      </c>
      <c r="AJ78" s="185">
        <v>69</v>
      </c>
      <c r="AK78" s="185">
        <v>66</v>
      </c>
      <c r="AL78" s="185">
        <v>73</v>
      </c>
      <c r="AN78" s="188"/>
    </row>
    <row r="79" spans="1:40" x14ac:dyDescent="0.25">
      <c r="A79" s="185" t="s">
        <v>386</v>
      </c>
      <c r="B79" s="185" t="s">
        <v>387</v>
      </c>
      <c r="C79" s="256" t="s">
        <v>455</v>
      </c>
      <c r="D79" s="256" t="s">
        <v>455</v>
      </c>
      <c r="E79" s="256" t="s">
        <v>455</v>
      </c>
      <c r="F79" s="256" t="s">
        <v>455</v>
      </c>
      <c r="G79" s="256" t="s">
        <v>455</v>
      </c>
      <c r="H79" s="256" t="s">
        <v>455</v>
      </c>
      <c r="I79" s="256" t="s">
        <v>455</v>
      </c>
      <c r="J79" s="256" t="s">
        <v>455</v>
      </c>
      <c r="K79" s="256" t="s">
        <v>455</v>
      </c>
      <c r="L79" s="256" t="s">
        <v>455</v>
      </c>
      <c r="M79" s="256" t="s">
        <v>455</v>
      </c>
      <c r="N79" s="256" t="s">
        <v>455</v>
      </c>
      <c r="O79" s="256" t="s">
        <v>455</v>
      </c>
      <c r="P79" s="256" t="s">
        <v>455</v>
      </c>
      <c r="Q79" s="256" t="s">
        <v>455</v>
      </c>
      <c r="R79" s="256" t="s">
        <v>455</v>
      </c>
      <c r="S79" s="256" t="s">
        <v>455</v>
      </c>
      <c r="T79" s="256" t="s">
        <v>455</v>
      </c>
      <c r="U79" s="256" t="s">
        <v>455</v>
      </c>
      <c r="V79" s="256" t="s">
        <v>455</v>
      </c>
      <c r="W79" s="256" t="s">
        <v>455</v>
      </c>
      <c r="X79" s="256" t="s">
        <v>455</v>
      </c>
      <c r="Y79" s="256" t="s">
        <v>455</v>
      </c>
      <c r="Z79" s="256" t="s">
        <v>455</v>
      </c>
      <c r="AA79" s="256" t="s">
        <v>455</v>
      </c>
      <c r="AB79" s="256" t="s">
        <v>455</v>
      </c>
      <c r="AC79" s="256" t="s">
        <v>455</v>
      </c>
      <c r="AD79" s="256" t="s">
        <v>455</v>
      </c>
      <c r="AE79" s="256" t="s">
        <v>455</v>
      </c>
      <c r="AF79" s="256" t="s">
        <v>455</v>
      </c>
      <c r="AG79" s="256" t="s">
        <v>455</v>
      </c>
      <c r="AH79" s="256" t="s">
        <v>455</v>
      </c>
      <c r="AI79" s="256" t="s">
        <v>455</v>
      </c>
      <c r="AJ79" s="256" t="s">
        <v>455</v>
      </c>
      <c r="AK79" s="256" t="s">
        <v>455</v>
      </c>
      <c r="AL79" s="256" t="s">
        <v>455</v>
      </c>
      <c r="AN79" s="188"/>
    </row>
    <row r="80" spans="1:40" x14ac:dyDescent="0.25">
      <c r="A80" s="185" t="s">
        <v>373</v>
      </c>
      <c r="B80" s="185" t="s">
        <v>374</v>
      </c>
      <c r="C80" s="185">
        <v>1612</v>
      </c>
      <c r="D80" s="185">
        <v>823</v>
      </c>
      <c r="E80" s="185">
        <v>789</v>
      </c>
      <c r="F80" s="185">
        <v>60</v>
      </c>
      <c r="G80" s="185">
        <v>57</v>
      </c>
      <c r="H80" s="185">
        <v>64</v>
      </c>
      <c r="I80" s="185">
        <v>59</v>
      </c>
      <c r="J80" s="185">
        <v>29</v>
      </c>
      <c r="K80" s="185">
        <v>30</v>
      </c>
      <c r="L80" s="185">
        <v>54</v>
      </c>
      <c r="M80" s="185">
        <v>38</v>
      </c>
      <c r="N80" s="185">
        <v>70</v>
      </c>
      <c r="O80" s="185">
        <v>25</v>
      </c>
      <c r="P80" s="185">
        <v>12</v>
      </c>
      <c r="Q80" s="185">
        <v>13</v>
      </c>
      <c r="R80" s="185">
        <v>72</v>
      </c>
      <c r="S80" s="185" t="s">
        <v>428</v>
      </c>
      <c r="T80" s="185" t="s">
        <v>428</v>
      </c>
      <c r="U80" s="185">
        <v>9</v>
      </c>
      <c r="V80" s="185" t="s">
        <v>428</v>
      </c>
      <c r="W80" s="185" t="s">
        <v>428</v>
      </c>
      <c r="X80" s="185">
        <v>33</v>
      </c>
      <c r="Y80" s="185" t="s">
        <v>428</v>
      </c>
      <c r="Z80" s="185" t="s">
        <v>428</v>
      </c>
      <c r="AA80" s="185">
        <v>3</v>
      </c>
      <c r="AB80" s="185">
        <v>3</v>
      </c>
      <c r="AC80" s="185">
        <v>0</v>
      </c>
      <c r="AD80" s="185" t="s">
        <v>428</v>
      </c>
      <c r="AE80" s="185" t="s">
        <v>428</v>
      </c>
      <c r="AF80" s="185" t="s">
        <v>37</v>
      </c>
      <c r="AG80" s="185">
        <v>1736</v>
      </c>
      <c r="AH80" s="185">
        <v>889</v>
      </c>
      <c r="AI80" s="185">
        <v>847</v>
      </c>
      <c r="AJ80" s="185">
        <v>60</v>
      </c>
      <c r="AK80" s="185">
        <v>55</v>
      </c>
      <c r="AL80" s="185">
        <v>64</v>
      </c>
      <c r="AN80" s="188"/>
    </row>
    <row r="81" spans="1:40" x14ac:dyDescent="0.25">
      <c r="A81" s="185" t="s">
        <v>377</v>
      </c>
      <c r="B81" s="185" t="s">
        <v>439</v>
      </c>
      <c r="C81" s="185">
        <v>3181</v>
      </c>
      <c r="D81" s="185">
        <v>1586</v>
      </c>
      <c r="E81" s="185">
        <v>1595</v>
      </c>
      <c r="F81" s="185">
        <v>60</v>
      </c>
      <c r="G81" s="185">
        <v>56</v>
      </c>
      <c r="H81" s="185">
        <v>64</v>
      </c>
      <c r="I81" s="185">
        <v>380</v>
      </c>
      <c r="J81" s="185">
        <v>191</v>
      </c>
      <c r="K81" s="185">
        <v>189</v>
      </c>
      <c r="L81" s="185">
        <v>61</v>
      </c>
      <c r="M81" s="185">
        <v>51</v>
      </c>
      <c r="N81" s="185">
        <v>70</v>
      </c>
      <c r="O81" s="185">
        <v>349</v>
      </c>
      <c r="P81" s="185">
        <v>175</v>
      </c>
      <c r="Q81" s="185">
        <v>174</v>
      </c>
      <c r="R81" s="185">
        <v>69</v>
      </c>
      <c r="S81" s="185">
        <v>67</v>
      </c>
      <c r="T81" s="185">
        <v>72</v>
      </c>
      <c r="U81" s="185">
        <v>484</v>
      </c>
      <c r="V81" s="185">
        <v>250</v>
      </c>
      <c r="W81" s="185">
        <v>234</v>
      </c>
      <c r="X81" s="185">
        <v>57</v>
      </c>
      <c r="Y81" s="185">
        <v>56</v>
      </c>
      <c r="Z81" s="185">
        <v>58</v>
      </c>
      <c r="AA81" s="185">
        <v>19</v>
      </c>
      <c r="AB81" s="185">
        <v>6</v>
      </c>
      <c r="AC81" s="185">
        <v>13</v>
      </c>
      <c r="AD81" s="185">
        <v>84</v>
      </c>
      <c r="AE81" s="185" t="s">
        <v>428</v>
      </c>
      <c r="AF81" s="185" t="s">
        <v>428</v>
      </c>
      <c r="AG81" s="185">
        <v>4515</v>
      </c>
      <c r="AH81" s="185">
        <v>2260</v>
      </c>
      <c r="AI81" s="185">
        <v>2255</v>
      </c>
      <c r="AJ81" s="185">
        <v>60</v>
      </c>
      <c r="AK81" s="185">
        <v>56</v>
      </c>
      <c r="AL81" s="185">
        <v>64</v>
      </c>
      <c r="AN81" s="188"/>
    </row>
    <row r="82" spans="1:40" x14ac:dyDescent="0.25">
      <c r="A82" s="185" t="s">
        <v>388</v>
      </c>
      <c r="B82" s="185" t="s">
        <v>389</v>
      </c>
      <c r="C82" s="185">
        <v>2071</v>
      </c>
      <c r="D82" s="185">
        <v>1084</v>
      </c>
      <c r="E82" s="185">
        <v>987</v>
      </c>
      <c r="F82" s="185">
        <v>59</v>
      </c>
      <c r="G82" s="185">
        <v>56</v>
      </c>
      <c r="H82" s="185">
        <v>62</v>
      </c>
      <c r="I82" s="185">
        <v>64</v>
      </c>
      <c r="J82" s="185">
        <v>28</v>
      </c>
      <c r="K82" s="185">
        <v>36</v>
      </c>
      <c r="L82" s="185">
        <v>63</v>
      </c>
      <c r="M82" s="185">
        <v>54</v>
      </c>
      <c r="N82" s="185">
        <v>69</v>
      </c>
      <c r="O82" s="185">
        <v>32</v>
      </c>
      <c r="P82" s="185">
        <v>18</v>
      </c>
      <c r="Q82" s="185">
        <v>14</v>
      </c>
      <c r="R82" s="185">
        <v>59</v>
      </c>
      <c r="S82" s="185">
        <v>56</v>
      </c>
      <c r="T82" s="185">
        <v>64</v>
      </c>
      <c r="U82" s="185">
        <v>11</v>
      </c>
      <c r="V82" s="185" t="s">
        <v>428</v>
      </c>
      <c r="W82" s="185" t="s">
        <v>428</v>
      </c>
      <c r="X82" s="185">
        <v>55</v>
      </c>
      <c r="Y82" s="185" t="s">
        <v>428</v>
      </c>
      <c r="Z82" s="185" t="s">
        <v>428</v>
      </c>
      <c r="AA82" s="185">
        <v>8</v>
      </c>
      <c r="AB82" s="185">
        <v>4</v>
      </c>
      <c r="AC82" s="185">
        <v>4</v>
      </c>
      <c r="AD82" s="185" t="s">
        <v>428</v>
      </c>
      <c r="AE82" s="185" t="s">
        <v>428</v>
      </c>
      <c r="AF82" s="185">
        <v>100</v>
      </c>
      <c r="AG82" s="185">
        <v>2202</v>
      </c>
      <c r="AH82" s="185">
        <v>1150</v>
      </c>
      <c r="AI82" s="185">
        <v>1052</v>
      </c>
      <c r="AJ82" s="185">
        <v>59</v>
      </c>
      <c r="AK82" s="185">
        <v>56</v>
      </c>
      <c r="AL82" s="185">
        <v>63</v>
      </c>
      <c r="AN82" s="188"/>
    </row>
    <row r="83" spans="1:40" x14ac:dyDescent="0.25">
      <c r="A83" s="185" t="s">
        <v>396</v>
      </c>
      <c r="B83" s="185" t="s">
        <v>397</v>
      </c>
      <c r="C83" s="185">
        <v>2772</v>
      </c>
      <c r="D83" s="185">
        <v>1424</v>
      </c>
      <c r="E83" s="185">
        <v>1348</v>
      </c>
      <c r="F83" s="185">
        <v>55</v>
      </c>
      <c r="G83" s="185">
        <v>51</v>
      </c>
      <c r="H83" s="185">
        <v>60</v>
      </c>
      <c r="I83" s="185">
        <v>144</v>
      </c>
      <c r="J83" s="185">
        <v>66</v>
      </c>
      <c r="K83" s="185">
        <v>78</v>
      </c>
      <c r="L83" s="185">
        <v>60</v>
      </c>
      <c r="M83" s="185">
        <v>55</v>
      </c>
      <c r="N83" s="185">
        <v>65</v>
      </c>
      <c r="O83" s="185">
        <v>87</v>
      </c>
      <c r="P83" s="185">
        <v>43</v>
      </c>
      <c r="Q83" s="185">
        <v>44</v>
      </c>
      <c r="R83" s="185">
        <v>75</v>
      </c>
      <c r="S83" s="185">
        <v>77</v>
      </c>
      <c r="T83" s="185">
        <v>73</v>
      </c>
      <c r="U83" s="185">
        <v>36</v>
      </c>
      <c r="V83" s="185">
        <v>17</v>
      </c>
      <c r="W83" s="185">
        <v>19</v>
      </c>
      <c r="X83" s="185">
        <v>72</v>
      </c>
      <c r="Y83" s="185">
        <v>59</v>
      </c>
      <c r="Z83" s="185">
        <v>84</v>
      </c>
      <c r="AA83" s="185">
        <v>7</v>
      </c>
      <c r="AB83" s="185" t="s">
        <v>428</v>
      </c>
      <c r="AC83" s="185" t="s">
        <v>428</v>
      </c>
      <c r="AD83" s="185" t="s">
        <v>428</v>
      </c>
      <c r="AE83" s="185" t="s">
        <v>428</v>
      </c>
      <c r="AF83" s="185" t="s">
        <v>428</v>
      </c>
      <c r="AG83" s="185">
        <v>3097</v>
      </c>
      <c r="AH83" s="185">
        <v>1580</v>
      </c>
      <c r="AI83" s="185">
        <v>1517</v>
      </c>
      <c r="AJ83" s="185">
        <v>57</v>
      </c>
      <c r="AK83" s="185">
        <v>52</v>
      </c>
      <c r="AL83" s="185">
        <v>61</v>
      </c>
      <c r="AN83" s="188"/>
    </row>
    <row r="84" spans="1:40" x14ac:dyDescent="0.25">
      <c r="A84" s="185" t="s">
        <v>90</v>
      </c>
      <c r="B84" s="185" t="s">
        <v>91</v>
      </c>
      <c r="C84" s="185">
        <v>1091</v>
      </c>
      <c r="D84" s="185">
        <v>533</v>
      </c>
      <c r="E84" s="185">
        <v>558</v>
      </c>
      <c r="F84" s="185">
        <v>61</v>
      </c>
      <c r="G84" s="185">
        <v>57</v>
      </c>
      <c r="H84" s="185">
        <v>65</v>
      </c>
      <c r="I84" s="185">
        <v>12</v>
      </c>
      <c r="J84" s="185">
        <v>4</v>
      </c>
      <c r="K84" s="185">
        <v>8</v>
      </c>
      <c r="L84" s="185" t="s">
        <v>428</v>
      </c>
      <c r="M84" s="185">
        <v>100</v>
      </c>
      <c r="N84" s="185" t="s">
        <v>428</v>
      </c>
      <c r="O84" s="185">
        <v>22</v>
      </c>
      <c r="P84" s="185">
        <v>10</v>
      </c>
      <c r="Q84" s="185">
        <v>12</v>
      </c>
      <c r="R84" s="185">
        <v>73</v>
      </c>
      <c r="S84" s="185" t="s">
        <v>428</v>
      </c>
      <c r="T84" s="185" t="s">
        <v>428</v>
      </c>
      <c r="U84" s="185" t="s">
        <v>428</v>
      </c>
      <c r="V84" s="185" t="s">
        <v>428</v>
      </c>
      <c r="W84" s="185" t="s">
        <v>428</v>
      </c>
      <c r="X84" s="185" t="s">
        <v>428</v>
      </c>
      <c r="Y84" s="185" t="s">
        <v>428</v>
      </c>
      <c r="Z84" s="185" t="s">
        <v>428</v>
      </c>
      <c r="AA84" s="185" t="s">
        <v>428</v>
      </c>
      <c r="AB84" s="185" t="s">
        <v>428</v>
      </c>
      <c r="AC84" s="185">
        <v>4</v>
      </c>
      <c r="AD84" s="185" t="s">
        <v>428</v>
      </c>
      <c r="AE84" s="185" t="s">
        <v>428</v>
      </c>
      <c r="AF84" s="185">
        <v>100</v>
      </c>
      <c r="AG84" s="185">
        <v>1137</v>
      </c>
      <c r="AH84" s="185">
        <v>552</v>
      </c>
      <c r="AI84" s="185">
        <v>585</v>
      </c>
      <c r="AJ84" s="185">
        <v>61</v>
      </c>
      <c r="AK84" s="185">
        <v>57</v>
      </c>
      <c r="AL84" s="185">
        <v>65</v>
      </c>
      <c r="AN84" s="188"/>
    </row>
    <row r="85" spans="1:40" x14ac:dyDescent="0.25">
      <c r="A85" s="185" t="s">
        <v>92</v>
      </c>
      <c r="B85" s="185" t="s">
        <v>93</v>
      </c>
      <c r="C85" s="185">
        <v>1442</v>
      </c>
      <c r="D85" s="185">
        <v>726</v>
      </c>
      <c r="E85" s="185">
        <v>716</v>
      </c>
      <c r="F85" s="185">
        <v>53</v>
      </c>
      <c r="G85" s="185">
        <v>50</v>
      </c>
      <c r="H85" s="185">
        <v>56</v>
      </c>
      <c r="I85" s="185">
        <v>74</v>
      </c>
      <c r="J85" s="185">
        <v>39</v>
      </c>
      <c r="K85" s="185">
        <v>35</v>
      </c>
      <c r="L85" s="185">
        <v>49</v>
      </c>
      <c r="M85" s="185">
        <v>36</v>
      </c>
      <c r="N85" s="185">
        <v>63</v>
      </c>
      <c r="O85" s="185">
        <v>214</v>
      </c>
      <c r="P85" s="185">
        <v>103</v>
      </c>
      <c r="Q85" s="185">
        <v>111</v>
      </c>
      <c r="R85" s="185">
        <v>52</v>
      </c>
      <c r="S85" s="185">
        <v>44</v>
      </c>
      <c r="T85" s="185">
        <v>60</v>
      </c>
      <c r="U85" s="185">
        <v>19</v>
      </c>
      <c r="V85" s="185">
        <v>8</v>
      </c>
      <c r="W85" s="185">
        <v>11</v>
      </c>
      <c r="X85" s="185">
        <v>58</v>
      </c>
      <c r="Y85" s="185">
        <v>50</v>
      </c>
      <c r="Z85" s="185">
        <v>64</v>
      </c>
      <c r="AA85" s="185">
        <v>0</v>
      </c>
      <c r="AB85" s="185">
        <v>0</v>
      </c>
      <c r="AC85" s="185">
        <v>0</v>
      </c>
      <c r="AD85" s="185" t="s">
        <v>37</v>
      </c>
      <c r="AE85" s="185" t="s">
        <v>37</v>
      </c>
      <c r="AF85" s="185" t="s">
        <v>37</v>
      </c>
      <c r="AG85" s="185">
        <v>1821</v>
      </c>
      <c r="AH85" s="185">
        <v>925</v>
      </c>
      <c r="AI85" s="185">
        <v>896</v>
      </c>
      <c r="AJ85" s="185">
        <v>52</v>
      </c>
      <c r="AK85" s="185">
        <v>48</v>
      </c>
      <c r="AL85" s="185">
        <v>56</v>
      </c>
      <c r="AN85" s="188"/>
    </row>
    <row r="86" spans="1:40" x14ac:dyDescent="0.25">
      <c r="A86" s="185" t="s">
        <v>100</v>
      </c>
      <c r="B86" s="185" t="s">
        <v>101</v>
      </c>
      <c r="C86" s="185">
        <v>1550</v>
      </c>
      <c r="D86" s="185">
        <v>792</v>
      </c>
      <c r="E86" s="185">
        <v>758</v>
      </c>
      <c r="F86" s="185">
        <v>55</v>
      </c>
      <c r="G86" s="185">
        <v>51</v>
      </c>
      <c r="H86" s="185">
        <v>59</v>
      </c>
      <c r="I86" s="185">
        <v>22</v>
      </c>
      <c r="J86" s="185">
        <v>7</v>
      </c>
      <c r="K86" s="185">
        <v>15</v>
      </c>
      <c r="L86" s="185">
        <v>77</v>
      </c>
      <c r="M86" s="185" t="s">
        <v>428</v>
      </c>
      <c r="N86" s="185" t="s">
        <v>428</v>
      </c>
      <c r="O86" s="185">
        <v>17</v>
      </c>
      <c r="P86" s="185">
        <v>11</v>
      </c>
      <c r="Q86" s="185">
        <v>6</v>
      </c>
      <c r="R86" s="185">
        <v>59</v>
      </c>
      <c r="S86" s="185" t="s">
        <v>428</v>
      </c>
      <c r="T86" s="185" t="s">
        <v>428</v>
      </c>
      <c r="U86" s="185" t="s">
        <v>428</v>
      </c>
      <c r="V86" s="185" t="s">
        <v>428</v>
      </c>
      <c r="W86" s="185">
        <v>0</v>
      </c>
      <c r="X86" s="185" t="s">
        <v>428</v>
      </c>
      <c r="Y86" s="185" t="s">
        <v>428</v>
      </c>
      <c r="Z86" s="185" t="s">
        <v>37</v>
      </c>
      <c r="AA86" s="185" t="s">
        <v>428</v>
      </c>
      <c r="AB86" s="185">
        <v>0</v>
      </c>
      <c r="AC86" s="185" t="s">
        <v>428</v>
      </c>
      <c r="AD86" s="185" t="s">
        <v>428</v>
      </c>
      <c r="AE86" s="185" t="s">
        <v>37</v>
      </c>
      <c r="AF86" s="185" t="s">
        <v>428</v>
      </c>
      <c r="AG86" s="185">
        <v>1598</v>
      </c>
      <c r="AH86" s="185">
        <v>813</v>
      </c>
      <c r="AI86" s="185">
        <v>785</v>
      </c>
      <c r="AJ86" s="185">
        <v>55</v>
      </c>
      <c r="AK86" s="185">
        <v>51</v>
      </c>
      <c r="AL86" s="185">
        <v>59</v>
      </c>
      <c r="AN86" s="188"/>
    </row>
    <row r="87" spans="1:40" x14ac:dyDescent="0.25">
      <c r="A87" s="185" t="s">
        <v>104</v>
      </c>
      <c r="B87" s="185" t="s">
        <v>105</v>
      </c>
      <c r="C87" s="185">
        <v>2085</v>
      </c>
      <c r="D87" s="185">
        <v>1055</v>
      </c>
      <c r="E87" s="185">
        <v>1030</v>
      </c>
      <c r="F87" s="185">
        <v>54</v>
      </c>
      <c r="G87" s="185">
        <v>51</v>
      </c>
      <c r="H87" s="185">
        <v>57</v>
      </c>
      <c r="I87" s="185">
        <v>54</v>
      </c>
      <c r="J87" s="185">
        <v>27</v>
      </c>
      <c r="K87" s="185">
        <v>27</v>
      </c>
      <c r="L87" s="185">
        <v>61</v>
      </c>
      <c r="M87" s="185">
        <v>48</v>
      </c>
      <c r="N87" s="185">
        <v>74</v>
      </c>
      <c r="O87" s="185">
        <v>129</v>
      </c>
      <c r="P87" s="185">
        <v>68</v>
      </c>
      <c r="Q87" s="185">
        <v>61</v>
      </c>
      <c r="R87" s="185">
        <v>60</v>
      </c>
      <c r="S87" s="185">
        <v>59</v>
      </c>
      <c r="T87" s="185">
        <v>61</v>
      </c>
      <c r="U87" s="185">
        <v>24</v>
      </c>
      <c r="V87" s="185">
        <v>15</v>
      </c>
      <c r="W87" s="185">
        <v>9</v>
      </c>
      <c r="X87" s="185">
        <v>63</v>
      </c>
      <c r="Y87" s="185" t="s">
        <v>428</v>
      </c>
      <c r="Z87" s="185" t="s">
        <v>428</v>
      </c>
      <c r="AA87" s="185">
        <v>8</v>
      </c>
      <c r="AB87" s="185">
        <v>5</v>
      </c>
      <c r="AC87" s="185">
        <v>3</v>
      </c>
      <c r="AD87" s="185">
        <v>50</v>
      </c>
      <c r="AE87" s="185" t="s">
        <v>428</v>
      </c>
      <c r="AF87" s="185" t="s">
        <v>428</v>
      </c>
      <c r="AG87" s="185">
        <v>2318</v>
      </c>
      <c r="AH87" s="185">
        <v>1181</v>
      </c>
      <c r="AI87" s="185">
        <v>1137</v>
      </c>
      <c r="AJ87" s="185">
        <v>55</v>
      </c>
      <c r="AK87" s="185">
        <v>52</v>
      </c>
      <c r="AL87" s="185">
        <v>58</v>
      </c>
      <c r="AN87" s="188"/>
    </row>
    <row r="88" spans="1:40" x14ac:dyDescent="0.25">
      <c r="A88" s="185" t="s">
        <v>167</v>
      </c>
      <c r="B88" s="185" t="s">
        <v>440</v>
      </c>
      <c r="C88" s="185">
        <v>2712</v>
      </c>
      <c r="D88" s="185">
        <v>1389</v>
      </c>
      <c r="E88" s="185">
        <v>1323</v>
      </c>
      <c r="F88" s="185">
        <v>50</v>
      </c>
      <c r="G88" s="185">
        <v>47</v>
      </c>
      <c r="H88" s="185">
        <v>54</v>
      </c>
      <c r="I88" s="185">
        <v>87</v>
      </c>
      <c r="J88" s="185">
        <v>44</v>
      </c>
      <c r="K88" s="185">
        <v>43</v>
      </c>
      <c r="L88" s="185">
        <v>64</v>
      </c>
      <c r="M88" s="185">
        <v>61</v>
      </c>
      <c r="N88" s="185">
        <v>67</v>
      </c>
      <c r="O88" s="185">
        <v>49</v>
      </c>
      <c r="P88" s="185">
        <v>25</v>
      </c>
      <c r="Q88" s="185">
        <v>24</v>
      </c>
      <c r="R88" s="185">
        <v>71</v>
      </c>
      <c r="S88" s="185">
        <v>68</v>
      </c>
      <c r="T88" s="185">
        <v>75</v>
      </c>
      <c r="U88" s="185">
        <v>38</v>
      </c>
      <c r="V88" s="185">
        <v>16</v>
      </c>
      <c r="W88" s="185">
        <v>22</v>
      </c>
      <c r="X88" s="185">
        <v>63</v>
      </c>
      <c r="Y88" s="185">
        <v>38</v>
      </c>
      <c r="Z88" s="185">
        <v>82</v>
      </c>
      <c r="AA88" s="185">
        <v>3</v>
      </c>
      <c r="AB88" s="185" t="s">
        <v>428</v>
      </c>
      <c r="AC88" s="185" t="s">
        <v>428</v>
      </c>
      <c r="AD88" s="185">
        <v>100</v>
      </c>
      <c r="AE88" s="185" t="s">
        <v>428</v>
      </c>
      <c r="AF88" s="185" t="s">
        <v>428</v>
      </c>
      <c r="AG88" s="185">
        <v>2982</v>
      </c>
      <c r="AH88" s="185">
        <v>1524</v>
      </c>
      <c r="AI88" s="185">
        <v>1458</v>
      </c>
      <c r="AJ88" s="185">
        <v>51</v>
      </c>
      <c r="AK88" s="185">
        <v>47</v>
      </c>
      <c r="AL88" s="185">
        <v>55</v>
      </c>
      <c r="AN88" s="188"/>
    </row>
    <row r="89" spans="1:40" x14ac:dyDescent="0.25">
      <c r="A89" s="185" t="s">
        <v>165</v>
      </c>
      <c r="B89" s="185" t="s">
        <v>166</v>
      </c>
      <c r="C89" s="185">
        <v>3205</v>
      </c>
      <c r="D89" s="185">
        <v>1661</v>
      </c>
      <c r="E89" s="185">
        <v>1544</v>
      </c>
      <c r="F89" s="185">
        <v>60</v>
      </c>
      <c r="G89" s="185">
        <v>54</v>
      </c>
      <c r="H89" s="185">
        <v>66</v>
      </c>
      <c r="I89" s="185">
        <v>59</v>
      </c>
      <c r="J89" s="185">
        <v>32</v>
      </c>
      <c r="K89" s="185">
        <v>27</v>
      </c>
      <c r="L89" s="185">
        <v>66</v>
      </c>
      <c r="M89" s="185">
        <v>53</v>
      </c>
      <c r="N89" s="185">
        <v>81</v>
      </c>
      <c r="O89" s="185">
        <v>24</v>
      </c>
      <c r="P89" s="185">
        <v>15</v>
      </c>
      <c r="Q89" s="185">
        <v>9</v>
      </c>
      <c r="R89" s="185">
        <v>79</v>
      </c>
      <c r="S89" s="185" t="s">
        <v>428</v>
      </c>
      <c r="T89" s="185" t="s">
        <v>428</v>
      </c>
      <c r="U89" s="185">
        <v>3</v>
      </c>
      <c r="V89" s="185" t="s">
        <v>428</v>
      </c>
      <c r="W89" s="185" t="s">
        <v>428</v>
      </c>
      <c r="X89" s="185" t="s">
        <v>428</v>
      </c>
      <c r="Y89" s="185" t="s">
        <v>428</v>
      </c>
      <c r="Z89" s="185" t="s">
        <v>428</v>
      </c>
      <c r="AA89" s="185" t="s">
        <v>428</v>
      </c>
      <c r="AB89" s="185" t="s">
        <v>428</v>
      </c>
      <c r="AC89" s="185">
        <v>0</v>
      </c>
      <c r="AD89" s="185" t="s">
        <v>428</v>
      </c>
      <c r="AE89" s="185" t="s">
        <v>428</v>
      </c>
      <c r="AF89" s="185" t="s">
        <v>37</v>
      </c>
      <c r="AG89" s="185">
        <v>3326</v>
      </c>
      <c r="AH89" s="185">
        <v>1731</v>
      </c>
      <c r="AI89" s="185">
        <v>1595</v>
      </c>
      <c r="AJ89" s="185">
        <v>60</v>
      </c>
      <c r="AK89" s="185">
        <v>54</v>
      </c>
      <c r="AL89" s="185">
        <v>66</v>
      </c>
      <c r="AN89" s="188"/>
    </row>
    <row r="90" spans="1:40" x14ac:dyDescent="0.25">
      <c r="A90" s="185" t="s">
        <v>172</v>
      </c>
      <c r="B90" s="185" t="s">
        <v>173</v>
      </c>
      <c r="C90" s="185">
        <v>1767</v>
      </c>
      <c r="D90" s="185">
        <v>941</v>
      </c>
      <c r="E90" s="185">
        <v>826</v>
      </c>
      <c r="F90" s="185">
        <v>51</v>
      </c>
      <c r="G90" s="185">
        <v>48</v>
      </c>
      <c r="H90" s="185">
        <v>55</v>
      </c>
      <c r="I90" s="185">
        <v>41</v>
      </c>
      <c r="J90" s="185">
        <v>24</v>
      </c>
      <c r="K90" s="185">
        <v>17</v>
      </c>
      <c r="L90" s="185">
        <v>59</v>
      </c>
      <c r="M90" s="185">
        <v>63</v>
      </c>
      <c r="N90" s="185">
        <v>53</v>
      </c>
      <c r="O90" s="185">
        <v>10</v>
      </c>
      <c r="P90" s="185">
        <v>5</v>
      </c>
      <c r="Q90" s="185">
        <v>5</v>
      </c>
      <c r="R90" s="185">
        <v>50</v>
      </c>
      <c r="S90" s="185" t="s">
        <v>428</v>
      </c>
      <c r="T90" s="185" t="s">
        <v>428</v>
      </c>
      <c r="U90" s="185">
        <v>3</v>
      </c>
      <c r="V90" s="185">
        <v>0</v>
      </c>
      <c r="W90" s="185">
        <v>3</v>
      </c>
      <c r="X90" s="185" t="s">
        <v>428</v>
      </c>
      <c r="Y90" s="185" t="s">
        <v>37</v>
      </c>
      <c r="Z90" s="185" t="s">
        <v>428</v>
      </c>
      <c r="AA90" s="185" t="s">
        <v>428</v>
      </c>
      <c r="AB90" s="185" t="s">
        <v>428</v>
      </c>
      <c r="AC90" s="185" t="s">
        <v>428</v>
      </c>
      <c r="AD90" s="185" t="s">
        <v>428</v>
      </c>
      <c r="AE90" s="185" t="s">
        <v>428</v>
      </c>
      <c r="AF90" s="185" t="s">
        <v>428</v>
      </c>
      <c r="AG90" s="185">
        <v>1844</v>
      </c>
      <c r="AH90" s="185">
        <v>984</v>
      </c>
      <c r="AI90" s="185">
        <v>860</v>
      </c>
      <c r="AJ90" s="185">
        <v>51</v>
      </c>
      <c r="AK90" s="185">
        <v>48</v>
      </c>
      <c r="AL90" s="185">
        <v>54</v>
      </c>
      <c r="AN90" s="188"/>
    </row>
    <row r="91" spans="1:40" x14ac:dyDescent="0.25">
      <c r="A91" s="185" t="s">
        <v>174</v>
      </c>
      <c r="B91" s="185" t="s">
        <v>175</v>
      </c>
      <c r="C91" s="185">
        <v>1751</v>
      </c>
      <c r="D91" s="185">
        <v>874</v>
      </c>
      <c r="E91" s="185">
        <v>877</v>
      </c>
      <c r="F91" s="185">
        <v>53</v>
      </c>
      <c r="G91" s="185">
        <v>48</v>
      </c>
      <c r="H91" s="185">
        <v>58</v>
      </c>
      <c r="I91" s="185">
        <v>33</v>
      </c>
      <c r="J91" s="185">
        <v>15</v>
      </c>
      <c r="K91" s="185">
        <v>18</v>
      </c>
      <c r="L91" s="185">
        <v>76</v>
      </c>
      <c r="M91" s="185" t="s">
        <v>428</v>
      </c>
      <c r="N91" s="185" t="s">
        <v>428</v>
      </c>
      <c r="O91" s="185">
        <v>81</v>
      </c>
      <c r="P91" s="185">
        <v>48</v>
      </c>
      <c r="Q91" s="185">
        <v>33</v>
      </c>
      <c r="R91" s="185">
        <v>77</v>
      </c>
      <c r="S91" s="185">
        <v>81</v>
      </c>
      <c r="T91" s="185">
        <v>70</v>
      </c>
      <c r="U91" s="185">
        <v>9</v>
      </c>
      <c r="V91" s="185" t="s">
        <v>428</v>
      </c>
      <c r="W91" s="185" t="s">
        <v>428</v>
      </c>
      <c r="X91" s="185">
        <v>100</v>
      </c>
      <c r="Y91" s="185" t="s">
        <v>428</v>
      </c>
      <c r="Z91" s="185" t="s">
        <v>428</v>
      </c>
      <c r="AA91" s="185">
        <v>5</v>
      </c>
      <c r="AB91" s="185" t="s">
        <v>428</v>
      </c>
      <c r="AC91" s="185" t="s">
        <v>428</v>
      </c>
      <c r="AD91" s="185" t="s">
        <v>428</v>
      </c>
      <c r="AE91" s="185" t="s">
        <v>428</v>
      </c>
      <c r="AF91" s="185" t="s">
        <v>428</v>
      </c>
      <c r="AG91" s="185">
        <v>1908</v>
      </c>
      <c r="AH91" s="185">
        <v>962</v>
      </c>
      <c r="AI91" s="185">
        <v>946</v>
      </c>
      <c r="AJ91" s="185">
        <v>55</v>
      </c>
      <c r="AK91" s="185">
        <v>50</v>
      </c>
      <c r="AL91" s="185">
        <v>60</v>
      </c>
      <c r="AN91" s="188"/>
    </row>
    <row r="92" spans="1:40" x14ac:dyDescent="0.25">
      <c r="A92" s="185" t="s">
        <v>176</v>
      </c>
      <c r="B92" s="185" t="s">
        <v>177</v>
      </c>
      <c r="C92" s="185">
        <v>5640</v>
      </c>
      <c r="D92" s="185">
        <v>2927</v>
      </c>
      <c r="E92" s="185">
        <v>2713</v>
      </c>
      <c r="F92" s="185">
        <v>59</v>
      </c>
      <c r="G92" s="185">
        <v>55</v>
      </c>
      <c r="H92" s="185">
        <v>64</v>
      </c>
      <c r="I92" s="185">
        <v>127</v>
      </c>
      <c r="J92" s="185">
        <v>57</v>
      </c>
      <c r="K92" s="185">
        <v>70</v>
      </c>
      <c r="L92" s="185">
        <v>61</v>
      </c>
      <c r="M92" s="185">
        <v>53</v>
      </c>
      <c r="N92" s="185">
        <v>67</v>
      </c>
      <c r="O92" s="185">
        <v>72</v>
      </c>
      <c r="P92" s="185">
        <v>35</v>
      </c>
      <c r="Q92" s="185">
        <v>37</v>
      </c>
      <c r="R92" s="185">
        <v>67</v>
      </c>
      <c r="S92" s="185">
        <v>54</v>
      </c>
      <c r="T92" s="185">
        <v>78</v>
      </c>
      <c r="U92" s="185">
        <v>17</v>
      </c>
      <c r="V92" s="185">
        <v>7</v>
      </c>
      <c r="W92" s="185">
        <v>10</v>
      </c>
      <c r="X92" s="185">
        <v>71</v>
      </c>
      <c r="Y92" s="185" t="s">
        <v>428</v>
      </c>
      <c r="Z92" s="185" t="s">
        <v>428</v>
      </c>
      <c r="AA92" s="185">
        <v>12</v>
      </c>
      <c r="AB92" s="185">
        <v>4</v>
      </c>
      <c r="AC92" s="185">
        <v>8</v>
      </c>
      <c r="AD92" s="185">
        <v>50</v>
      </c>
      <c r="AE92" s="185" t="s">
        <v>428</v>
      </c>
      <c r="AF92" s="185" t="s">
        <v>428</v>
      </c>
      <c r="AG92" s="185">
        <v>5952</v>
      </c>
      <c r="AH92" s="185">
        <v>3083</v>
      </c>
      <c r="AI92" s="185">
        <v>2869</v>
      </c>
      <c r="AJ92" s="185">
        <v>59</v>
      </c>
      <c r="AK92" s="185">
        <v>55</v>
      </c>
      <c r="AL92" s="185">
        <v>64</v>
      </c>
      <c r="AN92" s="188"/>
    </row>
    <row r="93" spans="1:40" x14ac:dyDescent="0.25">
      <c r="A93" s="185" t="s">
        <v>184</v>
      </c>
      <c r="B93" s="185" t="s">
        <v>185</v>
      </c>
      <c r="C93" s="185">
        <v>1764</v>
      </c>
      <c r="D93" s="185">
        <v>868</v>
      </c>
      <c r="E93" s="185">
        <v>896</v>
      </c>
      <c r="F93" s="185">
        <v>58</v>
      </c>
      <c r="G93" s="185">
        <v>54</v>
      </c>
      <c r="H93" s="185">
        <v>61</v>
      </c>
      <c r="I93" s="185">
        <v>56</v>
      </c>
      <c r="J93" s="185">
        <v>31</v>
      </c>
      <c r="K93" s="185">
        <v>25</v>
      </c>
      <c r="L93" s="185">
        <v>55</v>
      </c>
      <c r="M93" s="185">
        <v>52</v>
      </c>
      <c r="N93" s="185">
        <v>60</v>
      </c>
      <c r="O93" s="185">
        <v>40</v>
      </c>
      <c r="P93" s="185">
        <v>21</v>
      </c>
      <c r="Q93" s="185">
        <v>19</v>
      </c>
      <c r="R93" s="185">
        <v>73</v>
      </c>
      <c r="S93" s="185" t="s">
        <v>428</v>
      </c>
      <c r="T93" s="185" t="s">
        <v>428</v>
      </c>
      <c r="U93" s="185">
        <v>12</v>
      </c>
      <c r="V93" s="185">
        <v>6</v>
      </c>
      <c r="W93" s="185">
        <v>6</v>
      </c>
      <c r="X93" s="185">
        <v>75</v>
      </c>
      <c r="Y93" s="185" t="s">
        <v>428</v>
      </c>
      <c r="Z93" s="185" t="s">
        <v>428</v>
      </c>
      <c r="AA93" s="185">
        <v>11</v>
      </c>
      <c r="AB93" s="185">
        <v>4</v>
      </c>
      <c r="AC93" s="185">
        <v>7</v>
      </c>
      <c r="AD93" s="185">
        <v>55</v>
      </c>
      <c r="AE93" s="185" t="s">
        <v>428</v>
      </c>
      <c r="AF93" s="185" t="s">
        <v>428</v>
      </c>
      <c r="AG93" s="185">
        <v>1908</v>
      </c>
      <c r="AH93" s="185">
        <v>945</v>
      </c>
      <c r="AI93" s="185">
        <v>963</v>
      </c>
      <c r="AJ93" s="185">
        <v>58</v>
      </c>
      <c r="AK93" s="185">
        <v>54</v>
      </c>
      <c r="AL93" s="185">
        <v>62</v>
      </c>
      <c r="AN93" s="188"/>
    </row>
    <row r="94" spans="1:40" x14ac:dyDescent="0.25">
      <c r="A94" s="185" t="s">
        <v>248</v>
      </c>
      <c r="B94" s="185" t="s">
        <v>249</v>
      </c>
      <c r="C94" s="185">
        <v>993</v>
      </c>
      <c r="D94" s="185">
        <v>522</v>
      </c>
      <c r="E94" s="185">
        <v>471</v>
      </c>
      <c r="F94" s="185">
        <v>47</v>
      </c>
      <c r="G94" s="185">
        <v>43</v>
      </c>
      <c r="H94" s="185">
        <v>51</v>
      </c>
      <c r="I94" s="185">
        <v>246</v>
      </c>
      <c r="J94" s="185">
        <v>121</v>
      </c>
      <c r="K94" s="185">
        <v>125</v>
      </c>
      <c r="L94" s="185">
        <v>48</v>
      </c>
      <c r="M94" s="185">
        <v>48</v>
      </c>
      <c r="N94" s="185">
        <v>48</v>
      </c>
      <c r="O94" s="185">
        <v>1301</v>
      </c>
      <c r="P94" s="185">
        <v>683</v>
      </c>
      <c r="Q94" s="185">
        <v>618</v>
      </c>
      <c r="R94" s="185">
        <v>52</v>
      </c>
      <c r="S94" s="185">
        <v>47</v>
      </c>
      <c r="T94" s="185">
        <v>56</v>
      </c>
      <c r="U94" s="185">
        <v>355</v>
      </c>
      <c r="V94" s="185">
        <v>182</v>
      </c>
      <c r="W94" s="185">
        <v>173</v>
      </c>
      <c r="X94" s="185">
        <v>52</v>
      </c>
      <c r="Y94" s="185">
        <v>46</v>
      </c>
      <c r="Z94" s="185">
        <v>58</v>
      </c>
      <c r="AA94" s="185">
        <v>7</v>
      </c>
      <c r="AB94" s="185" t="s">
        <v>428</v>
      </c>
      <c r="AC94" s="185" t="s">
        <v>428</v>
      </c>
      <c r="AD94" s="185" t="s">
        <v>428</v>
      </c>
      <c r="AE94" s="185" t="s">
        <v>428</v>
      </c>
      <c r="AF94" s="185" t="s">
        <v>428</v>
      </c>
      <c r="AG94" s="185">
        <v>2983</v>
      </c>
      <c r="AH94" s="185">
        <v>1550</v>
      </c>
      <c r="AI94" s="185">
        <v>1433</v>
      </c>
      <c r="AJ94" s="185">
        <v>50</v>
      </c>
      <c r="AK94" s="185">
        <v>45</v>
      </c>
      <c r="AL94" s="185">
        <v>54</v>
      </c>
      <c r="AN94" s="188"/>
    </row>
    <row r="95" spans="1:40" x14ac:dyDescent="0.25">
      <c r="A95" s="185" t="s">
        <v>238</v>
      </c>
      <c r="B95" s="185" t="s">
        <v>239</v>
      </c>
      <c r="C95" s="185">
        <v>1329</v>
      </c>
      <c r="D95" s="185">
        <v>677</v>
      </c>
      <c r="E95" s="185">
        <v>652</v>
      </c>
      <c r="F95" s="185">
        <v>58</v>
      </c>
      <c r="G95" s="185">
        <v>54</v>
      </c>
      <c r="H95" s="185">
        <v>62</v>
      </c>
      <c r="I95" s="185">
        <v>169</v>
      </c>
      <c r="J95" s="185">
        <v>89</v>
      </c>
      <c r="K95" s="185">
        <v>80</v>
      </c>
      <c r="L95" s="185">
        <v>63</v>
      </c>
      <c r="M95" s="185">
        <v>58</v>
      </c>
      <c r="N95" s="185">
        <v>69</v>
      </c>
      <c r="O95" s="185">
        <v>320</v>
      </c>
      <c r="P95" s="185">
        <v>176</v>
      </c>
      <c r="Q95" s="185">
        <v>144</v>
      </c>
      <c r="R95" s="185">
        <v>54</v>
      </c>
      <c r="S95" s="185">
        <v>52</v>
      </c>
      <c r="T95" s="185">
        <v>58</v>
      </c>
      <c r="U95" s="185">
        <v>93</v>
      </c>
      <c r="V95" s="185">
        <v>45</v>
      </c>
      <c r="W95" s="185">
        <v>48</v>
      </c>
      <c r="X95" s="185">
        <v>47</v>
      </c>
      <c r="Y95" s="185">
        <v>38</v>
      </c>
      <c r="Z95" s="185">
        <v>56</v>
      </c>
      <c r="AA95" s="185">
        <v>5</v>
      </c>
      <c r="AB95" s="185" t="s">
        <v>428</v>
      </c>
      <c r="AC95" s="185" t="s">
        <v>428</v>
      </c>
      <c r="AD95" s="185" t="s">
        <v>428</v>
      </c>
      <c r="AE95" s="185" t="s">
        <v>428</v>
      </c>
      <c r="AF95" s="185" t="s">
        <v>428</v>
      </c>
      <c r="AG95" s="185">
        <v>1947</v>
      </c>
      <c r="AH95" s="185">
        <v>1005</v>
      </c>
      <c r="AI95" s="185">
        <v>942</v>
      </c>
      <c r="AJ95" s="185">
        <v>57</v>
      </c>
      <c r="AK95" s="185">
        <v>53</v>
      </c>
      <c r="AL95" s="185">
        <v>61</v>
      </c>
      <c r="AN95" s="188"/>
    </row>
    <row r="96" spans="1:40" x14ac:dyDescent="0.25">
      <c r="A96" s="185" t="s">
        <v>240</v>
      </c>
      <c r="B96" s="185" t="s">
        <v>241</v>
      </c>
      <c r="C96" s="185">
        <v>2851</v>
      </c>
      <c r="D96" s="185">
        <v>1438</v>
      </c>
      <c r="E96" s="185">
        <v>1413</v>
      </c>
      <c r="F96" s="185">
        <v>55</v>
      </c>
      <c r="G96" s="185">
        <v>51</v>
      </c>
      <c r="H96" s="185">
        <v>59</v>
      </c>
      <c r="I96" s="185">
        <v>146</v>
      </c>
      <c r="J96" s="185">
        <v>80</v>
      </c>
      <c r="K96" s="185">
        <v>66</v>
      </c>
      <c r="L96" s="185">
        <v>55</v>
      </c>
      <c r="M96" s="185">
        <v>50</v>
      </c>
      <c r="N96" s="185">
        <v>62</v>
      </c>
      <c r="O96" s="185">
        <v>58</v>
      </c>
      <c r="P96" s="185">
        <v>35</v>
      </c>
      <c r="Q96" s="185">
        <v>23</v>
      </c>
      <c r="R96" s="185">
        <v>69</v>
      </c>
      <c r="S96" s="185">
        <v>66</v>
      </c>
      <c r="T96" s="185">
        <v>74</v>
      </c>
      <c r="U96" s="185">
        <v>71</v>
      </c>
      <c r="V96" s="185">
        <v>34</v>
      </c>
      <c r="W96" s="185">
        <v>37</v>
      </c>
      <c r="X96" s="185">
        <v>66</v>
      </c>
      <c r="Y96" s="185">
        <v>65</v>
      </c>
      <c r="Z96" s="185">
        <v>68</v>
      </c>
      <c r="AA96" s="185">
        <v>4</v>
      </c>
      <c r="AB96" s="185" t="s">
        <v>428</v>
      </c>
      <c r="AC96" s="185" t="s">
        <v>428</v>
      </c>
      <c r="AD96" s="185" t="s">
        <v>428</v>
      </c>
      <c r="AE96" s="185" t="s">
        <v>428</v>
      </c>
      <c r="AF96" s="185" t="s">
        <v>428</v>
      </c>
      <c r="AG96" s="185">
        <v>3158</v>
      </c>
      <c r="AH96" s="185">
        <v>1602</v>
      </c>
      <c r="AI96" s="185">
        <v>1556</v>
      </c>
      <c r="AJ96" s="185">
        <v>55</v>
      </c>
      <c r="AK96" s="185">
        <v>51</v>
      </c>
      <c r="AL96" s="185">
        <v>59</v>
      </c>
      <c r="AN96" s="188"/>
    </row>
    <row r="97" spans="1:40" x14ac:dyDescent="0.25">
      <c r="A97" s="185" t="s">
        <v>337</v>
      </c>
      <c r="B97" s="185" t="s">
        <v>338</v>
      </c>
      <c r="C97" s="185">
        <v>4355</v>
      </c>
      <c r="D97" s="185">
        <v>2214</v>
      </c>
      <c r="E97" s="185">
        <v>2141</v>
      </c>
      <c r="F97" s="185">
        <v>56</v>
      </c>
      <c r="G97" s="185">
        <v>54</v>
      </c>
      <c r="H97" s="185">
        <v>58</v>
      </c>
      <c r="I97" s="185">
        <v>407</v>
      </c>
      <c r="J97" s="185">
        <v>230</v>
      </c>
      <c r="K97" s="185">
        <v>177</v>
      </c>
      <c r="L97" s="185">
        <v>53</v>
      </c>
      <c r="M97" s="185">
        <v>50</v>
      </c>
      <c r="N97" s="185">
        <v>57</v>
      </c>
      <c r="O97" s="185">
        <v>771</v>
      </c>
      <c r="P97" s="185">
        <v>398</v>
      </c>
      <c r="Q97" s="185">
        <v>373</v>
      </c>
      <c r="R97" s="185">
        <v>49</v>
      </c>
      <c r="S97" s="185">
        <v>43</v>
      </c>
      <c r="T97" s="185">
        <v>56</v>
      </c>
      <c r="U97" s="185">
        <v>134</v>
      </c>
      <c r="V97" s="185">
        <v>73</v>
      </c>
      <c r="W97" s="185">
        <v>61</v>
      </c>
      <c r="X97" s="185">
        <v>51</v>
      </c>
      <c r="Y97" s="185">
        <v>47</v>
      </c>
      <c r="Z97" s="185">
        <v>57</v>
      </c>
      <c r="AA97" s="185">
        <v>16</v>
      </c>
      <c r="AB97" s="185">
        <v>7</v>
      </c>
      <c r="AC97" s="185">
        <v>9</v>
      </c>
      <c r="AD97" s="185">
        <v>56</v>
      </c>
      <c r="AE97" s="185" t="s">
        <v>428</v>
      </c>
      <c r="AF97" s="185" t="s">
        <v>428</v>
      </c>
      <c r="AG97" s="185">
        <v>5784</v>
      </c>
      <c r="AH97" s="185">
        <v>2973</v>
      </c>
      <c r="AI97" s="185">
        <v>2811</v>
      </c>
      <c r="AJ97" s="185">
        <v>55</v>
      </c>
      <c r="AK97" s="185">
        <v>52</v>
      </c>
      <c r="AL97" s="185">
        <v>58</v>
      </c>
      <c r="AN97" s="188"/>
    </row>
    <row r="98" spans="1:40" x14ac:dyDescent="0.25">
      <c r="A98" s="185" t="s">
        <v>349</v>
      </c>
      <c r="B98" s="185" t="s">
        <v>350</v>
      </c>
      <c r="C98" s="185">
        <v>2128</v>
      </c>
      <c r="D98" s="185">
        <v>1116</v>
      </c>
      <c r="E98" s="185">
        <v>1012</v>
      </c>
      <c r="F98" s="185">
        <v>55</v>
      </c>
      <c r="G98" s="185">
        <v>52</v>
      </c>
      <c r="H98" s="185">
        <v>59</v>
      </c>
      <c r="I98" s="185">
        <v>232</v>
      </c>
      <c r="J98" s="185">
        <v>112</v>
      </c>
      <c r="K98" s="185">
        <v>120</v>
      </c>
      <c r="L98" s="185">
        <v>62</v>
      </c>
      <c r="M98" s="185">
        <v>60</v>
      </c>
      <c r="N98" s="185">
        <v>63</v>
      </c>
      <c r="O98" s="185">
        <v>417</v>
      </c>
      <c r="P98" s="185">
        <v>211</v>
      </c>
      <c r="Q98" s="185">
        <v>206</v>
      </c>
      <c r="R98" s="185">
        <v>69</v>
      </c>
      <c r="S98" s="185">
        <v>64</v>
      </c>
      <c r="T98" s="185">
        <v>74</v>
      </c>
      <c r="U98" s="185">
        <v>430</v>
      </c>
      <c r="V98" s="185">
        <v>234</v>
      </c>
      <c r="W98" s="185">
        <v>196</v>
      </c>
      <c r="X98" s="185">
        <v>63</v>
      </c>
      <c r="Y98" s="185">
        <v>62</v>
      </c>
      <c r="Z98" s="185">
        <v>64</v>
      </c>
      <c r="AA98" s="185">
        <v>12</v>
      </c>
      <c r="AB98" s="185">
        <v>3</v>
      </c>
      <c r="AC98" s="185">
        <v>9</v>
      </c>
      <c r="AD98" s="185" t="s">
        <v>428</v>
      </c>
      <c r="AE98" s="185" t="s">
        <v>428</v>
      </c>
      <c r="AF98" s="185" t="s">
        <v>428</v>
      </c>
      <c r="AG98" s="185">
        <v>3308</v>
      </c>
      <c r="AH98" s="185">
        <v>1717</v>
      </c>
      <c r="AI98" s="185">
        <v>1591</v>
      </c>
      <c r="AJ98" s="185">
        <v>59</v>
      </c>
      <c r="AK98" s="185">
        <v>56</v>
      </c>
      <c r="AL98" s="185">
        <v>62</v>
      </c>
      <c r="AN98" s="188"/>
    </row>
    <row r="99" spans="1:40" x14ac:dyDescent="0.25">
      <c r="A99" s="185" t="s">
        <v>190</v>
      </c>
      <c r="B99" s="185" t="s">
        <v>191</v>
      </c>
      <c r="C99" s="185">
        <v>7658</v>
      </c>
      <c r="D99" s="185">
        <v>3900</v>
      </c>
      <c r="E99" s="185">
        <v>3758</v>
      </c>
      <c r="F99" s="185">
        <v>54</v>
      </c>
      <c r="G99" s="185">
        <v>49</v>
      </c>
      <c r="H99" s="185">
        <v>59</v>
      </c>
      <c r="I99" s="185">
        <v>210</v>
      </c>
      <c r="J99" s="185">
        <v>114</v>
      </c>
      <c r="K99" s="185">
        <v>96</v>
      </c>
      <c r="L99" s="185">
        <v>59</v>
      </c>
      <c r="M99" s="185">
        <v>59</v>
      </c>
      <c r="N99" s="185">
        <v>59</v>
      </c>
      <c r="O99" s="185">
        <v>80</v>
      </c>
      <c r="P99" s="185">
        <v>37</v>
      </c>
      <c r="Q99" s="185">
        <v>43</v>
      </c>
      <c r="R99" s="185">
        <v>61</v>
      </c>
      <c r="S99" s="185">
        <v>54</v>
      </c>
      <c r="T99" s="185">
        <v>67</v>
      </c>
      <c r="U99" s="185">
        <v>12</v>
      </c>
      <c r="V99" s="185">
        <v>8</v>
      </c>
      <c r="W99" s="185">
        <v>4</v>
      </c>
      <c r="X99" s="185">
        <v>25</v>
      </c>
      <c r="Y99" s="185" t="s">
        <v>428</v>
      </c>
      <c r="Z99" s="185" t="s">
        <v>428</v>
      </c>
      <c r="AA99" s="185">
        <v>17</v>
      </c>
      <c r="AB99" s="185">
        <v>9</v>
      </c>
      <c r="AC99" s="185">
        <v>8</v>
      </c>
      <c r="AD99" s="185">
        <v>47</v>
      </c>
      <c r="AE99" s="185">
        <v>56</v>
      </c>
      <c r="AF99" s="185">
        <v>38</v>
      </c>
      <c r="AG99" s="185">
        <v>8091</v>
      </c>
      <c r="AH99" s="185">
        <v>4128</v>
      </c>
      <c r="AI99" s="185">
        <v>3963</v>
      </c>
      <c r="AJ99" s="185">
        <v>54</v>
      </c>
      <c r="AK99" s="185">
        <v>50</v>
      </c>
      <c r="AL99" s="185">
        <v>59</v>
      </c>
      <c r="AN99" s="188"/>
    </row>
    <row r="100" spans="1:40" x14ac:dyDescent="0.25">
      <c r="A100" s="185" t="s">
        <v>188</v>
      </c>
      <c r="B100" s="185" t="s">
        <v>189</v>
      </c>
      <c r="C100" s="185">
        <v>2057</v>
      </c>
      <c r="D100" s="185">
        <v>1080</v>
      </c>
      <c r="E100" s="185">
        <v>977</v>
      </c>
      <c r="F100" s="185">
        <v>51</v>
      </c>
      <c r="G100" s="185">
        <v>48</v>
      </c>
      <c r="H100" s="185">
        <v>55</v>
      </c>
      <c r="I100" s="185">
        <v>186</v>
      </c>
      <c r="J100" s="185">
        <v>90</v>
      </c>
      <c r="K100" s="185">
        <v>96</v>
      </c>
      <c r="L100" s="185">
        <v>53</v>
      </c>
      <c r="M100" s="185">
        <v>43</v>
      </c>
      <c r="N100" s="185">
        <v>61</v>
      </c>
      <c r="O100" s="185">
        <v>563</v>
      </c>
      <c r="P100" s="185">
        <v>289</v>
      </c>
      <c r="Q100" s="185">
        <v>274</v>
      </c>
      <c r="R100" s="185">
        <v>55</v>
      </c>
      <c r="S100" s="185">
        <v>51</v>
      </c>
      <c r="T100" s="185">
        <v>60</v>
      </c>
      <c r="U100" s="185">
        <v>111</v>
      </c>
      <c r="V100" s="185">
        <v>54</v>
      </c>
      <c r="W100" s="185">
        <v>57</v>
      </c>
      <c r="X100" s="185">
        <v>61</v>
      </c>
      <c r="Y100" s="185">
        <v>59</v>
      </c>
      <c r="Z100" s="185">
        <v>63</v>
      </c>
      <c r="AA100" s="185">
        <v>12</v>
      </c>
      <c r="AB100" s="185">
        <v>3</v>
      </c>
      <c r="AC100" s="185">
        <v>9</v>
      </c>
      <c r="AD100" s="185" t="s">
        <v>428</v>
      </c>
      <c r="AE100" s="185" t="s">
        <v>428</v>
      </c>
      <c r="AF100" s="185">
        <v>33</v>
      </c>
      <c r="AG100" s="185">
        <v>2987</v>
      </c>
      <c r="AH100" s="185">
        <v>1544</v>
      </c>
      <c r="AI100" s="185">
        <v>1443</v>
      </c>
      <c r="AJ100" s="185">
        <v>52</v>
      </c>
      <c r="AK100" s="185">
        <v>48</v>
      </c>
      <c r="AL100" s="185">
        <v>56</v>
      </c>
      <c r="AN100" s="188"/>
    </row>
    <row r="101" spans="1:40" x14ac:dyDescent="0.25">
      <c r="A101" s="185" t="s">
        <v>382</v>
      </c>
      <c r="B101" s="185" t="s">
        <v>383</v>
      </c>
      <c r="C101" s="185">
        <v>3626</v>
      </c>
      <c r="D101" s="185">
        <v>1826</v>
      </c>
      <c r="E101" s="185">
        <v>1800</v>
      </c>
      <c r="F101" s="185">
        <v>58</v>
      </c>
      <c r="G101" s="185">
        <v>54</v>
      </c>
      <c r="H101" s="185">
        <v>63</v>
      </c>
      <c r="I101" s="185">
        <v>101</v>
      </c>
      <c r="J101" s="185">
        <v>55</v>
      </c>
      <c r="K101" s="185">
        <v>46</v>
      </c>
      <c r="L101" s="185">
        <v>63</v>
      </c>
      <c r="M101" s="185">
        <v>56</v>
      </c>
      <c r="N101" s="185">
        <v>72</v>
      </c>
      <c r="O101" s="185">
        <v>25</v>
      </c>
      <c r="P101" s="185">
        <v>13</v>
      </c>
      <c r="Q101" s="185">
        <v>12</v>
      </c>
      <c r="R101" s="185">
        <v>60</v>
      </c>
      <c r="S101" s="185">
        <v>54</v>
      </c>
      <c r="T101" s="185">
        <v>67</v>
      </c>
      <c r="U101" s="185">
        <v>7</v>
      </c>
      <c r="V101" s="185" t="s">
        <v>428</v>
      </c>
      <c r="W101" s="185" t="s">
        <v>428</v>
      </c>
      <c r="X101" s="185">
        <v>43</v>
      </c>
      <c r="Y101" s="185" t="s">
        <v>428</v>
      </c>
      <c r="Z101" s="185" t="s">
        <v>428</v>
      </c>
      <c r="AA101" s="185">
        <v>6</v>
      </c>
      <c r="AB101" s="185">
        <v>3</v>
      </c>
      <c r="AC101" s="185">
        <v>3</v>
      </c>
      <c r="AD101" s="185" t="s">
        <v>428</v>
      </c>
      <c r="AE101" s="185" t="s">
        <v>428</v>
      </c>
      <c r="AF101" s="185">
        <v>100</v>
      </c>
      <c r="AG101" s="185">
        <v>3804</v>
      </c>
      <c r="AH101" s="185">
        <v>1916</v>
      </c>
      <c r="AI101" s="185">
        <v>1888</v>
      </c>
      <c r="AJ101" s="185">
        <v>59</v>
      </c>
      <c r="AK101" s="185">
        <v>54</v>
      </c>
      <c r="AL101" s="185">
        <v>63</v>
      </c>
      <c r="AN101" s="188"/>
    </row>
    <row r="102" spans="1:40" x14ac:dyDescent="0.25">
      <c r="A102" s="185" t="s">
        <v>392</v>
      </c>
      <c r="B102" s="185" t="s">
        <v>393</v>
      </c>
      <c r="C102" s="185">
        <v>1290</v>
      </c>
      <c r="D102" s="185">
        <v>667</v>
      </c>
      <c r="E102" s="185">
        <v>623</v>
      </c>
      <c r="F102" s="185">
        <v>58</v>
      </c>
      <c r="G102" s="185">
        <v>54</v>
      </c>
      <c r="H102" s="185">
        <v>61</v>
      </c>
      <c r="I102" s="185">
        <v>49</v>
      </c>
      <c r="J102" s="185">
        <v>30</v>
      </c>
      <c r="K102" s="185">
        <v>19</v>
      </c>
      <c r="L102" s="185">
        <v>63</v>
      </c>
      <c r="M102" s="185">
        <v>57</v>
      </c>
      <c r="N102" s="185">
        <v>74</v>
      </c>
      <c r="O102" s="185">
        <v>42</v>
      </c>
      <c r="P102" s="185">
        <v>25</v>
      </c>
      <c r="Q102" s="185">
        <v>17</v>
      </c>
      <c r="R102" s="185">
        <v>62</v>
      </c>
      <c r="S102" s="185">
        <v>52</v>
      </c>
      <c r="T102" s="185">
        <v>76</v>
      </c>
      <c r="U102" s="185" t="s">
        <v>428</v>
      </c>
      <c r="V102" s="185" t="s">
        <v>428</v>
      </c>
      <c r="W102" s="185" t="s">
        <v>428</v>
      </c>
      <c r="X102" s="185" t="s">
        <v>428</v>
      </c>
      <c r="Y102" s="185" t="s">
        <v>428</v>
      </c>
      <c r="Z102" s="185" t="s">
        <v>428</v>
      </c>
      <c r="AA102" s="185">
        <v>3</v>
      </c>
      <c r="AB102" s="185" t="s">
        <v>428</v>
      </c>
      <c r="AC102" s="185" t="s">
        <v>428</v>
      </c>
      <c r="AD102" s="185">
        <v>100</v>
      </c>
      <c r="AE102" s="185" t="s">
        <v>428</v>
      </c>
      <c r="AF102" s="185" t="s">
        <v>428</v>
      </c>
      <c r="AG102" s="185">
        <v>1411</v>
      </c>
      <c r="AH102" s="185">
        <v>743</v>
      </c>
      <c r="AI102" s="185">
        <v>668</v>
      </c>
      <c r="AJ102" s="185">
        <v>58</v>
      </c>
      <c r="AK102" s="185">
        <v>54</v>
      </c>
      <c r="AL102" s="185">
        <v>62</v>
      </c>
      <c r="AN102" s="188"/>
    </row>
    <row r="103" spans="1:40" x14ac:dyDescent="0.25">
      <c r="A103" s="185" t="s">
        <v>375</v>
      </c>
      <c r="B103" s="185" t="s">
        <v>376</v>
      </c>
      <c r="C103" s="185">
        <v>1345</v>
      </c>
      <c r="D103" s="185">
        <v>707</v>
      </c>
      <c r="E103" s="185">
        <v>638</v>
      </c>
      <c r="F103" s="185">
        <v>54</v>
      </c>
      <c r="G103" s="185">
        <v>50</v>
      </c>
      <c r="H103" s="185">
        <v>57</v>
      </c>
      <c r="I103" s="185">
        <v>102</v>
      </c>
      <c r="J103" s="185">
        <v>50</v>
      </c>
      <c r="K103" s="185">
        <v>52</v>
      </c>
      <c r="L103" s="185">
        <v>59</v>
      </c>
      <c r="M103" s="185">
        <v>52</v>
      </c>
      <c r="N103" s="185">
        <v>65</v>
      </c>
      <c r="O103" s="185">
        <v>59</v>
      </c>
      <c r="P103" s="185">
        <v>25</v>
      </c>
      <c r="Q103" s="185">
        <v>34</v>
      </c>
      <c r="R103" s="185">
        <v>71</v>
      </c>
      <c r="S103" s="185">
        <v>64</v>
      </c>
      <c r="T103" s="185">
        <v>76</v>
      </c>
      <c r="U103" s="185">
        <v>3</v>
      </c>
      <c r="V103" s="185" t="s">
        <v>428</v>
      </c>
      <c r="W103" s="185" t="s">
        <v>428</v>
      </c>
      <c r="X103" s="185" t="s">
        <v>428</v>
      </c>
      <c r="Y103" s="185" t="s">
        <v>428</v>
      </c>
      <c r="Z103" s="185" t="s">
        <v>428</v>
      </c>
      <c r="AA103" s="185" t="s">
        <v>428</v>
      </c>
      <c r="AB103" s="185" t="s">
        <v>428</v>
      </c>
      <c r="AC103" s="185">
        <v>3</v>
      </c>
      <c r="AD103" s="185" t="s">
        <v>428</v>
      </c>
      <c r="AE103" s="185" t="s">
        <v>428</v>
      </c>
      <c r="AF103" s="185">
        <v>100</v>
      </c>
      <c r="AG103" s="185">
        <v>1579</v>
      </c>
      <c r="AH103" s="185">
        <v>817</v>
      </c>
      <c r="AI103" s="185">
        <v>762</v>
      </c>
      <c r="AJ103" s="185">
        <v>55</v>
      </c>
      <c r="AK103" s="185">
        <v>52</v>
      </c>
      <c r="AL103" s="185">
        <v>59</v>
      </c>
      <c r="AN103" s="188"/>
    </row>
    <row r="104" spans="1:40" x14ac:dyDescent="0.25">
      <c r="A104" s="185" t="s">
        <v>86</v>
      </c>
      <c r="B104" s="185" t="s">
        <v>87</v>
      </c>
      <c r="C104" s="185">
        <v>5249</v>
      </c>
      <c r="D104" s="185">
        <v>2682</v>
      </c>
      <c r="E104" s="185">
        <v>2567</v>
      </c>
      <c r="F104" s="185">
        <v>60</v>
      </c>
      <c r="G104" s="185">
        <v>56</v>
      </c>
      <c r="H104" s="185">
        <v>64</v>
      </c>
      <c r="I104" s="185">
        <v>58</v>
      </c>
      <c r="J104" s="185">
        <v>30</v>
      </c>
      <c r="K104" s="185">
        <v>28</v>
      </c>
      <c r="L104" s="185">
        <v>69</v>
      </c>
      <c r="M104" s="185">
        <v>67</v>
      </c>
      <c r="N104" s="185">
        <v>71</v>
      </c>
      <c r="O104" s="185">
        <v>33</v>
      </c>
      <c r="P104" s="185">
        <v>15</v>
      </c>
      <c r="Q104" s="185">
        <v>18</v>
      </c>
      <c r="R104" s="185">
        <v>64</v>
      </c>
      <c r="S104" s="185">
        <v>53</v>
      </c>
      <c r="T104" s="185">
        <v>72</v>
      </c>
      <c r="U104" s="185">
        <v>12</v>
      </c>
      <c r="V104" s="185">
        <v>4</v>
      </c>
      <c r="W104" s="185">
        <v>8</v>
      </c>
      <c r="X104" s="185">
        <v>75</v>
      </c>
      <c r="Y104" s="185">
        <v>100</v>
      </c>
      <c r="Z104" s="185">
        <v>63</v>
      </c>
      <c r="AA104" s="185">
        <v>13</v>
      </c>
      <c r="AB104" s="185">
        <v>8</v>
      </c>
      <c r="AC104" s="185">
        <v>5</v>
      </c>
      <c r="AD104" s="185">
        <v>69</v>
      </c>
      <c r="AE104" s="185" t="s">
        <v>428</v>
      </c>
      <c r="AF104" s="185" t="s">
        <v>428</v>
      </c>
      <c r="AG104" s="185">
        <v>5402</v>
      </c>
      <c r="AH104" s="185">
        <v>2758</v>
      </c>
      <c r="AI104" s="185">
        <v>2644</v>
      </c>
      <c r="AJ104" s="185">
        <v>60</v>
      </c>
      <c r="AK104" s="185">
        <v>56</v>
      </c>
      <c r="AL104" s="185">
        <v>64</v>
      </c>
      <c r="AN104" s="188"/>
    </row>
    <row r="105" spans="1:40" x14ac:dyDescent="0.25">
      <c r="A105" s="185" t="s">
        <v>84</v>
      </c>
      <c r="B105" s="185" t="s">
        <v>85</v>
      </c>
      <c r="C105" s="185">
        <v>1147</v>
      </c>
      <c r="D105" s="185">
        <v>584</v>
      </c>
      <c r="E105" s="185">
        <v>563</v>
      </c>
      <c r="F105" s="185">
        <v>63</v>
      </c>
      <c r="G105" s="185">
        <v>61</v>
      </c>
      <c r="H105" s="185">
        <v>65</v>
      </c>
      <c r="I105" s="185">
        <v>24</v>
      </c>
      <c r="J105" s="185">
        <v>12</v>
      </c>
      <c r="K105" s="185">
        <v>12</v>
      </c>
      <c r="L105" s="185" t="s">
        <v>428</v>
      </c>
      <c r="M105" s="185" t="s">
        <v>428</v>
      </c>
      <c r="N105" s="185" t="s">
        <v>428</v>
      </c>
      <c r="O105" s="185">
        <v>38</v>
      </c>
      <c r="P105" s="185">
        <v>14</v>
      </c>
      <c r="Q105" s="185">
        <v>24</v>
      </c>
      <c r="R105" s="185">
        <v>74</v>
      </c>
      <c r="S105" s="185">
        <v>71</v>
      </c>
      <c r="T105" s="185">
        <v>75</v>
      </c>
      <c r="U105" s="185">
        <v>5</v>
      </c>
      <c r="V105" s="185" t="s">
        <v>428</v>
      </c>
      <c r="W105" s="185" t="s">
        <v>428</v>
      </c>
      <c r="X105" s="185" t="s">
        <v>428</v>
      </c>
      <c r="Y105" s="185" t="s">
        <v>428</v>
      </c>
      <c r="Z105" s="185" t="s">
        <v>428</v>
      </c>
      <c r="AA105" s="185">
        <v>7</v>
      </c>
      <c r="AB105" s="185" t="s">
        <v>428</v>
      </c>
      <c r="AC105" s="185" t="s">
        <v>428</v>
      </c>
      <c r="AD105" s="185" t="s">
        <v>428</v>
      </c>
      <c r="AE105" s="185" t="s">
        <v>428</v>
      </c>
      <c r="AF105" s="185" t="s">
        <v>428</v>
      </c>
      <c r="AG105" s="185">
        <v>1233</v>
      </c>
      <c r="AH105" s="185">
        <v>623</v>
      </c>
      <c r="AI105" s="185">
        <v>610</v>
      </c>
      <c r="AJ105" s="185">
        <v>64</v>
      </c>
      <c r="AK105" s="185">
        <v>62</v>
      </c>
      <c r="AL105" s="185">
        <v>66</v>
      </c>
      <c r="AN105" s="188"/>
    </row>
    <row r="106" spans="1:40" x14ac:dyDescent="0.25">
      <c r="A106" s="185" t="s">
        <v>339</v>
      </c>
      <c r="B106" s="185" t="s">
        <v>340</v>
      </c>
      <c r="C106" s="185">
        <v>4715</v>
      </c>
      <c r="D106" s="185">
        <v>2403</v>
      </c>
      <c r="E106" s="185">
        <v>2312</v>
      </c>
      <c r="F106" s="185">
        <v>51</v>
      </c>
      <c r="G106" s="185">
        <v>47</v>
      </c>
      <c r="H106" s="185">
        <v>55</v>
      </c>
      <c r="I106" s="185">
        <v>199</v>
      </c>
      <c r="J106" s="185">
        <v>107</v>
      </c>
      <c r="K106" s="185">
        <v>92</v>
      </c>
      <c r="L106" s="185">
        <v>60</v>
      </c>
      <c r="M106" s="185">
        <v>55</v>
      </c>
      <c r="N106" s="185">
        <v>65</v>
      </c>
      <c r="O106" s="185">
        <v>101</v>
      </c>
      <c r="P106" s="185">
        <v>52</v>
      </c>
      <c r="Q106" s="185">
        <v>49</v>
      </c>
      <c r="R106" s="185">
        <v>48</v>
      </c>
      <c r="S106" s="185">
        <v>42</v>
      </c>
      <c r="T106" s="185">
        <v>53</v>
      </c>
      <c r="U106" s="185">
        <v>27</v>
      </c>
      <c r="V106" s="185">
        <v>16</v>
      </c>
      <c r="W106" s="185">
        <v>11</v>
      </c>
      <c r="X106" s="185">
        <v>41</v>
      </c>
      <c r="Y106" s="185">
        <v>25</v>
      </c>
      <c r="Z106" s="185">
        <v>64</v>
      </c>
      <c r="AA106" s="185">
        <v>11</v>
      </c>
      <c r="AB106" s="185">
        <v>5</v>
      </c>
      <c r="AC106" s="185">
        <v>6</v>
      </c>
      <c r="AD106" s="185">
        <v>55</v>
      </c>
      <c r="AE106" s="185" t="s">
        <v>428</v>
      </c>
      <c r="AF106" s="185" t="s">
        <v>428</v>
      </c>
      <c r="AG106" s="185">
        <v>5173</v>
      </c>
      <c r="AH106" s="185">
        <v>2651</v>
      </c>
      <c r="AI106" s="185">
        <v>2522</v>
      </c>
      <c r="AJ106" s="185">
        <v>51</v>
      </c>
      <c r="AK106" s="185">
        <v>47</v>
      </c>
      <c r="AL106" s="185">
        <v>56</v>
      </c>
      <c r="AN106" s="188"/>
    </row>
    <row r="107" spans="1:40" x14ac:dyDescent="0.25">
      <c r="A107" s="185" t="s">
        <v>335</v>
      </c>
      <c r="B107" s="185" t="s">
        <v>336</v>
      </c>
      <c r="C107" s="185">
        <v>2148</v>
      </c>
      <c r="D107" s="185">
        <v>1051</v>
      </c>
      <c r="E107" s="185">
        <v>1097</v>
      </c>
      <c r="F107" s="185">
        <v>49</v>
      </c>
      <c r="G107" s="185">
        <v>47</v>
      </c>
      <c r="H107" s="185">
        <v>51</v>
      </c>
      <c r="I107" s="185">
        <v>201</v>
      </c>
      <c r="J107" s="185">
        <v>87</v>
      </c>
      <c r="K107" s="185">
        <v>114</v>
      </c>
      <c r="L107" s="185">
        <v>53</v>
      </c>
      <c r="M107" s="185">
        <v>46</v>
      </c>
      <c r="N107" s="185">
        <v>58</v>
      </c>
      <c r="O107" s="185">
        <v>83</v>
      </c>
      <c r="P107" s="185">
        <v>50</v>
      </c>
      <c r="Q107" s="185">
        <v>33</v>
      </c>
      <c r="R107" s="185">
        <v>49</v>
      </c>
      <c r="S107" s="185">
        <v>48</v>
      </c>
      <c r="T107" s="185">
        <v>52</v>
      </c>
      <c r="U107" s="185">
        <v>56</v>
      </c>
      <c r="V107" s="185">
        <v>36</v>
      </c>
      <c r="W107" s="185">
        <v>20</v>
      </c>
      <c r="X107" s="185">
        <v>34</v>
      </c>
      <c r="Y107" s="185">
        <v>36</v>
      </c>
      <c r="Z107" s="185">
        <v>30</v>
      </c>
      <c r="AA107" s="185">
        <v>16</v>
      </c>
      <c r="AB107" s="185">
        <v>9</v>
      </c>
      <c r="AC107" s="185">
        <v>7</v>
      </c>
      <c r="AD107" s="185">
        <v>25</v>
      </c>
      <c r="AE107" s="185" t="s">
        <v>428</v>
      </c>
      <c r="AF107" s="185" t="s">
        <v>428</v>
      </c>
      <c r="AG107" s="185">
        <v>2565</v>
      </c>
      <c r="AH107" s="185">
        <v>1261</v>
      </c>
      <c r="AI107" s="185">
        <v>1304</v>
      </c>
      <c r="AJ107" s="185">
        <v>49</v>
      </c>
      <c r="AK107" s="185">
        <v>46</v>
      </c>
      <c r="AL107" s="185">
        <v>51</v>
      </c>
      <c r="AN107" s="188"/>
    </row>
    <row r="108" spans="1:40" x14ac:dyDescent="0.25">
      <c r="A108" s="185" t="s">
        <v>341</v>
      </c>
      <c r="B108" s="185" t="s">
        <v>342</v>
      </c>
      <c r="C108" s="185">
        <v>12853</v>
      </c>
      <c r="D108" s="185">
        <v>6591</v>
      </c>
      <c r="E108" s="185">
        <v>6262</v>
      </c>
      <c r="F108" s="185">
        <v>57</v>
      </c>
      <c r="G108" s="185">
        <v>54</v>
      </c>
      <c r="H108" s="185">
        <v>61</v>
      </c>
      <c r="I108" s="185">
        <v>458</v>
      </c>
      <c r="J108" s="185">
        <v>244</v>
      </c>
      <c r="K108" s="185">
        <v>214</v>
      </c>
      <c r="L108" s="185">
        <v>64</v>
      </c>
      <c r="M108" s="185">
        <v>61</v>
      </c>
      <c r="N108" s="185">
        <v>67</v>
      </c>
      <c r="O108" s="185">
        <v>375</v>
      </c>
      <c r="P108" s="185">
        <v>185</v>
      </c>
      <c r="Q108" s="185">
        <v>190</v>
      </c>
      <c r="R108" s="185">
        <v>75</v>
      </c>
      <c r="S108" s="185">
        <v>73</v>
      </c>
      <c r="T108" s="185">
        <v>77</v>
      </c>
      <c r="U108" s="185">
        <v>134</v>
      </c>
      <c r="V108" s="185">
        <v>69</v>
      </c>
      <c r="W108" s="185">
        <v>65</v>
      </c>
      <c r="X108" s="185">
        <v>65</v>
      </c>
      <c r="Y108" s="185">
        <v>62</v>
      </c>
      <c r="Z108" s="185">
        <v>68</v>
      </c>
      <c r="AA108" s="185">
        <v>37</v>
      </c>
      <c r="AB108" s="185">
        <v>19</v>
      </c>
      <c r="AC108" s="185">
        <v>18</v>
      </c>
      <c r="AD108" s="185">
        <v>68</v>
      </c>
      <c r="AE108" s="185">
        <v>63</v>
      </c>
      <c r="AF108" s="185">
        <v>72</v>
      </c>
      <c r="AG108" s="185">
        <v>14122</v>
      </c>
      <c r="AH108" s="185">
        <v>7235</v>
      </c>
      <c r="AI108" s="185">
        <v>6887</v>
      </c>
      <c r="AJ108" s="185">
        <v>58</v>
      </c>
      <c r="AK108" s="185">
        <v>55</v>
      </c>
      <c r="AL108" s="185">
        <v>61</v>
      </c>
      <c r="AN108" s="188"/>
    </row>
    <row r="109" spans="1:40" x14ac:dyDescent="0.25">
      <c r="A109" s="185" t="s">
        <v>353</v>
      </c>
      <c r="B109" s="185" t="s">
        <v>354</v>
      </c>
      <c r="C109" s="185">
        <v>1753</v>
      </c>
      <c r="D109" s="185">
        <v>911</v>
      </c>
      <c r="E109" s="185">
        <v>842</v>
      </c>
      <c r="F109" s="185">
        <v>54</v>
      </c>
      <c r="G109" s="185">
        <v>53</v>
      </c>
      <c r="H109" s="185">
        <v>55</v>
      </c>
      <c r="I109" s="185">
        <v>94</v>
      </c>
      <c r="J109" s="185">
        <v>48</v>
      </c>
      <c r="K109" s="185">
        <v>46</v>
      </c>
      <c r="L109" s="185">
        <v>65</v>
      </c>
      <c r="M109" s="185">
        <v>65</v>
      </c>
      <c r="N109" s="185">
        <v>65</v>
      </c>
      <c r="O109" s="185">
        <v>167</v>
      </c>
      <c r="P109" s="185">
        <v>80</v>
      </c>
      <c r="Q109" s="185">
        <v>87</v>
      </c>
      <c r="R109" s="185">
        <v>61</v>
      </c>
      <c r="S109" s="185">
        <v>56</v>
      </c>
      <c r="T109" s="185">
        <v>66</v>
      </c>
      <c r="U109" s="185">
        <v>60</v>
      </c>
      <c r="V109" s="185">
        <v>29</v>
      </c>
      <c r="W109" s="185">
        <v>31</v>
      </c>
      <c r="X109" s="185">
        <v>70</v>
      </c>
      <c r="Y109" s="185">
        <v>69</v>
      </c>
      <c r="Z109" s="185">
        <v>71</v>
      </c>
      <c r="AA109" s="185">
        <v>6</v>
      </c>
      <c r="AB109" s="185" t="s">
        <v>428</v>
      </c>
      <c r="AC109" s="185" t="s">
        <v>428</v>
      </c>
      <c r="AD109" s="185" t="s">
        <v>428</v>
      </c>
      <c r="AE109" s="185" t="s">
        <v>428</v>
      </c>
      <c r="AF109" s="185" t="s">
        <v>428</v>
      </c>
      <c r="AG109" s="185">
        <v>2128</v>
      </c>
      <c r="AH109" s="185">
        <v>1095</v>
      </c>
      <c r="AI109" s="185">
        <v>1033</v>
      </c>
      <c r="AJ109" s="185">
        <v>55</v>
      </c>
      <c r="AK109" s="185">
        <v>54</v>
      </c>
      <c r="AL109" s="185">
        <v>57</v>
      </c>
      <c r="AN109" s="188"/>
    </row>
    <row r="110" spans="1:40" x14ac:dyDescent="0.25">
      <c r="A110" s="185" t="s">
        <v>359</v>
      </c>
      <c r="B110" s="185" t="s">
        <v>360</v>
      </c>
      <c r="C110" s="185">
        <v>1984</v>
      </c>
      <c r="D110" s="185">
        <v>961</v>
      </c>
      <c r="E110" s="185">
        <v>1023</v>
      </c>
      <c r="F110" s="185">
        <v>57</v>
      </c>
      <c r="G110" s="185">
        <v>53</v>
      </c>
      <c r="H110" s="185">
        <v>60</v>
      </c>
      <c r="I110" s="185">
        <v>155</v>
      </c>
      <c r="J110" s="185">
        <v>73</v>
      </c>
      <c r="K110" s="185">
        <v>82</v>
      </c>
      <c r="L110" s="185">
        <v>61</v>
      </c>
      <c r="M110" s="185">
        <v>63</v>
      </c>
      <c r="N110" s="185">
        <v>60</v>
      </c>
      <c r="O110" s="185">
        <v>290</v>
      </c>
      <c r="P110" s="185">
        <v>150</v>
      </c>
      <c r="Q110" s="185">
        <v>140</v>
      </c>
      <c r="R110" s="185">
        <v>53</v>
      </c>
      <c r="S110" s="185">
        <v>44</v>
      </c>
      <c r="T110" s="185">
        <v>62</v>
      </c>
      <c r="U110" s="185">
        <v>70</v>
      </c>
      <c r="V110" s="185">
        <v>34</v>
      </c>
      <c r="W110" s="185">
        <v>36</v>
      </c>
      <c r="X110" s="185">
        <v>60</v>
      </c>
      <c r="Y110" s="185">
        <v>56</v>
      </c>
      <c r="Z110" s="185">
        <v>64</v>
      </c>
      <c r="AA110" s="185">
        <v>16</v>
      </c>
      <c r="AB110" s="185">
        <v>7</v>
      </c>
      <c r="AC110" s="185">
        <v>9</v>
      </c>
      <c r="AD110" s="185">
        <v>63</v>
      </c>
      <c r="AE110" s="185" t="s">
        <v>428</v>
      </c>
      <c r="AF110" s="185" t="s">
        <v>428</v>
      </c>
      <c r="AG110" s="185">
        <v>2573</v>
      </c>
      <c r="AH110" s="185">
        <v>1256</v>
      </c>
      <c r="AI110" s="185">
        <v>1317</v>
      </c>
      <c r="AJ110" s="185">
        <v>57</v>
      </c>
      <c r="AK110" s="185">
        <v>53</v>
      </c>
      <c r="AL110" s="185">
        <v>61</v>
      </c>
      <c r="AN110" s="188"/>
    </row>
    <row r="111" spans="1:40" x14ac:dyDescent="0.25">
      <c r="A111" s="185" t="s">
        <v>194</v>
      </c>
      <c r="B111" s="185" t="s">
        <v>195</v>
      </c>
      <c r="C111" s="185">
        <v>6195</v>
      </c>
      <c r="D111" s="185">
        <v>3171</v>
      </c>
      <c r="E111" s="185">
        <v>3024</v>
      </c>
      <c r="F111" s="185">
        <v>64</v>
      </c>
      <c r="G111" s="185">
        <v>60</v>
      </c>
      <c r="H111" s="185">
        <v>67</v>
      </c>
      <c r="I111" s="185">
        <v>258</v>
      </c>
      <c r="J111" s="185">
        <v>123</v>
      </c>
      <c r="K111" s="185">
        <v>135</v>
      </c>
      <c r="L111" s="185">
        <v>66</v>
      </c>
      <c r="M111" s="185">
        <v>59</v>
      </c>
      <c r="N111" s="185">
        <v>72</v>
      </c>
      <c r="O111" s="185">
        <v>495</v>
      </c>
      <c r="P111" s="185">
        <v>250</v>
      </c>
      <c r="Q111" s="185">
        <v>245</v>
      </c>
      <c r="R111" s="185">
        <v>75</v>
      </c>
      <c r="S111" s="185">
        <v>74</v>
      </c>
      <c r="T111" s="185">
        <v>75</v>
      </c>
      <c r="U111" s="185">
        <v>62</v>
      </c>
      <c r="V111" s="185">
        <v>31</v>
      </c>
      <c r="W111" s="185">
        <v>31</v>
      </c>
      <c r="X111" s="185">
        <v>76</v>
      </c>
      <c r="Y111" s="185">
        <v>77</v>
      </c>
      <c r="Z111" s="185">
        <v>74</v>
      </c>
      <c r="AA111" s="185">
        <v>23</v>
      </c>
      <c r="AB111" s="185">
        <v>9</v>
      </c>
      <c r="AC111" s="185">
        <v>14</v>
      </c>
      <c r="AD111" s="185">
        <v>61</v>
      </c>
      <c r="AE111" s="185">
        <v>56</v>
      </c>
      <c r="AF111" s="185">
        <v>64</v>
      </c>
      <c r="AG111" s="185">
        <v>7159</v>
      </c>
      <c r="AH111" s="185">
        <v>3656</v>
      </c>
      <c r="AI111" s="185">
        <v>3503</v>
      </c>
      <c r="AJ111" s="185">
        <v>64</v>
      </c>
      <c r="AK111" s="185">
        <v>61</v>
      </c>
      <c r="AL111" s="185">
        <v>68</v>
      </c>
      <c r="AN111" s="188"/>
    </row>
    <row r="112" spans="1:40" x14ac:dyDescent="0.25">
      <c r="A112" s="185" t="s">
        <v>192</v>
      </c>
      <c r="B112" s="185" t="s">
        <v>193</v>
      </c>
      <c r="C112" s="185">
        <v>1635</v>
      </c>
      <c r="D112" s="185">
        <v>901</v>
      </c>
      <c r="E112" s="185">
        <v>734</v>
      </c>
      <c r="F112" s="185">
        <v>50</v>
      </c>
      <c r="G112" s="185">
        <v>46</v>
      </c>
      <c r="H112" s="185">
        <v>56</v>
      </c>
      <c r="I112" s="185">
        <v>304</v>
      </c>
      <c r="J112" s="185">
        <v>147</v>
      </c>
      <c r="K112" s="185">
        <v>157</v>
      </c>
      <c r="L112" s="185">
        <v>60</v>
      </c>
      <c r="M112" s="185">
        <v>54</v>
      </c>
      <c r="N112" s="185">
        <v>66</v>
      </c>
      <c r="O112" s="185">
        <v>1566</v>
      </c>
      <c r="P112" s="185">
        <v>785</v>
      </c>
      <c r="Q112" s="185">
        <v>781</v>
      </c>
      <c r="R112" s="185">
        <v>64</v>
      </c>
      <c r="S112" s="185">
        <v>64</v>
      </c>
      <c r="T112" s="185">
        <v>65</v>
      </c>
      <c r="U112" s="185">
        <v>446</v>
      </c>
      <c r="V112" s="185">
        <v>243</v>
      </c>
      <c r="W112" s="185">
        <v>203</v>
      </c>
      <c r="X112" s="185">
        <v>57</v>
      </c>
      <c r="Y112" s="185">
        <v>56</v>
      </c>
      <c r="Z112" s="185">
        <v>59</v>
      </c>
      <c r="AA112" s="185">
        <v>9</v>
      </c>
      <c r="AB112" s="185">
        <v>5</v>
      </c>
      <c r="AC112" s="185">
        <v>4</v>
      </c>
      <c r="AD112" s="185" t="s">
        <v>428</v>
      </c>
      <c r="AE112" s="185" t="s">
        <v>428</v>
      </c>
      <c r="AF112" s="185">
        <v>100</v>
      </c>
      <c r="AG112" s="185">
        <v>4097</v>
      </c>
      <c r="AH112" s="185">
        <v>2142</v>
      </c>
      <c r="AI112" s="185">
        <v>1955</v>
      </c>
      <c r="AJ112" s="185">
        <v>57</v>
      </c>
      <c r="AK112" s="185">
        <v>54</v>
      </c>
      <c r="AL112" s="185">
        <v>60</v>
      </c>
      <c r="AN112" s="188"/>
    </row>
    <row r="113" spans="1:40" x14ac:dyDescent="0.25">
      <c r="A113" s="185" t="s">
        <v>204</v>
      </c>
      <c r="B113" s="185" t="s">
        <v>205</v>
      </c>
      <c r="C113" s="185">
        <v>347</v>
      </c>
      <c r="D113" s="185">
        <v>182</v>
      </c>
      <c r="E113" s="185">
        <v>165</v>
      </c>
      <c r="F113" s="185">
        <v>65</v>
      </c>
      <c r="G113" s="185">
        <v>58</v>
      </c>
      <c r="H113" s="185">
        <v>72</v>
      </c>
      <c r="I113" s="185">
        <v>9</v>
      </c>
      <c r="J113" s="185">
        <v>5</v>
      </c>
      <c r="K113" s="185">
        <v>4</v>
      </c>
      <c r="L113" s="185">
        <v>67</v>
      </c>
      <c r="M113" s="185" t="s">
        <v>428</v>
      </c>
      <c r="N113" s="185" t="s">
        <v>428</v>
      </c>
      <c r="O113" s="185" t="s">
        <v>428</v>
      </c>
      <c r="P113" s="185" t="s">
        <v>428</v>
      </c>
      <c r="Q113" s="185" t="s">
        <v>428</v>
      </c>
      <c r="R113" s="185" t="s">
        <v>428</v>
      </c>
      <c r="S113" s="185" t="s">
        <v>428</v>
      </c>
      <c r="T113" s="185" t="s">
        <v>428</v>
      </c>
      <c r="U113" s="185" t="s">
        <v>428</v>
      </c>
      <c r="V113" s="185" t="s">
        <v>428</v>
      </c>
      <c r="W113" s="185" t="s">
        <v>428</v>
      </c>
      <c r="X113" s="185" t="s">
        <v>428</v>
      </c>
      <c r="Y113" s="185" t="s">
        <v>428</v>
      </c>
      <c r="Z113" s="185" t="s">
        <v>428</v>
      </c>
      <c r="AA113" s="185">
        <v>0</v>
      </c>
      <c r="AB113" s="185">
        <v>0</v>
      </c>
      <c r="AC113" s="185">
        <v>0</v>
      </c>
      <c r="AD113" s="185" t="s">
        <v>37</v>
      </c>
      <c r="AE113" s="185" t="s">
        <v>37</v>
      </c>
      <c r="AF113" s="185" t="s">
        <v>37</v>
      </c>
      <c r="AG113" s="185">
        <v>365</v>
      </c>
      <c r="AH113" s="185">
        <v>191</v>
      </c>
      <c r="AI113" s="185">
        <v>174</v>
      </c>
      <c r="AJ113" s="185">
        <v>65</v>
      </c>
      <c r="AK113" s="185">
        <v>58</v>
      </c>
      <c r="AL113" s="185">
        <v>72</v>
      </c>
      <c r="AN113" s="188"/>
    </row>
    <row r="114" spans="1:40" x14ac:dyDescent="0.25">
      <c r="A114" s="185" t="s">
        <v>222</v>
      </c>
      <c r="B114" s="185" t="s">
        <v>223</v>
      </c>
      <c r="C114" s="185">
        <v>8120</v>
      </c>
      <c r="D114" s="185">
        <v>4086</v>
      </c>
      <c r="E114" s="185">
        <v>4034</v>
      </c>
      <c r="F114" s="185">
        <v>63</v>
      </c>
      <c r="G114" s="185">
        <v>58</v>
      </c>
      <c r="H114" s="185">
        <v>68</v>
      </c>
      <c r="I114" s="185">
        <v>255</v>
      </c>
      <c r="J114" s="185">
        <v>129</v>
      </c>
      <c r="K114" s="185">
        <v>126</v>
      </c>
      <c r="L114" s="185">
        <v>65</v>
      </c>
      <c r="M114" s="185">
        <v>60</v>
      </c>
      <c r="N114" s="185">
        <v>71</v>
      </c>
      <c r="O114" s="185">
        <v>351</v>
      </c>
      <c r="P114" s="185">
        <v>178</v>
      </c>
      <c r="Q114" s="185">
        <v>173</v>
      </c>
      <c r="R114" s="185">
        <v>69</v>
      </c>
      <c r="S114" s="185">
        <v>65</v>
      </c>
      <c r="T114" s="185">
        <v>72</v>
      </c>
      <c r="U114" s="185">
        <v>43</v>
      </c>
      <c r="V114" s="185">
        <v>24</v>
      </c>
      <c r="W114" s="185">
        <v>19</v>
      </c>
      <c r="X114" s="185">
        <v>60</v>
      </c>
      <c r="Y114" s="185">
        <v>50</v>
      </c>
      <c r="Z114" s="185">
        <v>74</v>
      </c>
      <c r="AA114" s="185">
        <v>21</v>
      </c>
      <c r="AB114" s="185">
        <v>12</v>
      </c>
      <c r="AC114" s="185">
        <v>9</v>
      </c>
      <c r="AD114" s="185">
        <v>71</v>
      </c>
      <c r="AE114" s="185" t="s">
        <v>428</v>
      </c>
      <c r="AF114" s="185" t="s">
        <v>428</v>
      </c>
      <c r="AG114" s="185">
        <v>8887</v>
      </c>
      <c r="AH114" s="185">
        <v>4481</v>
      </c>
      <c r="AI114" s="185">
        <v>4406</v>
      </c>
      <c r="AJ114" s="185">
        <v>63</v>
      </c>
      <c r="AK114" s="185">
        <v>58</v>
      </c>
      <c r="AL114" s="185">
        <v>68</v>
      </c>
      <c r="AN114" s="188"/>
    </row>
    <row r="115" spans="1:40" x14ac:dyDescent="0.25">
      <c r="A115" s="185" t="s">
        <v>224</v>
      </c>
      <c r="B115" s="185" t="s">
        <v>225</v>
      </c>
      <c r="C115" s="185">
        <v>2179</v>
      </c>
      <c r="D115" s="185">
        <v>1096</v>
      </c>
      <c r="E115" s="185">
        <v>1083</v>
      </c>
      <c r="F115" s="185">
        <v>52</v>
      </c>
      <c r="G115" s="185">
        <v>46</v>
      </c>
      <c r="H115" s="185">
        <v>59</v>
      </c>
      <c r="I115" s="185">
        <v>116</v>
      </c>
      <c r="J115" s="185">
        <v>48</v>
      </c>
      <c r="K115" s="185">
        <v>68</v>
      </c>
      <c r="L115" s="185">
        <v>61</v>
      </c>
      <c r="M115" s="185">
        <v>50</v>
      </c>
      <c r="N115" s="185">
        <v>69</v>
      </c>
      <c r="O115" s="185">
        <v>428</v>
      </c>
      <c r="P115" s="185">
        <v>222</v>
      </c>
      <c r="Q115" s="185">
        <v>206</v>
      </c>
      <c r="R115" s="185">
        <v>54</v>
      </c>
      <c r="S115" s="185">
        <v>47</v>
      </c>
      <c r="T115" s="185">
        <v>62</v>
      </c>
      <c r="U115" s="185">
        <v>88</v>
      </c>
      <c r="V115" s="185">
        <v>44</v>
      </c>
      <c r="W115" s="185">
        <v>44</v>
      </c>
      <c r="X115" s="185">
        <v>49</v>
      </c>
      <c r="Y115" s="185">
        <v>36</v>
      </c>
      <c r="Z115" s="185">
        <v>61</v>
      </c>
      <c r="AA115" s="185">
        <v>11</v>
      </c>
      <c r="AB115" s="185">
        <v>7</v>
      </c>
      <c r="AC115" s="185">
        <v>4</v>
      </c>
      <c r="AD115" s="185">
        <v>55</v>
      </c>
      <c r="AE115" s="185" t="s">
        <v>428</v>
      </c>
      <c r="AF115" s="185" t="s">
        <v>428</v>
      </c>
      <c r="AG115" s="185">
        <v>2877</v>
      </c>
      <c r="AH115" s="185">
        <v>1447</v>
      </c>
      <c r="AI115" s="185">
        <v>1430</v>
      </c>
      <c r="AJ115" s="185">
        <v>52</v>
      </c>
      <c r="AK115" s="185">
        <v>45</v>
      </c>
      <c r="AL115" s="185">
        <v>60</v>
      </c>
      <c r="AN115" s="188"/>
    </row>
    <row r="116" spans="1:40" x14ac:dyDescent="0.25">
      <c r="A116" s="185" t="s">
        <v>402</v>
      </c>
      <c r="B116" s="185" t="s">
        <v>403</v>
      </c>
      <c r="C116" s="185">
        <v>4623</v>
      </c>
      <c r="D116" s="185">
        <v>2385</v>
      </c>
      <c r="E116" s="185">
        <v>2238</v>
      </c>
      <c r="F116" s="185">
        <v>57</v>
      </c>
      <c r="G116" s="185">
        <v>53</v>
      </c>
      <c r="H116" s="185">
        <v>60</v>
      </c>
      <c r="I116" s="185">
        <v>137</v>
      </c>
      <c r="J116" s="185">
        <v>80</v>
      </c>
      <c r="K116" s="185">
        <v>57</v>
      </c>
      <c r="L116" s="185">
        <v>58</v>
      </c>
      <c r="M116" s="185">
        <v>59</v>
      </c>
      <c r="N116" s="185">
        <v>56</v>
      </c>
      <c r="O116" s="185">
        <v>65</v>
      </c>
      <c r="P116" s="185">
        <v>38</v>
      </c>
      <c r="Q116" s="185">
        <v>27</v>
      </c>
      <c r="R116" s="185">
        <v>60</v>
      </c>
      <c r="S116" s="185">
        <v>55</v>
      </c>
      <c r="T116" s="185">
        <v>67</v>
      </c>
      <c r="U116" s="185">
        <v>65</v>
      </c>
      <c r="V116" s="185">
        <v>39</v>
      </c>
      <c r="W116" s="185">
        <v>26</v>
      </c>
      <c r="X116" s="185">
        <v>48</v>
      </c>
      <c r="Y116" s="185">
        <v>41</v>
      </c>
      <c r="Z116" s="185">
        <v>58</v>
      </c>
      <c r="AA116" s="185">
        <v>11</v>
      </c>
      <c r="AB116" s="185">
        <v>4</v>
      </c>
      <c r="AC116" s="185">
        <v>7</v>
      </c>
      <c r="AD116" s="185" t="s">
        <v>428</v>
      </c>
      <c r="AE116" s="185" t="s">
        <v>428</v>
      </c>
      <c r="AF116" s="185">
        <v>100</v>
      </c>
      <c r="AG116" s="185">
        <v>5026</v>
      </c>
      <c r="AH116" s="185">
        <v>2610</v>
      </c>
      <c r="AI116" s="185">
        <v>2416</v>
      </c>
      <c r="AJ116" s="185">
        <v>56</v>
      </c>
      <c r="AK116" s="185">
        <v>53</v>
      </c>
      <c r="AL116" s="185">
        <v>60</v>
      </c>
      <c r="AN116" s="188"/>
    </row>
    <row r="117" spans="1:40" x14ac:dyDescent="0.25">
      <c r="A117" s="185" t="s">
        <v>398</v>
      </c>
      <c r="B117" s="185" t="s">
        <v>399</v>
      </c>
      <c r="C117" s="185">
        <v>2069</v>
      </c>
      <c r="D117" s="185">
        <v>1084</v>
      </c>
      <c r="E117" s="185">
        <v>985</v>
      </c>
      <c r="F117" s="185">
        <v>61</v>
      </c>
      <c r="G117" s="185">
        <v>57</v>
      </c>
      <c r="H117" s="185">
        <v>65</v>
      </c>
      <c r="I117" s="185">
        <v>137</v>
      </c>
      <c r="J117" s="185">
        <v>74</v>
      </c>
      <c r="K117" s="185">
        <v>63</v>
      </c>
      <c r="L117" s="185">
        <v>57</v>
      </c>
      <c r="M117" s="185">
        <v>54</v>
      </c>
      <c r="N117" s="185">
        <v>60</v>
      </c>
      <c r="O117" s="185">
        <v>239</v>
      </c>
      <c r="P117" s="185">
        <v>128</v>
      </c>
      <c r="Q117" s="185">
        <v>111</v>
      </c>
      <c r="R117" s="185">
        <v>66</v>
      </c>
      <c r="S117" s="185">
        <v>59</v>
      </c>
      <c r="T117" s="185">
        <v>73</v>
      </c>
      <c r="U117" s="185">
        <v>46</v>
      </c>
      <c r="V117" s="185">
        <v>25</v>
      </c>
      <c r="W117" s="185">
        <v>21</v>
      </c>
      <c r="X117" s="185">
        <v>61</v>
      </c>
      <c r="Y117" s="185">
        <v>68</v>
      </c>
      <c r="Z117" s="185">
        <v>52</v>
      </c>
      <c r="AA117" s="185">
        <v>6</v>
      </c>
      <c r="AB117" s="185">
        <v>3</v>
      </c>
      <c r="AC117" s="185">
        <v>3</v>
      </c>
      <c r="AD117" s="185">
        <v>50</v>
      </c>
      <c r="AE117" s="185" t="s">
        <v>428</v>
      </c>
      <c r="AF117" s="185" t="s">
        <v>428</v>
      </c>
      <c r="AG117" s="185">
        <v>2538</v>
      </c>
      <c r="AH117" s="185">
        <v>1333</v>
      </c>
      <c r="AI117" s="185">
        <v>1205</v>
      </c>
      <c r="AJ117" s="185">
        <v>61</v>
      </c>
      <c r="AK117" s="185">
        <v>57</v>
      </c>
      <c r="AL117" s="185">
        <v>65</v>
      </c>
      <c r="AN117" s="188"/>
    </row>
    <row r="118" spans="1:40" x14ac:dyDescent="0.25">
      <c r="A118" s="185" t="s">
        <v>333</v>
      </c>
      <c r="B118" s="185" t="s">
        <v>334</v>
      </c>
      <c r="C118" s="185">
        <v>1121</v>
      </c>
      <c r="D118" s="185">
        <v>564</v>
      </c>
      <c r="E118" s="185">
        <v>557</v>
      </c>
      <c r="F118" s="185">
        <v>53</v>
      </c>
      <c r="G118" s="185">
        <v>52</v>
      </c>
      <c r="H118" s="185">
        <v>53</v>
      </c>
      <c r="I118" s="185">
        <v>59</v>
      </c>
      <c r="J118" s="185">
        <v>36</v>
      </c>
      <c r="K118" s="185">
        <v>23</v>
      </c>
      <c r="L118" s="185">
        <v>44</v>
      </c>
      <c r="M118" s="185">
        <v>44</v>
      </c>
      <c r="N118" s="185">
        <v>43</v>
      </c>
      <c r="O118" s="185">
        <v>69</v>
      </c>
      <c r="P118" s="185">
        <v>40</v>
      </c>
      <c r="Q118" s="185">
        <v>29</v>
      </c>
      <c r="R118" s="185">
        <v>62</v>
      </c>
      <c r="S118" s="185">
        <v>55</v>
      </c>
      <c r="T118" s="185">
        <v>72</v>
      </c>
      <c r="U118" s="185">
        <v>38</v>
      </c>
      <c r="V118" s="185">
        <v>22</v>
      </c>
      <c r="W118" s="185">
        <v>16</v>
      </c>
      <c r="X118" s="185">
        <v>76</v>
      </c>
      <c r="Y118" s="185">
        <v>73</v>
      </c>
      <c r="Z118" s="185">
        <v>81</v>
      </c>
      <c r="AA118" s="185">
        <v>7</v>
      </c>
      <c r="AB118" s="185" t="s">
        <v>428</v>
      </c>
      <c r="AC118" s="185" t="s">
        <v>428</v>
      </c>
      <c r="AD118" s="185" t="s">
        <v>428</v>
      </c>
      <c r="AE118" s="185" t="s">
        <v>428</v>
      </c>
      <c r="AF118" s="185" t="s">
        <v>428</v>
      </c>
      <c r="AG118" s="185">
        <v>1314</v>
      </c>
      <c r="AH118" s="185">
        <v>674</v>
      </c>
      <c r="AI118" s="185">
        <v>640</v>
      </c>
      <c r="AJ118" s="185">
        <v>54</v>
      </c>
      <c r="AK118" s="185">
        <v>53</v>
      </c>
      <c r="AL118" s="185">
        <v>55</v>
      </c>
      <c r="AN118" s="188"/>
    </row>
    <row r="119" spans="1:40" x14ac:dyDescent="0.25">
      <c r="A119" s="185" t="s">
        <v>367</v>
      </c>
      <c r="B119" s="185" t="s">
        <v>368</v>
      </c>
      <c r="C119" s="185">
        <v>1127</v>
      </c>
      <c r="D119" s="185">
        <v>568</v>
      </c>
      <c r="E119" s="185">
        <v>559</v>
      </c>
      <c r="F119" s="185">
        <v>60</v>
      </c>
      <c r="G119" s="185">
        <v>59</v>
      </c>
      <c r="H119" s="185">
        <v>60</v>
      </c>
      <c r="I119" s="185">
        <v>132</v>
      </c>
      <c r="J119" s="185">
        <v>65</v>
      </c>
      <c r="K119" s="185">
        <v>67</v>
      </c>
      <c r="L119" s="185">
        <v>59</v>
      </c>
      <c r="M119" s="185">
        <v>55</v>
      </c>
      <c r="N119" s="185">
        <v>63</v>
      </c>
      <c r="O119" s="185">
        <v>194</v>
      </c>
      <c r="P119" s="185">
        <v>102</v>
      </c>
      <c r="Q119" s="185">
        <v>92</v>
      </c>
      <c r="R119" s="185">
        <v>61</v>
      </c>
      <c r="S119" s="185">
        <v>67</v>
      </c>
      <c r="T119" s="185">
        <v>54</v>
      </c>
      <c r="U119" s="185">
        <v>14</v>
      </c>
      <c r="V119" s="185" t="s">
        <v>428</v>
      </c>
      <c r="W119" s="185" t="s">
        <v>428</v>
      </c>
      <c r="X119" s="185">
        <v>64</v>
      </c>
      <c r="Y119" s="185" t="s">
        <v>428</v>
      </c>
      <c r="Z119" s="185" t="s">
        <v>428</v>
      </c>
      <c r="AA119" s="185" t="s">
        <v>428</v>
      </c>
      <c r="AB119" s="185" t="s">
        <v>428</v>
      </c>
      <c r="AC119" s="185">
        <v>0</v>
      </c>
      <c r="AD119" s="185" t="s">
        <v>428</v>
      </c>
      <c r="AE119" s="185" t="s">
        <v>428</v>
      </c>
      <c r="AF119" s="185" t="s">
        <v>37</v>
      </c>
      <c r="AG119" s="185">
        <v>1505</v>
      </c>
      <c r="AH119" s="185">
        <v>769</v>
      </c>
      <c r="AI119" s="185">
        <v>736</v>
      </c>
      <c r="AJ119" s="185">
        <v>60</v>
      </c>
      <c r="AK119" s="185">
        <v>60</v>
      </c>
      <c r="AL119" s="185">
        <v>59</v>
      </c>
      <c r="AN119" s="188"/>
    </row>
    <row r="120" spans="1:40" x14ac:dyDescent="0.25">
      <c r="A120" s="185" t="s">
        <v>363</v>
      </c>
      <c r="B120" s="185" t="s">
        <v>364</v>
      </c>
      <c r="C120" s="185">
        <v>1601</v>
      </c>
      <c r="D120" s="185">
        <v>828</v>
      </c>
      <c r="E120" s="185">
        <v>773</v>
      </c>
      <c r="F120" s="185">
        <v>57</v>
      </c>
      <c r="G120" s="185">
        <v>57</v>
      </c>
      <c r="H120" s="185">
        <v>58</v>
      </c>
      <c r="I120" s="185">
        <v>89</v>
      </c>
      <c r="J120" s="185">
        <v>46</v>
      </c>
      <c r="K120" s="185">
        <v>43</v>
      </c>
      <c r="L120" s="185">
        <v>57</v>
      </c>
      <c r="M120" s="185">
        <v>50</v>
      </c>
      <c r="N120" s="185">
        <v>65</v>
      </c>
      <c r="O120" s="185">
        <v>52</v>
      </c>
      <c r="P120" s="185">
        <v>26</v>
      </c>
      <c r="Q120" s="185">
        <v>26</v>
      </c>
      <c r="R120" s="185">
        <v>69</v>
      </c>
      <c r="S120" s="185">
        <v>58</v>
      </c>
      <c r="T120" s="185">
        <v>81</v>
      </c>
      <c r="U120" s="185">
        <v>16</v>
      </c>
      <c r="V120" s="185">
        <v>7</v>
      </c>
      <c r="W120" s="185">
        <v>9</v>
      </c>
      <c r="X120" s="185">
        <v>63</v>
      </c>
      <c r="Y120" s="185" t="s">
        <v>428</v>
      </c>
      <c r="Z120" s="185" t="s">
        <v>428</v>
      </c>
      <c r="AA120" s="185">
        <v>3</v>
      </c>
      <c r="AB120" s="185">
        <v>0</v>
      </c>
      <c r="AC120" s="185">
        <v>3</v>
      </c>
      <c r="AD120" s="185" t="s">
        <v>428</v>
      </c>
      <c r="AE120" s="185" t="s">
        <v>37</v>
      </c>
      <c r="AF120" s="185" t="s">
        <v>428</v>
      </c>
      <c r="AG120" s="185">
        <v>1792</v>
      </c>
      <c r="AH120" s="185">
        <v>924</v>
      </c>
      <c r="AI120" s="185">
        <v>868</v>
      </c>
      <c r="AJ120" s="185">
        <v>57</v>
      </c>
      <c r="AK120" s="185">
        <v>56</v>
      </c>
      <c r="AL120" s="185">
        <v>59</v>
      </c>
      <c r="AN120" s="188"/>
    </row>
    <row r="121" spans="1:40" x14ac:dyDescent="0.25">
      <c r="A121" s="185" t="s">
        <v>355</v>
      </c>
      <c r="B121" s="185" t="s">
        <v>356</v>
      </c>
      <c r="C121" s="185">
        <v>899</v>
      </c>
      <c r="D121" s="185">
        <v>451</v>
      </c>
      <c r="E121" s="185">
        <v>448</v>
      </c>
      <c r="F121" s="185">
        <v>49</v>
      </c>
      <c r="G121" s="185">
        <v>43</v>
      </c>
      <c r="H121" s="185">
        <v>56</v>
      </c>
      <c r="I121" s="185">
        <v>183</v>
      </c>
      <c r="J121" s="185">
        <v>84</v>
      </c>
      <c r="K121" s="185">
        <v>99</v>
      </c>
      <c r="L121" s="185">
        <v>48</v>
      </c>
      <c r="M121" s="185">
        <v>39</v>
      </c>
      <c r="N121" s="185">
        <v>55</v>
      </c>
      <c r="O121" s="185">
        <v>318</v>
      </c>
      <c r="P121" s="185">
        <v>154</v>
      </c>
      <c r="Q121" s="185">
        <v>164</v>
      </c>
      <c r="R121" s="185">
        <v>58</v>
      </c>
      <c r="S121" s="185">
        <v>51</v>
      </c>
      <c r="T121" s="185">
        <v>66</v>
      </c>
      <c r="U121" s="185">
        <v>152</v>
      </c>
      <c r="V121" s="185">
        <v>66</v>
      </c>
      <c r="W121" s="185">
        <v>86</v>
      </c>
      <c r="X121" s="185">
        <v>53</v>
      </c>
      <c r="Y121" s="185">
        <v>45</v>
      </c>
      <c r="Z121" s="185">
        <v>58</v>
      </c>
      <c r="AA121" s="185">
        <v>6</v>
      </c>
      <c r="AB121" s="185">
        <v>3</v>
      </c>
      <c r="AC121" s="185">
        <v>3</v>
      </c>
      <c r="AD121" s="185">
        <v>50</v>
      </c>
      <c r="AE121" s="185" t="s">
        <v>428</v>
      </c>
      <c r="AF121" s="185" t="s">
        <v>428</v>
      </c>
      <c r="AG121" s="185">
        <v>1621</v>
      </c>
      <c r="AH121" s="185">
        <v>793</v>
      </c>
      <c r="AI121" s="185">
        <v>828</v>
      </c>
      <c r="AJ121" s="185">
        <v>51</v>
      </c>
      <c r="AK121" s="185">
        <v>44</v>
      </c>
      <c r="AL121" s="185">
        <v>57</v>
      </c>
      <c r="AN121" s="188"/>
    </row>
    <row r="122" spans="1:40" x14ac:dyDescent="0.25">
      <c r="A122" s="185" t="s">
        <v>357</v>
      </c>
      <c r="B122" s="185" t="s">
        <v>358</v>
      </c>
      <c r="C122" s="185">
        <v>657</v>
      </c>
      <c r="D122" s="185">
        <v>335</v>
      </c>
      <c r="E122" s="185">
        <v>322</v>
      </c>
      <c r="F122" s="185">
        <v>43</v>
      </c>
      <c r="G122" s="185">
        <v>39</v>
      </c>
      <c r="H122" s="185">
        <v>48</v>
      </c>
      <c r="I122" s="185">
        <v>181</v>
      </c>
      <c r="J122" s="185">
        <v>100</v>
      </c>
      <c r="K122" s="185">
        <v>81</v>
      </c>
      <c r="L122" s="185">
        <v>48</v>
      </c>
      <c r="M122" s="185">
        <v>44</v>
      </c>
      <c r="N122" s="185">
        <v>53</v>
      </c>
      <c r="O122" s="185">
        <v>912</v>
      </c>
      <c r="P122" s="185">
        <v>472</v>
      </c>
      <c r="Q122" s="185">
        <v>440</v>
      </c>
      <c r="R122" s="185">
        <v>64</v>
      </c>
      <c r="S122" s="185">
        <v>61</v>
      </c>
      <c r="T122" s="185">
        <v>67</v>
      </c>
      <c r="U122" s="185">
        <v>187</v>
      </c>
      <c r="V122" s="185">
        <v>96</v>
      </c>
      <c r="W122" s="185">
        <v>91</v>
      </c>
      <c r="X122" s="185">
        <v>67</v>
      </c>
      <c r="Y122" s="185">
        <v>60</v>
      </c>
      <c r="Z122" s="185">
        <v>74</v>
      </c>
      <c r="AA122" s="185" t="s">
        <v>428</v>
      </c>
      <c r="AB122" s="185">
        <v>0</v>
      </c>
      <c r="AC122" s="185" t="s">
        <v>428</v>
      </c>
      <c r="AD122" s="185" t="s">
        <v>428</v>
      </c>
      <c r="AE122" s="185" t="s">
        <v>37</v>
      </c>
      <c r="AF122" s="185" t="s">
        <v>428</v>
      </c>
      <c r="AG122" s="185">
        <v>2029</v>
      </c>
      <c r="AH122" s="185">
        <v>1049</v>
      </c>
      <c r="AI122" s="185">
        <v>980</v>
      </c>
      <c r="AJ122" s="185">
        <v>56</v>
      </c>
      <c r="AK122" s="185">
        <v>53</v>
      </c>
      <c r="AL122" s="185">
        <v>60</v>
      </c>
      <c r="AN122" s="188"/>
    </row>
    <row r="123" spans="1:40" x14ac:dyDescent="0.25">
      <c r="A123" s="185" t="s">
        <v>369</v>
      </c>
      <c r="B123" s="185" t="s">
        <v>370</v>
      </c>
      <c r="C123" s="185">
        <v>1517</v>
      </c>
      <c r="D123" s="185">
        <v>774</v>
      </c>
      <c r="E123" s="185">
        <v>743</v>
      </c>
      <c r="F123" s="185">
        <v>50</v>
      </c>
      <c r="G123" s="185">
        <v>48</v>
      </c>
      <c r="H123" s="185">
        <v>52</v>
      </c>
      <c r="I123" s="185">
        <v>122</v>
      </c>
      <c r="J123" s="185">
        <v>68</v>
      </c>
      <c r="K123" s="185">
        <v>54</v>
      </c>
      <c r="L123" s="185">
        <v>61</v>
      </c>
      <c r="M123" s="185">
        <v>60</v>
      </c>
      <c r="N123" s="185">
        <v>61</v>
      </c>
      <c r="O123" s="185">
        <v>192</v>
      </c>
      <c r="P123" s="185">
        <v>92</v>
      </c>
      <c r="Q123" s="185">
        <v>100</v>
      </c>
      <c r="R123" s="185">
        <v>67</v>
      </c>
      <c r="S123" s="185">
        <v>64</v>
      </c>
      <c r="T123" s="185">
        <v>69</v>
      </c>
      <c r="U123" s="185">
        <v>43</v>
      </c>
      <c r="V123" s="185">
        <v>23</v>
      </c>
      <c r="W123" s="185">
        <v>20</v>
      </c>
      <c r="X123" s="185">
        <v>65</v>
      </c>
      <c r="Y123" s="185">
        <v>61</v>
      </c>
      <c r="Z123" s="185">
        <v>70</v>
      </c>
      <c r="AA123" s="185">
        <v>12</v>
      </c>
      <c r="AB123" s="185" t="s">
        <v>428</v>
      </c>
      <c r="AC123" s="185" t="s">
        <v>428</v>
      </c>
      <c r="AD123" s="185">
        <v>58</v>
      </c>
      <c r="AE123" s="185" t="s">
        <v>428</v>
      </c>
      <c r="AF123" s="185" t="s">
        <v>428</v>
      </c>
      <c r="AG123" s="185">
        <v>1924</v>
      </c>
      <c r="AH123" s="185">
        <v>976</v>
      </c>
      <c r="AI123" s="185">
        <v>948</v>
      </c>
      <c r="AJ123" s="185">
        <v>52</v>
      </c>
      <c r="AK123" s="185">
        <v>50</v>
      </c>
      <c r="AL123" s="185">
        <v>55</v>
      </c>
      <c r="AN123" s="188"/>
    </row>
    <row r="124" spans="1:40" x14ac:dyDescent="0.25">
      <c r="A124" s="185" t="s">
        <v>242</v>
      </c>
      <c r="B124" s="185" t="s">
        <v>243</v>
      </c>
      <c r="C124" s="185">
        <v>5690</v>
      </c>
      <c r="D124" s="185">
        <v>2973</v>
      </c>
      <c r="E124" s="185">
        <v>2717</v>
      </c>
      <c r="F124" s="185">
        <v>62</v>
      </c>
      <c r="G124" s="185">
        <v>58</v>
      </c>
      <c r="H124" s="185">
        <v>67</v>
      </c>
      <c r="I124" s="185">
        <v>313</v>
      </c>
      <c r="J124" s="185">
        <v>169</v>
      </c>
      <c r="K124" s="185">
        <v>144</v>
      </c>
      <c r="L124" s="185">
        <v>66</v>
      </c>
      <c r="M124" s="185">
        <v>66</v>
      </c>
      <c r="N124" s="185">
        <v>67</v>
      </c>
      <c r="O124" s="185">
        <v>252</v>
      </c>
      <c r="P124" s="185">
        <v>133</v>
      </c>
      <c r="Q124" s="185">
        <v>119</v>
      </c>
      <c r="R124" s="185">
        <v>68</v>
      </c>
      <c r="S124" s="185">
        <v>66</v>
      </c>
      <c r="T124" s="185">
        <v>70</v>
      </c>
      <c r="U124" s="185">
        <v>61</v>
      </c>
      <c r="V124" s="185">
        <v>34</v>
      </c>
      <c r="W124" s="185">
        <v>27</v>
      </c>
      <c r="X124" s="185">
        <v>57</v>
      </c>
      <c r="Y124" s="185">
        <v>47</v>
      </c>
      <c r="Z124" s="185">
        <v>70</v>
      </c>
      <c r="AA124" s="185">
        <v>57</v>
      </c>
      <c r="AB124" s="185">
        <v>33</v>
      </c>
      <c r="AC124" s="185">
        <v>24</v>
      </c>
      <c r="AD124" s="185">
        <v>89</v>
      </c>
      <c r="AE124" s="185" t="s">
        <v>428</v>
      </c>
      <c r="AF124" s="185" t="s">
        <v>428</v>
      </c>
      <c r="AG124" s="185">
        <v>6530</v>
      </c>
      <c r="AH124" s="185">
        <v>3424</v>
      </c>
      <c r="AI124" s="185">
        <v>3106</v>
      </c>
      <c r="AJ124" s="185">
        <v>62</v>
      </c>
      <c r="AK124" s="185">
        <v>59</v>
      </c>
      <c r="AL124" s="185">
        <v>67</v>
      </c>
      <c r="AN124" s="188"/>
    </row>
    <row r="125" spans="1:40" x14ac:dyDescent="0.25">
      <c r="A125" s="185" t="s">
        <v>252</v>
      </c>
      <c r="B125" s="185" t="s">
        <v>253</v>
      </c>
      <c r="C125" s="185">
        <v>1780</v>
      </c>
      <c r="D125" s="185">
        <v>895</v>
      </c>
      <c r="E125" s="185">
        <v>885</v>
      </c>
      <c r="F125" s="185">
        <v>51</v>
      </c>
      <c r="G125" s="185">
        <v>44</v>
      </c>
      <c r="H125" s="185">
        <v>57</v>
      </c>
      <c r="I125" s="185">
        <v>135</v>
      </c>
      <c r="J125" s="185">
        <v>72</v>
      </c>
      <c r="K125" s="185">
        <v>63</v>
      </c>
      <c r="L125" s="185">
        <v>50</v>
      </c>
      <c r="M125" s="185">
        <v>44</v>
      </c>
      <c r="N125" s="185">
        <v>57</v>
      </c>
      <c r="O125" s="185">
        <v>475</v>
      </c>
      <c r="P125" s="185">
        <v>224</v>
      </c>
      <c r="Q125" s="185">
        <v>251</v>
      </c>
      <c r="R125" s="185">
        <v>45</v>
      </c>
      <c r="S125" s="185">
        <v>44</v>
      </c>
      <c r="T125" s="185">
        <v>47</v>
      </c>
      <c r="U125" s="185">
        <v>73</v>
      </c>
      <c r="V125" s="185">
        <v>36</v>
      </c>
      <c r="W125" s="185">
        <v>37</v>
      </c>
      <c r="X125" s="185">
        <v>49</v>
      </c>
      <c r="Y125" s="185">
        <v>47</v>
      </c>
      <c r="Z125" s="185">
        <v>51</v>
      </c>
      <c r="AA125" s="185">
        <v>6</v>
      </c>
      <c r="AB125" s="185" t="s">
        <v>428</v>
      </c>
      <c r="AC125" s="185" t="s">
        <v>428</v>
      </c>
      <c r="AD125" s="185" t="s">
        <v>428</v>
      </c>
      <c r="AE125" s="185" t="s">
        <v>428</v>
      </c>
      <c r="AF125" s="185" t="s">
        <v>428</v>
      </c>
      <c r="AG125" s="185">
        <v>2530</v>
      </c>
      <c r="AH125" s="185">
        <v>1262</v>
      </c>
      <c r="AI125" s="185">
        <v>1268</v>
      </c>
      <c r="AJ125" s="185">
        <v>49</v>
      </c>
      <c r="AK125" s="185">
        <v>44</v>
      </c>
      <c r="AL125" s="185">
        <v>54</v>
      </c>
      <c r="AN125" s="188"/>
    </row>
    <row r="126" spans="1:40" x14ac:dyDescent="0.25">
      <c r="A126" s="185" t="s">
        <v>124</v>
      </c>
      <c r="B126" s="185" t="s">
        <v>125</v>
      </c>
      <c r="C126" s="185">
        <v>1511</v>
      </c>
      <c r="D126" s="185">
        <v>781</v>
      </c>
      <c r="E126" s="185">
        <v>730</v>
      </c>
      <c r="F126" s="185">
        <v>55</v>
      </c>
      <c r="G126" s="185">
        <v>52</v>
      </c>
      <c r="H126" s="185">
        <v>57</v>
      </c>
      <c r="I126" s="185">
        <v>40</v>
      </c>
      <c r="J126" s="185">
        <v>20</v>
      </c>
      <c r="K126" s="185">
        <v>20</v>
      </c>
      <c r="L126" s="185">
        <v>63</v>
      </c>
      <c r="M126" s="185">
        <v>70</v>
      </c>
      <c r="N126" s="185">
        <v>55</v>
      </c>
      <c r="O126" s="185">
        <v>3</v>
      </c>
      <c r="P126" s="185">
        <v>0</v>
      </c>
      <c r="Q126" s="185">
        <v>3</v>
      </c>
      <c r="R126" s="185" t="s">
        <v>428</v>
      </c>
      <c r="S126" s="185" t="s">
        <v>37</v>
      </c>
      <c r="T126" s="185" t="s">
        <v>428</v>
      </c>
      <c r="U126" s="185" t="s">
        <v>428</v>
      </c>
      <c r="V126" s="185" t="s">
        <v>428</v>
      </c>
      <c r="W126" s="185" t="s">
        <v>428</v>
      </c>
      <c r="X126" s="185" t="s">
        <v>428</v>
      </c>
      <c r="Y126" s="185" t="s">
        <v>428</v>
      </c>
      <c r="Z126" s="185" t="s">
        <v>428</v>
      </c>
      <c r="AA126" s="185" t="s">
        <v>428</v>
      </c>
      <c r="AB126" s="185" t="s">
        <v>428</v>
      </c>
      <c r="AC126" s="185">
        <v>0</v>
      </c>
      <c r="AD126" s="185" t="s">
        <v>428</v>
      </c>
      <c r="AE126" s="185" t="s">
        <v>428</v>
      </c>
      <c r="AF126" s="185" t="s">
        <v>37</v>
      </c>
      <c r="AG126" s="185">
        <v>1575</v>
      </c>
      <c r="AH126" s="185">
        <v>811</v>
      </c>
      <c r="AI126" s="185">
        <v>764</v>
      </c>
      <c r="AJ126" s="185">
        <v>54</v>
      </c>
      <c r="AK126" s="185">
        <v>52</v>
      </c>
      <c r="AL126" s="185">
        <v>57</v>
      </c>
      <c r="AN126" s="188"/>
    </row>
    <row r="127" spans="1:40" x14ac:dyDescent="0.25">
      <c r="A127" s="185" t="s">
        <v>149</v>
      </c>
      <c r="B127" s="185" t="s">
        <v>150</v>
      </c>
      <c r="C127" s="185">
        <v>2198</v>
      </c>
      <c r="D127" s="185">
        <v>1119</v>
      </c>
      <c r="E127" s="185">
        <v>1079</v>
      </c>
      <c r="F127" s="185">
        <v>59</v>
      </c>
      <c r="G127" s="185">
        <v>55</v>
      </c>
      <c r="H127" s="185">
        <v>63</v>
      </c>
      <c r="I127" s="185">
        <v>77</v>
      </c>
      <c r="J127" s="185">
        <v>45</v>
      </c>
      <c r="K127" s="185">
        <v>32</v>
      </c>
      <c r="L127" s="185">
        <v>61</v>
      </c>
      <c r="M127" s="185">
        <v>64</v>
      </c>
      <c r="N127" s="185">
        <v>56</v>
      </c>
      <c r="O127" s="185">
        <v>87</v>
      </c>
      <c r="P127" s="185">
        <v>45</v>
      </c>
      <c r="Q127" s="185">
        <v>42</v>
      </c>
      <c r="R127" s="185">
        <v>71</v>
      </c>
      <c r="S127" s="185">
        <v>64</v>
      </c>
      <c r="T127" s="185">
        <v>79</v>
      </c>
      <c r="U127" s="185">
        <v>12</v>
      </c>
      <c r="V127" s="185">
        <v>8</v>
      </c>
      <c r="W127" s="185">
        <v>4</v>
      </c>
      <c r="X127" s="185">
        <v>58</v>
      </c>
      <c r="Y127" s="185" t="s">
        <v>428</v>
      </c>
      <c r="Z127" s="185" t="s">
        <v>428</v>
      </c>
      <c r="AA127" s="185">
        <v>13</v>
      </c>
      <c r="AB127" s="185">
        <v>3</v>
      </c>
      <c r="AC127" s="185">
        <v>10</v>
      </c>
      <c r="AD127" s="185">
        <v>77</v>
      </c>
      <c r="AE127" s="185" t="s">
        <v>428</v>
      </c>
      <c r="AF127" s="185" t="s">
        <v>428</v>
      </c>
      <c r="AG127" s="185">
        <v>2417</v>
      </c>
      <c r="AH127" s="185">
        <v>1241</v>
      </c>
      <c r="AI127" s="185">
        <v>1176</v>
      </c>
      <c r="AJ127" s="185">
        <v>60</v>
      </c>
      <c r="AK127" s="185">
        <v>56</v>
      </c>
      <c r="AL127" s="185">
        <v>64</v>
      </c>
      <c r="AN127" s="188"/>
    </row>
    <row r="128" spans="1:40" x14ac:dyDescent="0.25">
      <c r="A128" s="185" t="s">
        <v>380</v>
      </c>
      <c r="B128" s="185" t="s">
        <v>381</v>
      </c>
      <c r="C128" s="185">
        <v>6978</v>
      </c>
      <c r="D128" s="185">
        <v>3586</v>
      </c>
      <c r="E128" s="185">
        <v>3392</v>
      </c>
      <c r="F128" s="185">
        <v>59</v>
      </c>
      <c r="G128" s="185">
        <v>55</v>
      </c>
      <c r="H128" s="185">
        <v>63</v>
      </c>
      <c r="I128" s="185">
        <v>141</v>
      </c>
      <c r="J128" s="185">
        <v>75</v>
      </c>
      <c r="K128" s="185">
        <v>66</v>
      </c>
      <c r="L128" s="185">
        <v>62</v>
      </c>
      <c r="M128" s="185">
        <v>57</v>
      </c>
      <c r="N128" s="185">
        <v>68</v>
      </c>
      <c r="O128" s="185">
        <v>54</v>
      </c>
      <c r="P128" s="185">
        <v>31</v>
      </c>
      <c r="Q128" s="185">
        <v>23</v>
      </c>
      <c r="R128" s="185">
        <v>65</v>
      </c>
      <c r="S128" s="185">
        <v>58</v>
      </c>
      <c r="T128" s="185">
        <v>74</v>
      </c>
      <c r="U128" s="185">
        <v>7</v>
      </c>
      <c r="V128" s="185">
        <v>4</v>
      </c>
      <c r="W128" s="185">
        <v>3</v>
      </c>
      <c r="X128" s="185">
        <v>43</v>
      </c>
      <c r="Y128" s="185" t="s">
        <v>428</v>
      </c>
      <c r="Z128" s="185" t="s">
        <v>428</v>
      </c>
      <c r="AA128" s="185">
        <v>14</v>
      </c>
      <c r="AB128" s="185">
        <v>9</v>
      </c>
      <c r="AC128" s="185">
        <v>5</v>
      </c>
      <c r="AD128" s="185">
        <v>64</v>
      </c>
      <c r="AE128" s="185" t="s">
        <v>428</v>
      </c>
      <c r="AF128" s="185" t="s">
        <v>428</v>
      </c>
      <c r="AG128" s="185">
        <v>7339</v>
      </c>
      <c r="AH128" s="185">
        <v>3773</v>
      </c>
      <c r="AI128" s="185">
        <v>3566</v>
      </c>
      <c r="AJ128" s="185">
        <v>59</v>
      </c>
      <c r="AK128" s="185">
        <v>55</v>
      </c>
      <c r="AL128" s="185">
        <v>63</v>
      </c>
      <c r="AN128" s="188"/>
    </row>
    <row r="129" spans="1:40" x14ac:dyDescent="0.25">
      <c r="A129" s="185" t="s">
        <v>390</v>
      </c>
      <c r="B129" s="185" t="s">
        <v>391</v>
      </c>
      <c r="C129" s="185">
        <v>2586</v>
      </c>
      <c r="D129" s="185">
        <v>1319</v>
      </c>
      <c r="E129" s="185">
        <v>1267</v>
      </c>
      <c r="F129" s="185">
        <v>57</v>
      </c>
      <c r="G129" s="185">
        <v>55</v>
      </c>
      <c r="H129" s="185">
        <v>60</v>
      </c>
      <c r="I129" s="185">
        <v>70</v>
      </c>
      <c r="J129" s="185">
        <v>32</v>
      </c>
      <c r="K129" s="185">
        <v>38</v>
      </c>
      <c r="L129" s="185">
        <v>69</v>
      </c>
      <c r="M129" s="185">
        <v>63</v>
      </c>
      <c r="N129" s="185">
        <v>74</v>
      </c>
      <c r="O129" s="185">
        <v>26</v>
      </c>
      <c r="P129" s="185">
        <v>12</v>
      </c>
      <c r="Q129" s="185">
        <v>14</v>
      </c>
      <c r="R129" s="185">
        <v>85</v>
      </c>
      <c r="S129" s="185" t="s">
        <v>428</v>
      </c>
      <c r="T129" s="185" t="s">
        <v>428</v>
      </c>
      <c r="U129" s="185">
        <v>21</v>
      </c>
      <c r="V129" s="185">
        <v>11</v>
      </c>
      <c r="W129" s="185">
        <v>10</v>
      </c>
      <c r="X129" s="185">
        <v>52</v>
      </c>
      <c r="Y129" s="185">
        <v>45</v>
      </c>
      <c r="Z129" s="185">
        <v>60</v>
      </c>
      <c r="AA129" s="185">
        <v>9</v>
      </c>
      <c r="AB129" s="185" t="s">
        <v>428</v>
      </c>
      <c r="AC129" s="185" t="s">
        <v>428</v>
      </c>
      <c r="AD129" s="185">
        <v>67</v>
      </c>
      <c r="AE129" s="185" t="s">
        <v>428</v>
      </c>
      <c r="AF129" s="185" t="s">
        <v>428</v>
      </c>
      <c r="AG129" s="185">
        <v>2783</v>
      </c>
      <c r="AH129" s="185">
        <v>1414</v>
      </c>
      <c r="AI129" s="185">
        <v>1369</v>
      </c>
      <c r="AJ129" s="185">
        <v>58</v>
      </c>
      <c r="AK129" s="185">
        <v>55</v>
      </c>
      <c r="AL129" s="185">
        <v>60</v>
      </c>
      <c r="AN129" s="188"/>
    </row>
    <row r="130" spans="1:40" x14ac:dyDescent="0.25">
      <c r="A130" s="185" t="s">
        <v>400</v>
      </c>
      <c r="B130" s="185" t="s">
        <v>401</v>
      </c>
      <c r="C130" s="185" t="s">
        <v>428</v>
      </c>
      <c r="D130" s="185" t="s">
        <v>428</v>
      </c>
      <c r="E130" s="185" t="s">
        <v>428</v>
      </c>
      <c r="F130" s="185" t="s">
        <v>428</v>
      </c>
      <c r="G130" s="185" t="s">
        <v>428</v>
      </c>
      <c r="H130" s="185" t="s">
        <v>428</v>
      </c>
      <c r="I130" s="185" t="s">
        <v>428</v>
      </c>
      <c r="J130" s="185" t="s">
        <v>428</v>
      </c>
      <c r="K130" s="185" t="s">
        <v>428</v>
      </c>
      <c r="L130" s="185" t="s">
        <v>428</v>
      </c>
      <c r="M130" s="185" t="s">
        <v>428</v>
      </c>
      <c r="N130" s="185" t="s">
        <v>428</v>
      </c>
      <c r="O130" s="185" t="s">
        <v>428</v>
      </c>
      <c r="P130" s="185" t="s">
        <v>428</v>
      </c>
      <c r="Q130" s="185" t="s">
        <v>428</v>
      </c>
      <c r="R130" s="185" t="s">
        <v>428</v>
      </c>
      <c r="S130" s="185" t="s">
        <v>428</v>
      </c>
      <c r="T130" s="185" t="s">
        <v>428</v>
      </c>
      <c r="U130" s="185" t="s">
        <v>428</v>
      </c>
      <c r="V130" s="185" t="s">
        <v>428</v>
      </c>
      <c r="W130" s="185">
        <v>0</v>
      </c>
      <c r="X130" s="185" t="s">
        <v>428</v>
      </c>
      <c r="Y130" s="185" t="s">
        <v>428</v>
      </c>
      <c r="Z130" s="185" t="s">
        <v>37</v>
      </c>
      <c r="AA130" s="185" t="s">
        <v>428</v>
      </c>
      <c r="AB130" s="185" t="s">
        <v>428</v>
      </c>
      <c r="AC130" s="185">
        <v>0</v>
      </c>
      <c r="AD130" s="185" t="s">
        <v>428</v>
      </c>
      <c r="AE130" s="185" t="s">
        <v>428</v>
      </c>
      <c r="AF130" s="185" t="s">
        <v>37</v>
      </c>
      <c r="AG130" s="185" t="s">
        <v>428</v>
      </c>
      <c r="AH130" s="185" t="s">
        <v>428</v>
      </c>
      <c r="AI130" s="185" t="s">
        <v>428</v>
      </c>
      <c r="AJ130" s="185" t="s">
        <v>428</v>
      </c>
      <c r="AK130" s="185" t="s">
        <v>428</v>
      </c>
      <c r="AL130" s="185" t="s">
        <v>428</v>
      </c>
      <c r="AN130" s="188"/>
    </row>
    <row r="131" spans="1:40" x14ac:dyDescent="0.25">
      <c r="A131" s="185" t="s">
        <v>244</v>
      </c>
      <c r="B131" s="185" t="s">
        <v>245</v>
      </c>
      <c r="C131" s="185">
        <v>13754</v>
      </c>
      <c r="D131" s="185">
        <v>7126</v>
      </c>
      <c r="E131" s="185">
        <v>6628</v>
      </c>
      <c r="F131" s="185">
        <v>53</v>
      </c>
      <c r="G131" s="185">
        <v>51</v>
      </c>
      <c r="H131" s="185">
        <v>56</v>
      </c>
      <c r="I131" s="185">
        <v>683</v>
      </c>
      <c r="J131" s="185">
        <v>375</v>
      </c>
      <c r="K131" s="185">
        <v>308</v>
      </c>
      <c r="L131" s="185">
        <v>61</v>
      </c>
      <c r="M131" s="185">
        <v>58</v>
      </c>
      <c r="N131" s="185">
        <v>65</v>
      </c>
      <c r="O131" s="185">
        <v>315</v>
      </c>
      <c r="P131" s="185">
        <v>156</v>
      </c>
      <c r="Q131" s="185">
        <v>159</v>
      </c>
      <c r="R131" s="185">
        <v>70</v>
      </c>
      <c r="S131" s="185">
        <v>65</v>
      </c>
      <c r="T131" s="185">
        <v>75</v>
      </c>
      <c r="U131" s="185">
        <v>329</v>
      </c>
      <c r="V131" s="185">
        <v>163</v>
      </c>
      <c r="W131" s="185">
        <v>166</v>
      </c>
      <c r="X131" s="185">
        <v>62</v>
      </c>
      <c r="Y131" s="185">
        <v>56</v>
      </c>
      <c r="Z131" s="185">
        <v>67</v>
      </c>
      <c r="AA131" s="185">
        <v>48</v>
      </c>
      <c r="AB131" s="185">
        <v>24</v>
      </c>
      <c r="AC131" s="185">
        <v>24</v>
      </c>
      <c r="AD131" s="185">
        <v>58</v>
      </c>
      <c r="AE131" s="185">
        <v>50</v>
      </c>
      <c r="AF131" s="185">
        <v>67</v>
      </c>
      <c r="AG131" s="185">
        <v>15407</v>
      </c>
      <c r="AH131" s="185">
        <v>8006</v>
      </c>
      <c r="AI131" s="185">
        <v>7401</v>
      </c>
      <c r="AJ131" s="185">
        <v>54</v>
      </c>
      <c r="AK131" s="185">
        <v>51</v>
      </c>
      <c r="AL131" s="185">
        <v>57</v>
      </c>
      <c r="AN131" s="188"/>
    </row>
    <row r="132" spans="1:40" x14ac:dyDescent="0.25">
      <c r="A132" s="185" t="s">
        <v>254</v>
      </c>
      <c r="B132" s="185" t="s">
        <v>441</v>
      </c>
      <c r="C132" s="185">
        <v>1636</v>
      </c>
      <c r="D132" s="185">
        <v>859</v>
      </c>
      <c r="E132" s="185">
        <v>777</v>
      </c>
      <c r="F132" s="185">
        <v>52</v>
      </c>
      <c r="G132" s="185">
        <v>48</v>
      </c>
      <c r="H132" s="185">
        <v>56</v>
      </c>
      <c r="I132" s="185">
        <v>90</v>
      </c>
      <c r="J132" s="185">
        <v>43</v>
      </c>
      <c r="K132" s="185">
        <v>47</v>
      </c>
      <c r="L132" s="185">
        <v>58</v>
      </c>
      <c r="M132" s="185">
        <v>58</v>
      </c>
      <c r="N132" s="185">
        <v>57</v>
      </c>
      <c r="O132" s="185">
        <v>94</v>
      </c>
      <c r="P132" s="185">
        <v>49</v>
      </c>
      <c r="Q132" s="185">
        <v>45</v>
      </c>
      <c r="R132" s="185">
        <v>48</v>
      </c>
      <c r="S132" s="185">
        <v>39</v>
      </c>
      <c r="T132" s="185">
        <v>58</v>
      </c>
      <c r="U132" s="185">
        <v>58</v>
      </c>
      <c r="V132" s="185">
        <v>24</v>
      </c>
      <c r="W132" s="185">
        <v>34</v>
      </c>
      <c r="X132" s="185">
        <v>59</v>
      </c>
      <c r="Y132" s="185">
        <v>58</v>
      </c>
      <c r="Z132" s="185">
        <v>59</v>
      </c>
      <c r="AA132" s="185">
        <v>3</v>
      </c>
      <c r="AB132" s="185" t="s">
        <v>428</v>
      </c>
      <c r="AC132" s="185" t="s">
        <v>428</v>
      </c>
      <c r="AD132" s="185" t="s">
        <v>428</v>
      </c>
      <c r="AE132" s="185" t="s">
        <v>428</v>
      </c>
      <c r="AF132" s="185" t="s">
        <v>428</v>
      </c>
      <c r="AG132" s="185">
        <v>1922</v>
      </c>
      <c r="AH132" s="185">
        <v>994</v>
      </c>
      <c r="AI132" s="185">
        <v>928</v>
      </c>
      <c r="AJ132" s="185">
        <v>52</v>
      </c>
      <c r="AK132" s="185">
        <v>48</v>
      </c>
      <c r="AL132" s="185">
        <v>56</v>
      </c>
      <c r="AN132" s="188"/>
    </row>
    <row r="133" spans="1:40" x14ac:dyDescent="0.25">
      <c r="A133" s="185" t="s">
        <v>257</v>
      </c>
      <c r="B133" s="185" t="s">
        <v>258</v>
      </c>
      <c r="C133" s="185">
        <v>1463</v>
      </c>
      <c r="D133" s="185">
        <v>759</v>
      </c>
      <c r="E133" s="185">
        <v>704</v>
      </c>
      <c r="F133" s="185">
        <v>54</v>
      </c>
      <c r="G133" s="185">
        <v>50</v>
      </c>
      <c r="H133" s="185">
        <v>59</v>
      </c>
      <c r="I133" s="185">
        <v>96</v>
      </c>
      <c r="J133" s="185">
        <v>48</v>
      </c>
      <c r="K133" s="185">
        <v>48</v>
      </c>
      <c r="L133" s="185">
        <v>64</v>
      </c>
      <c r="M133" s="185">
        <v>54</v>
      </c>
      <c r="N133" s="185">
        <v>73</v>
      </c>
      <c r="O133" s="185">
        <v>78</v>
      </c>
      <c r="P133" s="185">
        <v>43</v>
      </c>
      <c r="Q133" s="185">
        <v>35</v>
      </c>
      <c r="R133" s="185">
        <v>60</v>
      </c>
      <c r="S133" s="185">
        <v>53</v>
      </c>
      <c r="T133" s="185">
        <v>69</v>
      </c>
      <c r="U133" s="185">
        <v>315</v>
      </c>
      <c r="V133" s="185">
        <v>159</v>
      </c>
      <c r="W133" s="185">
        <v>156</v>
      </c>
      <c r="X133" s="185">
        <v>73</v>
      </c>
      <c r="Y133" s="185">
        <v>68</v>
      </c>
      <c r="Z133" s="185">
        <v>79</v>
      </c>
      <c r="AA133" s="185">
        <v>13</v>
      </c>
      <c r="AB133" s="185">
        <v>7</v>
      </c>
      <c r="AC133" s="185">
        <v>6</v>
      </c>
      <c r="AD133" s="185">
        <v>54</v>
      </c>
      <c r="AE133" s="185" t="s">
        <v>428</v>
      </c>
      <c r="AF133" s="185" t="s">
        <v>428</v>
      </c>
      <c r="AG133" s="185">
        <v>2023</v>
      </c>
      <c r="AH133" s="185">
        <v>1046</v>
      </c>
      <c r="AI133" s="185">
        <v>977</v>
      </c>
      <c r="AJ133" s="185">
        <v>58</v>
      </c>
      <c r="AK133" s="185">
        <v>53</v>
      </c>
      <c r="AL133" s="185">
        <v>63</v>
      </c>
      <c r="AN133" s="188"/>
    </row>
    <row r="134" spans="1:40" x14ac:dyDescent="0.25">
      <c r="A134" s="185" t="s">
        <v>214</v>
      </c>
      <c r="B134" s="185" t="s">
        <v>215</v>
      </c>
      <c r="C134" s="185">
        <v>1651</v>
      </c>
      <c r="D134" s="185">
        <v>845</v>
      </c>
      <c r="E134" s="185">
        <v>806</v>
      </c>
      <c r="F134" s="185">
        <v>51</v>
      </c>
      <c r="G134" s="185">
        <v>48</v>
      </c>
      <c r="H134" s="185">
        <v>55</v>
      </c>
      <c r="I134" s="185">
        <v>46</v>
      </c>
      <c r="J134" s="185">
        <v>26</v>
      </c>
      <c r="K134" s="185">
        <v>20</v>
      </c>
      <c r="L134" s="185">
        <v>57</v>
      </c>
      <c r="M134" s="185">
        <v>54</v>
      </c>
      <c r="N134" s="185">
        <v>60</v>
      </c>
      <c r="O134" s="185">
        <v>16</v>
      </c>
      <c r="P134" s="185">
        <v>9</v>
      </c>
      <c r="Q134" s="185">
        <v>7</v>
      </c>
      <c r="R134" s="185">
        <v>69</v>
      </c>
      <c r="S134" s="185" t="s">
        <v>428</v>
      </c>
      <c r="T134" s="185" t="s">
        <v>428</v>
      </c>
      <c r="U134" s="185" t="s">
        <v>428</v>
      </c>
      <c r="V134" s="185">
        <v>0</v>
      </c>
      <c r="W134" s="185" t="s">
        <v>428</v>
      </c>
      <c r="X134" s="185" t="s">
        <v>428</v>
      </c>
      <c r="Y134" s="185" t="s">
        <v>37</v>
      </c>
      <c r="Z134" s="185" t="s">
        <v>428</v>
      </c>
      <c r="AA134" s="185" t="s">
        <v>428</v>
      </c>
      <c r="AB134" s="185">
        <v>0</v>
      </c>
      <c r="AC134" s="185" t="s">
        <v>428</v>
      </c>
      <c r="AD134" s="185" t="s">
        <v>428</v>
      </c>
      <c r="AE134" s="185" t="s">
        <v>37</v>
      </c>
      <c r="AF134" s="185" t="s">
        <v>428</v>
      </c>
      <c r="AG134" s="185">
        <v>1740</v>
      </c>
      <c r="AH134" s="185">
        <v>896</v>
      </c>
      <c r="AI134" s="185">
        <v>844</v>
      </c>
      <c r="AJ134" s="185">
        <v>51</v>
      </c>
      <c r="AK134" s="185">
        <v>48</v>
      </c>
      <c r="AL134" s="185">
        <v>55</v>
      </c>
      <c r="AN134" s="188"/>
    </row>
    <row r="135" spans="1:40" x14ac:dyDescent="0.25">
      <c r="A135" s="185" t="s">
        <v>234</v>
      </c>
      <c r="B135" s="185" t="s">
        <v>235</v>
      </c>
      <c r="C135" s="185">
        <v>5332</v>
      </c>
      <c r="D135" s="185">
        <v>2720</v>
      </c>
      <c r="E135" s="185">
        <v>2612</v>
      </c>
      <c r="F135" s="185">
        <v>62</v>
      </c>
      <c r="G135" s="185">
        <v>58</v>
      </c>
      <c r="H135" s="185">
        <v>65</v>
      </c>
      <c r="I135" s="185">
        <v>195</v>
      </c>
      <c r="J135" s="185">
        <v>101</v>
      </c>
      <c r="K135" s="185">
        <v>94</v>
      </c>
      <c r="L135" s="185">
        <v>65</v>
      </c>
      <c r="M135" s="185">
        <v>50</v>
      </c>
      <c r="N135" s="185">
        <v>81</v>
      </c>
      <c r="O135" s="185">
        <v>223</v>
      </c>
      <c r="P135" s="185">
        <v>90</v>
      </c>
      <c r="Q135" s="185">
        <v>133</v>
      </c>
      <c r="R135" s="185">
        <v>61</v>
      </c>
      <c r="S135" s="185">
        <v>49</v>
      </c>
      <c r="T135" s="185">
        <v>68</v>
      </c>
      <c r="U135" s="185">
        <v>31</v>
      </c>
      <c r="V135" s="185">
        <v>18</v>
      </c>
      <c r="W135" s="185">
        <v>13</v>
      </c>
      <c r="X135" s="185">
        <v>68</v>
      </c>
      <c r="Y135" s="185">
        <v>61</v>
      </c>
      <c r="Z135" s="185">
        <v>77</v>
      </c>
      <c r="AA135" s="185">
        <v>10</v>
      </c>
      <c r="AB135" s="185">
        <v>7</v>
      </c>
      <c r="AC135" s="185">
        <v>3</v>
      </c>
      <c r="AD135" s="185">
        <v>100</v>
      </c>
      <c r="AE135" s="185">
        <v>100</v>
      </c>
      <c r="AF135" s="185">
        <v>100</v>
      </c>
      <c r="AG135" s="185">
        <v>5887</v>
      </c>
      <c r="AH135" s="185">
        <v>2984</v>
      </c>
      <c r="AI135" s="185">
        <v>2903</v>
      </c>
      <c r="AJ135" s="185">
        <v>62</v>
      </c>
      <c r="AK135" s="185">
        <v>58</v>
      </c>
      <c r="AL135" s="185">
        <v>66</v>
      </c>
      <c r="AN135" s="188"/>
    </row>
    <row r="136" spans="1:40" x14ac:dyDescent="0.25">
      <c r="A136" s="185" t="s">
        <v>345</v>
      </c>
      <c r="B136" s="185" t="s">
        <v>346</v>
      </c>
      <c r="C136" s="185">
        <v>14318</v>
      </c>
      <c r="D136" s="185">
        <v>7428</v>
      </c>
      <c r="E136" s="185">
        <v>6890</v>
      </c>
      <c r="F136" s="185">
        <v>53</v>
      </c>
      <c r="G136" s="185">
        <v>49</v>
      </c>
      <c r="H136" s="185">
        <v>57</v>
      </c>
      <c r="I136" s="185">
        <v>778</v>
      </c>
      <c r="J136" s="185">
        <v>380</v>
      </c>
      <c r="K136" s="185">
        <v>398</v>
      </c>
      <c r="L136" s="185">
        <v>61</v>
      </c>
      <c r="M136" s="185">
        <v>56</v>
      </c>
      <c r="N136" s="185">
        <v>67</v>
      </c>
      <c r="O136" s="185">
        <v>516</v>
      </c>
      <c r="P136" s="185">
        <v>276</v>
      </c>
      <c r="Q136" s="185">
        <v>240</v>
      </c>
      <c r="R136" s="185">
        <v>63</v>
      </c>
      <c r="S136" s="185">
        <v>56</v>
      </c>
      <c r="T136" s="185">
        <v>71</v>
      </c>
      <c r="U136" s="185">
        <v>241</v>
      </c>
      <c r="V136" s="185">
        <v>128</v>
      </c>
      <c r="W136" s="185">
        <v>113</v>
      </c>
      <c r="X136" s="185">
        <v>65</v>
      </c>
      <c r="Y136" s="185">
        <v>59</v>
      </c>
      <c r="Z136" s="185">
        <v>72</v>
      </c>
      <c r="AA136" s="185">
        <v>39</v>
      </c>
      <c r="AB136" s="185">
        <v>16</v>
      </c>
      <c r="AC136" s="185">
        <v>23</v>
      </c>
      <c r="AD136" s="185">
        <v>74</v>
      </c>
      <c r="AE136" s="185">
        <v>69</v>
      </c>
      <c r="AF136" s="185">
        <v>78</v>
      </c>
      <c r="AG136" s="185">
        <v>16182</v>
      </c>
      <c r="AH136" s="185">
        <v>8370</v>
      </c>
      <c r="AI136" s="185">
        <v>7812</v>
      </c>
      <c r="AJ136" s="185">
        <v>54</v>
      </c>
      <c r="AK136" s="185">
        <v>50</v>
      </c>
      <c r="AL136" s="185">
        <v>58</v>
      </c>
      <c r="AN136" s="188"/>
    </row>
    <row r="137" spans="1:40" x14ac:dyDescent="0.25">
      <c r="A137" s="185" t="s">
        <v>347</v>
      </c>
      <c r="B137" s="185" t="s">
        <v>348</v>
      </c>
      <c r="C137" s="185">
        <v>2702</v>
      </c>
      <c r="D137" s="185">
        <v>1346</v>
      </c>
      <c r="E137" s="185">
        <v>1356</v>
      </c>
      <c r="F137" s="185">
        <v>46</v>
      </c>
      <c r="G137" s="185">
        <v>43</v>
      </c>
      <c r="H137" s="185">
        <v>48</v>
      </c>
      <c r="I137" s="185">
        <v>178</v>
      </c>
      <c r="J137" s="185">
        <v>90</v>
      </c>
      <c r="K137" s="185">
        <v>88</v>
      </c>
      <c r="L137" s="185">
        <v>47</v>
      </c>
      <c r="M137" s="185">
        <v>34</v>
      </c>
      <c r="N137" s="185">
        <v>60</v>
      </c>
      <c r="O137" s="185">
        <v>140</v>
      </c>
      <c r="P137" s="185">
        <v>74</v>
      </c>
      <c r="Q137" s="185">
        <v>66</v>
      </c>
      <c r="R137" s="185">
        <v>61</v>
      </c>
      <c r="S137" s="185">
        <v>59</v>
      </c>
      <c r="T137" s="185">
        <v>64</v>
      </c>
      <c r="U137" s="185">
        <v>113</v>
      </c>
      <c r="V137" s="185">
        <v>60</v>
      </c>
      <c r="W137" s="185">
        <v>53</v>
      </c>
      <c r="X137" s="185">
        <v>62</v>
      </c>
      <c r="Y137" s="185">
        <v>60</v>
      </c>
      <c r="Z137" s="185">
        <v>64</v>
      </c>
      <c r="AA137" s="185">
        <v>11</v>
      </c>
      <c r="AB137" s="185">
        <v>6</v>
      </c>
      <c r="AC137" s="185">
        <v>5</v>
      </c>
      <c r="AD137" s="185">
        <v>64</v>
      </c>
      <c r="AE137" s="185" t="s">
        <v>428</v>
      </c>
      <c r="AF137" s="185" t="s">
        <v>428</v>
      </c>
      <c r="AG137" s="185">
        <v>3206</v>
      </c>
      <c r="AH137" s="185">
        <v>1605</v>
      </c>
      <c r="AI137" s="185">
        <v>1601</v>
      </c>
      <c r="AJ137" s="185">
        <v>47</v>
      </c>
      <c r="AK137" s="185">
        <v>44</v>
      </c>
      <c r="AL137" s="185">
        <v>50</v>
      </c>
      <c r="AN137" s="188"/>
    </row>
    <row r="138" spans="1:40" x14ac:dyDescent="0.25">
      <c r="A138" s="185" t="s">
        <v>128</v>
      </c>
      <c r="B138" s="185" t="s">
        <v>129</v>
      </c>
      <c r="C138" s="185">
        <v>10945</v>
      </c>
      <c r="D138" s="185">
        <v>5632</v>
      </c>
      <c r="E138" s="185">
        <v>5313</v>
      </c>
      <c r="F138" s="185">
        <v>63</v>
      </c>
      <c r="G138" s="185">
        <v>60</v>
      </c>
      <c r="H138" s="185">
        <v>66</v>
      </c>
      <c r="I138" s="185">
        <v>371</v>
      </c>
      <c r="J138" s="185">
        <v>193</v>
      </c>
      <c r="K138" s="185">
        <v>178</v>
      </c>
      <c r="L138" s="185">
        <v>61</v>
      </c>
      <c r="M138" s="185">
        <v>55</v>
      </c>
      <c r="N138" s="185">
        <v>67</v>
      </c>
      <c r="O138" s="185">
        <v>1503</v>
      </c>
      <c r="P138" s="185">
        <v>776</v>
      </c>
      <c r="Q138" s="185">
        <v>727</v>
      </c>
      <c r="R138" s="185">
        <v>60</v>
      </c>
      <c r="S138" s="185">
        <v>55</v>
      </c>
      <c r="T138" s="185">
        <v>66</v>
      </c>
      <c r="U138" s="185">
        <v>39</v>
      </c>
      <c r="V138" s="185">
        <v>24</v>
      </c>
      <c r="W138" s="185">
        <v>15</v>
      </c>
      <c r="X138" s="185">
        <v>69</v>
      </c>
      <c r="Y138" s="185">
        <v>63</v>
      </c>
      <c r="Z138" s="185">
        <v>80</v>
      </c>
      <c r="AA138" s="185">
        <v>27</v>
      </c>
      <c r="AB138" s="185">
        <v>17</v>
      </c>
      <c r="AC138" s="185">
        <v>10</v>
      </c>
      <c r="AD138" s="185">
        <v>81</v>
      </c>
      <c r="AE138" s="185" t="s">
        <v>428</v>
      </c>
      <c r="AF138" s="185" t="s">
        <v>428</v>
      </c>
      <c r="AG138" s="185">
        <v>13032</v>
      </c>
      <c r="AH138" s="185">
        <v>6709</v>
      </c>
      <c r="AI138" s="185">
        <v>6323</v>
      </c>
      <c r="AJ138" s="185">
        <v>62</v>
      </c>
      <c r="AK138" s="185">
        <v>59</v>
      </c>
      <c r="AL138" s="185">
        <v>66</v>
      </c>
      <c r="AN138" s="188"/>
    </row>
    <row r="139" spans="1:40" x14ac:dyDescent="0.25">
      <c r="A139" s="185" t="s">
        <v>110</v>
      </c>
      <c r="B139" s="185" t="s">
        <v>111</v>
      </c>
      <c r="C139" s="185">
        <v>1057</v>
      </c>
      <c r="D139" s="185">
        <v>544</v>
      </c>
      <c r="E139" s="185">
        <v>513</v>
      </c>
      <c r="F139" s="185">
        <v>52</v>
      </c>
      <c r="G139" s="185">
        <v>48</v>
      </c>
      <c r="H139" s="185">
        <v>57</v>
      </c>
      <c r="I139" s="185">
        <v>45</v>
      </c>
      <c r="J139" s="185">
        <v>28</v>
      </c>
      <c r="K139" s="185">
        <v>17</v>
      </c>
      <c r="L139" s="185">
        <v>47</v>
      </c>
      <c r="M139" s="185">
        <v>36</v>
      </c>
      <c r="N139" s="185">
        <v>65</v>
      </c>
      <c r="O139" s="185">
        <v>888</v>
      </c>
      <c r="P139" s="185">
        <v>419</v>
      </c>
      <c r="Q139" s="185">
        <v>469</v>
      </c>
      <c r="R139" s="185">
        <v>60</v>
      </c>
      <c r="S139" s="185">
        <v>53</v>
      </c>
      <c r="T139" s="185">
        <v>66</v>
      </c>
      <c r="U139" s="185">
        <v>22</v>
      </c>
      <c r="V139" s="185">
        <v>9</v>
      </c>
      <c r="W139" s="185">
        <v>13</v>
      </c>
      <c r="X139" s="185">
        <v>55</v>
      </c>
      <c r="Y139" s="185">
        <v>44</v>
      </c>
      <c r="Z139" s="185">
        <v>62</v>
      </c>
      <c r="AA139" s="185">
        <v>5</v>
      </c>
      <c r="AB139" s="185" t="s">
        <v>428</v>
      </c>
      <c r="AC139" s="185" t="s">
        <v>428</v>
      </c>
      <c r="AD139" s="185" t="s">
        <v>428</v>
      </c>
      <c r="AE139" s="185" t="s">
        <v>428</v>
      </c>
      <c r="AF139" s="185" t="s">
        <v>428</v>
      </c>
      <c r="AG139" s="185">
        <v>2039</v>
      </c>
      <c r="AH139" s="185">
        <v>1014</v>
      </c>
      <c r="AI139" s="185">
        <v>1025</v>
      </c>
      <c r="AJ139" s="185">
        <v>56</v>
      </c>
      <c r="AK139" s="185">
        <v>50</v>
      </c>
      <c r="AL139" s="185">
        <v>61</v>
      </c>
      <c r="AN139" s="188"/>
    </row>
    <row r="140" spans="1:40" x14ac:dyDescent="0.25">
      <c r="A140" s="185" t="s">
        <v>112</v>
      </c>
      <c r="B140" s="185" t="s">
        <v>113</v>
      </c>
      <c r="C140" s="185">
        <v>1427</v>
      </c>
      <c r="D140" s="185">
        <v>714</v>
      </c>
      <c r="E140" s="185">
        <v>713</v>
      </c>
      <c r="F140" s="185">
        <v>56</v>
      </c>
      <c r="G140" s="185">
        <v>52</v>
      </c>
      <c r="H140" s="185">
        <v>59</v>
      </c>
      <c r="I140" s="185">
        <v>51</v>
      </c>
      <c r="J140" s="185">
        <v>33</v>
      </c>
      <c r="K140" s="185">
        <v>18</v>
      </c>
      <c r="L140" s="185">
        <v>65</v>
      </c>
      <c r="M140" s="185" t="s">
        <v>428</v>
      </c>
      <c r="N140" s="185" t="s">
        <v>428</v>
      </c>
      <c r="O140" s="185">
        <v>35</v>
      </c>
      <c r="P140" s="185">
        <v>19</v>
      </c>
      <c r="Q140" s="185">
        <v>16</v>
      </c>
      <c r="R140" s="185">
        <v>60</v>
      </c>
      <c r="S140" s="185">
        <v>47</v>
      </c>
      <c r="T140" s="185">
        <v>75</v>
      </c>
      <c r="U140" s="185">
        <v>3</v>
      </c>
      <c r="V140" s="185">
        <v>0</v>
      </c>
      <c r="W140" s="185">
        <v>3</v>
      </c>
      <c r="X140" s="185" t="s">
        <v>428</v>
      </c>
      <c r="Y140" s="185" t="s">
        <v>37</v>
      </c>
      <c r="Z140" s="185" t="s">
        <v>428</v>
      </c>
      <c r="AA140" s="185">
        <v>5</v>
      </c>
      <c r="AB140" s="185" t="s">
        <v>428</v>
      </c>
      <c r="AC140" s="185" t="s">
        <v>428</v>
      </c>
      <c r="AD140" s="185" t="s">
        <v>428</v>
      </c>
      <c r="AE140" s="185" t="s">
        <v>428</v>
      </c>
      <c r="AF140" s="185" t="s">
        <v>428</v>
      </c>
      <c r="AG140" s="185">
        <v>1578</v>
      </c>
      <c r="AH140" s="185">
        <v>790</v>
      </c>
      <c r="AI140" s="185">
        <v>788</v>
      </c>
      <c r="AJ140" s="185">
        <v>56</v>
      </c>
      <c r="AK140" s="185">
        <v>52</v>
      </c>
      <c r="AL140" s="185">
        <v>60</v>
      </c>
      <c r="AN140" s="188"/>
    </row>
    <row r="141" spans="1:40" x14ac:dyDescent="0.25">
      <c r="A141" s="185" t="s">
        <v>202</v>
      </c>
      <c r="B141" s="185" t="s">
        <v>203</v>
      </c>
      <c r="C141" s="185">
        <v>7819</v>
      </c>
      <c r="D141" s="185">
        <v>4010</v>
      </c>
      <c r="E141" s="185">
        <v>3809</v>
      </c>
      <c r="F141" s="185">
        <v>56</v>
      </c>
      <c r="G141" s="185">
        <v>52</v>
      </c>
      <c r="H141" s="185">
        <v>60</v>
      </c>
      <c r="I141" s="185">
        <v>325</v>
      </c>
      <c r="J141" s="185">
        <v>154</v>
      </c>
      <c r="K141" s="185">
        <v>171</v>
      </c>
      <c r="L141" s="185">
        <v>58</v>
      </c>
      <c r="M141" s="185">
        <v>54</v>
      </c>
      <c r="N141" s="185">
        <v>63</v>
      </c>
      <c r="O141" s="185">
        <v>229</v>
      </c>
      <c r="P141" s="185">
        <v>120</v>
      </c>
      <c r="Q141" s="185">
        <v>109</v>
      </c>
      <c r="R141" s="185">
        <v>60</v>
      </c>
      <c r="S141" s="185">
        <v>61</v>
      </c>
      <c r="T141" s="185">
        <v>60</v>
      </c>
      <c r="U141" s="185">
        <v>68</v>
      </c>
      <c r="V141" s="185">
        <v>27</v>
      </c>
      <c r="W141" s="185">
        <v>41</v>
      </c>
      <c r="X141" s="185">
        <v>53</v>
      </c>
      <c r="Y141" s="185">
        <v>44</v>
      </c>
      <c r="Z141" s="185">
        <v>59</v>
      </c>
      <c r="AA141" s="185">
        <v>24</v>
      </c>
      <c r="AB141" s="185">
        <v>12</v>
      </c>
      <c r="AC141" s="185">
        <v>12</v>
      </c>
      <c r="AD141" s="185">
        <v>75</v>
      </c>
      <c r="AE141" s="185">
        <v>75</v>
      </c>
      <c r="AF141" s="185">
        <v>75</v>
      </c>
      <c r="AG141" s="185">
        <v>8566</v>
      </c>
      <c r="AH141" s="185">
        <v>4378</v>
      </c>
      <c r="AI141" s="185">
        <v>4188</v>
      </c>
      <c r="AJ141" s="185">
        <v>56</v>
      </c>
      <c r="AK141" s="185">
        <v>53</v>
      </c>
      <c r="AL141" s="185">
        <v>60</v>
      </c>
      <c r="AN141" s="188"/>
    </row>
    <row r="142" spans="1:40" x14ac:dyDescent="0.25">
      <c r="A142" s="185" t="s">
        <v>200</v>
      </c>
      <c r="B142" s="185" t="s">
        <v>201</v>
      </c>
      <c r="C142" s="185">
        <v>1827</v>
      </c>
      <c r="D142" s="185">
        <v>953</v>
      </c>
      <c r="E142" s="185">
        <v>874</v>
      </c>
      <c r="F142" s="185">
        <v>45</v>
      </c>
      <c r="G142" s="185">
        <v>42</v>
      </c>
      <c r="H142" s="185">
        <v>49</v>
      </c>
      <c r="I142" s="185">
        <v>441</v>
      </c>
      <c r="J142" s="185">
        <v>226</v>
      </c>
      <c r="K142" s="185">
        <v>215</v>
      </c>
      <c r="L142" s="185">
        <v>49</v>
      </c>
      <c r="M142" s="185">
        <v>46</v>
      </c>
      <c r="N142" s="185">
        <v>53</v>
      </c>
      <c r="O142" s="185">
        <v>541</v>
      </c>
      <c r="P142" s="185">
        <v>262</v>
      </c>
      <c r="Q142" s="185">
        <v>279</v>
      </c>
      <c r="R142" s="185">
        <v>53</v>
      </c>
      <c r="S142" s="185">
        <v>49</v>
      </c>
      <c r="T142" s="185">
        <v>57</v>
      </c>
      <c r="U142" s="185">
        <v>338</v>
      </c>
      <c r="V142" s="185">
        <v>173</v>
      </c>
      <c r="W142" s="185">
        <v>165</v>
      </c>
      <c r="X142" s="185">
        <v>56</v>
      </c>
      <c r="Y142" s="185">
        <v>47</v>
      </c>
      <c r="Z142" s="185">
        <v>65</v>
      </c>
      <c r="AA142" s="185">
        <v>22</v>
      </c>
      <c r="AB142" s="185">
        <v>14</v>
      </c>
      <c r="AC142" s="185">
        <v>8</v>
      </c>
      <c r="AD142" s="185">
        <v>59</v>
      </c>
      <c r="AE142" s="185">
        <v>64</v>
      </c>
      <c r="AF142" s="185">
        <v>50</v>
      </c>
      <c r="AG142" s="185">
        <v>3284</v>
      </c>
      <c r="AH142" s="185">
        <v>1680</v>
      </c>
      <c r="AI142" s="185">
        <v>1604</v>
      </c>
      <c r="AJ142" s="185">
        <v>48</v>
      </c>
      <c r="AK142" s="185">
        <v>44</v>
      </c>
      <c r="AL142" s="185">
        <v>52</v>
      </c>
      <c r="AN142" s="188"/>
    </row>
    <row r="143" spans="1:40" x14ac:dyDescent="0.25">
      <c r="A143" s="185" t="s">
        <v>218</v>
      </c>
      <c r="B143" s="185" t="s">
        <v>219</v>
      </c>
      <c r="C143" s="185">
        <v>2623</v>
      </c>
      <c r="D143" s="185">
        <v>1338</v>
      </c>
      <c r="E143" s="185">
        <v>1285</v>
      </c>
      <c r="F143" s="185">
        <v>60</v>
      </c>
      <c r="G143" s="185">
        <v>56</v>
      </c>
      <c r="H143" s="185">
        <v>66</v>
      </c>
      <c r="I143" s="185">
        <v>57</v>
      </c>
      <c r="J143" s="185">
        <v>32</v>
      </c>
      <c r="K143" s="185">
        <v>25</v>
      </c>
      <c r="L143" s="185">
        <v>65</v>
      </c>
      <c r="M143" s="185">
        <v>63</v>
      </c>
      <c r="N143" s="185">
        <v>68</v>
      </c>
      <c r="O143" s="185">
        <v>18</v>
      </c>
      <c r="P143" s="185">
        <v>12</v>
      </c>
      <c r="Q143" s="185">
        <v>6</v>
      </c>
      <c r="R143" s="185">
        <v>61</v>
      </c>
      <c r="S143" s="185" t="s">
        <v>428</v>
      </c>
      <c r="T143" s="185" t="s">
        <v>428</v>
      </c>
      <c r="U143" s="185" t="s">
        <v>428</v>
      </c>
      <c r="V143" s="185">
        <v>4</v>
      </c>
      <c r="W143" s="185" t="s">
        <v>428</v>
      </c>
      <c r="X143" s="185" t="s">
        <v>428</v>
      </c>
      <c r="Y143" s="185" t="s">
        <v>428</v>
      </c>
      <c r="Z143" s="185" t="s">
        <v>428</v>
      </c>
      <c r="AA143" s="185">
        <v>5</v>
      </c>
      <c r="AB143" s="185" t="s">
        <v>428</v>
      </c>
      <c r="AC143" s="185" t="s">
        <v>428</v>
      </c>
      <c r="AD143" s="185" t="s">
        <v>428</v>
      </c>
      <c r="AE143" s="185" t="s">
        <v>428</v>
      </c>
      <c r="AF143" s="185" t="s">
        <v>428</v>
      </c>
      <c r="AG143" s="185">
        <v>2757</v>
      </c>
      <c r="AH143" s="185">
        <v>1417</v>
      </c>
      <c r="AI143" s="185">
        <v>1340</v>
      </c>
      <c r="AJ143" s="185">
        <v>61</v>
      </c>
      <c r="AK143" s="185">
        <v>56</v>
      </c>
      <c r="AL143" s="185">
        <v>65</v>
      </c>
      <c r="AN143" s="188"/>
    </row>
    <row r="144" spans="1:40" x14ac:dyDescent="0.25">
      <c r="A144" s="185" t="s">
        <v>226</v>
      </c>
      <c r="B144" s="185" t="s">
        <v>227</v>
      </c>
      <c r="C144" s="185">
        <v>1748</v>
      </c>
      <c r="D144" s="185">
        <v>876</v>
      </c>
      <c r="E144" s="185">
        <v>872</v>
      </c>
      <c r="F144" s="185">
        <v>51</v>
      </c>
      <c r="G144" s="185">
        <v>48</v>
      </c>
      <c r="H144" s="185">
        <v>55</v>
      </c>
      <c r="I144" s="185">
        <v>94</v>
      </c>
      <c r="J144" s="185">
        <v>46</v>
      </c>
      <c r="K144" s="185">
        <v>48</v>
      </c>
      <c r="L144" s="185">
        <v>44</v>
      </c>
      <c r="M144" s="185">
        <v>46</v>
      </c>
      <c r="N144" s="185">
        <v>42</v>
      </c>
      <c r="O144" s="185">
        <v>109</v>
      </c>
      <c r="P144" s="185">
        <v>59</v>
      </c>
      <c r="Q144" s="185">
        <v>50</v>
      </c>
      <c r="R144" s="185">
        <v>53</v>
      </c>
      <c r="S144" s="185">
        <v>39</v>
      </c>
      <c r="T144" s="185">
        <v>70</v>
      </c>
      <c r="U144" s="185">
        <v>29</v>
      </c>
      <c r="V144" s="185">
        <v>15</v>
      </c>
      <c r="W144" s="185">
        <v>14</v>
      </c>
      <c r="X144" s="185">
        <v>59</v>
      </c>
      <c r="Y144" s="185" t="s">
        <v>428</v>
      </c>
      <c r="Z144" s="185" t="s">
        <v>428</v>
      </c>
      <c r="AA144" s="185" t="s">
        <v>428</v>
      </c>
      <c r="AB144" s="185" t="s">
        <v>428</v>
      </c>
      <c r="AC144" s="185">
        <v>4</v>
      </c>
      <c r="AD144" s="185" t="s">
        <v>428</v>
      </c>
      <c r="AE144" s="185" t="s">
        <v>428</v>
      </c>
      <c r="AF144" s="185">
        <v>100</v>
      </c>
      <c r="AG144" s="185">
        <v>2014</v>
      </c>
      <c r="AH144" s="185">
        <v>1011</v>
      </c>
      <c r="AI144" s="185">
        <v>1003</v>
      </c>
      <c r="AJ144" s="185">
        <v>51</v>
      </c>
      <c r="AK144" s="185">
        <v>48</v>
      </c>
      <c r="AL144" s="185">
        <v>55</v>
      </c>
      <c r="AN144" s="188"/>
    </row>
    <row r="145" spans="1:40" x14ac:dyDescent="0.25">
      <c r="A145" s="185" t="s">
        <v>118</v>
      </c>
      <c r="B145" s="185" t="s">
        <v>119</v>
      </c>
      <c r="C145" s="185">
        <v>3606</v>
      </c>
      <c r="D145" s="185">
        <v>1857</v>
      </c>
      <c r="E145" s="185">
        <v>1749</v>
      </c>
      <c r="F145" s="185">
        <v>63</v>
      </c>
      <c r="G145" s="185">
        <v>61</v>
      </c>
      <c r="H145" s="185">
        <v>66</v>
      </c>
      <c r="I145" s="185">
        <v>121</v>
      </c>
      <c r="J145" s="185">
        <v>54</v>
      </c>
      <c r="K145" s="185">
        <v>67</v>
      </c>
      <c r="L145" s="185">
        <v>72</v>
      </c>
      <c r="M145" s="185">
        <v>65</v>
      </c>
      <c r="N145" s="185">
        <v>78</v>
      </c>
      <c r="O145" s="185">
        <v>89</v>
      </c>
      <c r="P145" s="185">
        <v>52</v>
      </c>
      <c r="Q145" s="185">
        <v>37</v>
      </c>
      <c r="R145" s="185">
        <v>69</v>
      </c>
      <c r="S145" s="185">
        <v>65</v>
      </c>
      <c r="T145" s="185">
        <v>73</v>
      </c>
      <c r="U145" s="185">
        <v>7</v>
      </c>
      <c r="V145" s="185" t="s">
        <v>428</v>
      </c>
      <c r="W145" s="185" t="s">
        <v>428</v>
      </c>
      <c r="X145" s="185" t="s">
        <v>428</v>
      </c>
      <c r="Y145" s="185" t="s">
        <v>428</v>
      </c>
      <c r="Z145" s="185" t="s">
        <v>428</v>
      </c>
      <c r="AA145" s="185">
        <v>11</v>
      </c>
      <c r="AB145" s="185">
        <v>5</v>
      </c>
      <c r="AC145" s="185">
        <v>6</v>
      </c>
      <c r="AD145" s="185" t="s">
        <v>428</v>
      </c>
      <c r="AE145" s="185" t="s">
        <v>428</v>
      </c>
      <c r="AF145" s="185">
        <v>100</v>
      </c>
      <c r="AG145" s="185">
        <v>3883</v>
      </c>
      <c r="AH145" s="185">
        <v>2005</v>
      </c>
      <c r="AI145" s="185">
        <v>1878</v>
      </c>
      <c r="AJ145" s="185">
        <v>63</v>
      </c>
      <c r="AK145" s="185">
        <v>61</v>
      </c>
      <c r="AL145" s="185">
        <v>66</v>
      </c>
      <c r="AN145" s="188"/>
    </row>
    <row r="146" spans="1:40" x14ac:dyDescent="0.25">
      <c r="A146" s="185" t="s">
        <v>120</v>
      </c>
      <c r="B146" s="185" t="s">
        <v>442</v>
      </c>
      <c r="C146" s="185">
        <v>3367</v>
      </c>
      <c r="D146" s="185">
        <v>1769</v>
      </c>
      <c r="E146" s="185">
        <v>1598</v>
      </c>
      <c r="F146" s="185">
        <v>57</v>
      </c>
      <c r="G146" s="185">
        <v>54</v>
      </c>
      <c r="H146" s="185">
        <v>60</v>
      </c>
      <c r="I146" s="185">
        <v>80</v>
      </c>
      <c r="J146" s="185">
        <v>47</v>
      </c>
      <c r="K146" s="185">
        <v>33</v>
      </c>
      <c r="L146" s="185">
        <v>60</v>
      </c>
      <c r="M146" s="185">
        <v>57</v>
      </c>
      <c r="N146" s="185">
        <v>64</v>
      </c>
      <c r="O146" s="185">
        <v>60</v>
      </c>
      <c r="P146" s="185">
        <v>25</v>
      </c>
      <c r="Q146" s="185">
        <v>35</v>
      </c>
      <c r="R146" s="185">
        <v>67</v>
      </c>
      <c r="S146" s="185">
        <v>52</v>
      </c>
      <c r="T146" s="185">
        <v>77</v>
      </c>
      <c r="U146" s="185">
        <v>4</v>
      </c>
      <c r="V146" s="185" t="s">
        <v>428</v>
      </c>
      <c r="W146" s="185" t="s">
        <v>428</v>
      </c>
      <c r="X146" s="185" t="s">
        <v>428</v>
      </c>
      <c r="Y146" s="185" t="s">
        <v>428</v>
      </c>
      <c r="Z146" s="185" t="s">
        <v>428</v>
      </c>
      <c r="AA146" s="185">
        <v>12</v>
      </c>
      <c r="AB146" s="185">
        <v>8</v>
      </c>
      <c r="AC146" s="185">
        <v>4</v>
      </c>
      <c r="AD146" s="185" t="s">
        <v>428</v>
      </c>
      <c r="AE146" s="185">
        <v>100</v>
      </c>
      <c r="AF146" s="185" t="s">
        <v>428</v>
      </c>
      <c r="AG146" s="185">
        <v>3577</v>
      </c>
      <c r="AH146" s="185">
        <v>1875</v>
      </c>
      <c r="AI146" s="185">
        <v>1702</v>
      </c>
      <c r="AJ146" s="185">
        <v>57</v>
      </c>
      <c r="AK146" s="185">
        <v>54</v>
      </c>
      <c r="AL146" s="185">
        <v>60</v>
      </c>
      <c r="AN146" s="188"/>
    </row>
    <row r="147" spans="1:40" x14ac:dyDescent="0.25">
      <c r="A147" s="185" t="s">
        <v>378</v>
      </c>
      <c r="B147" s="185" t="s">
        <v>379</v>
      </c>
      <c r="C147" s="185">
        <v>5115</v>
      </c>
      <c r="D147" s="185">
        <v>2614</v>
      </c>
      <c r="E147" s="185">
        <v>2501</v>
      </c>
      <c r="F147" s="185">
        <v>54</v>
      </c>
      <c r="G147" s="185">
        <v>49</v>
      </c>
      <c r="H147" s="185">
        <v>60</v>
      </c>
      <c r="I147" s="185">
        <v>140</v>
      </c>
      <c r="J147" s="185">
        <v>78</v>
      </c>
      <c r="K147" s="185">
        <v>62</v>
      </c>
      <c r="L147" s="185">
        <v>63</v>
      </c>
      <c r="M147" s="185">
        <v>56</v>
      </c>
      <c r="N147" s="185">
        <v>71</v>
      </c>
      <c r="O147" s="185">
        <v>41</v>
      </c>
      <c r="P147" s="185">
        <v>20</v>
      </c>
      <c r="Q147" s="185">
        <v>21</v>
      </c>
      <c r="R147" s="185">
        <v>59</v>
      </c>
      <c r="S147" s="185">
        <v>40</v>
      </c>
      <c r="T147" s="185">
        <v>76</v>
      </c>
      <c r="U147" s="185">
        <v>5</v>
      </c>
      <c r="V147" s="185" t="s">
        <v>428</v>
      </c>
      <c r="W147" s="185" t="s">
        <v>428</v>
      </c>
      <c r="X147" s="185" t="s">
        <v>428</v>
      </c>
      <c r="Y147" s="185" t="s">
        <v>428</v>
      </c>
      <c r="Z147" s="185" t="s">
        <v>428</v>
      </c>
      <c r="AA147" s="185">
        <v>8</v>
      </c>
      <c r="AB147" s="185" t="s">
        <v>428</v>
      </c>
      <c r="AC147" s="185" t="s">
        <v>428</v>
      </c>
      <c r="AD147" s="185" t="s">
        <v>428</v>
      </c>
      <c r="AE147" s="185" t="s">
        <v>428</v>
      </c>
      <c r="AF147" s="185" t="s">
        <v>428</v>
      </c>
      <c r="AG147" s="185">
        <v>5388</v>
      </c>
      <c r="AH147" s="185">
        <v>2747</v>
      </c>
      <c r="AI147" s="185">
        <v>2641</v>
      </c>
      <c r="AJ147" s="185">
        <v>55</v>
      </c>
      <c r="AK147" s="185">
        <v>49</v>
      </c>
      <c r="AL147" s="185">
        <v>61</v>
      </c>
      <c r="AN147" s="188"/>
    </row>
    <row r="148" spans="1:40" x14ac:dyDescent="0.25">
      <c r="A148" s="185" t="s">
        <v>122</v>
      </c>
      <c r="B148" s="185" t="s">
        <v>123</v>
      </c>
      <c r="C148" s="185">
        <v>4765</v>
      </c>
      <c r="D148" s="185">
        <v>2438</v>
      </c>
      <c r="E148" s="185">
        <v>2327</v>
      </c>
      <c r="F148" s="185">
        <v>58</v>
      </c>
      <c r="G148" s="185">
        <v>54</v>
      </c>
      <c r="H148" s="185">
        <v>62</v>
      </c>
      <c r="I148" s="185">
        <v>67</v>
      </c>
      <c r="J148" s="185">
        <v>36</v>
      </c>
      <c r="K148" s="185">
        <v>31</v>
      </c>
      <c r="L148" s="185">
        <v>58</v>
      </c>
      <c r="M148" s="185">
        <v>50</v>
      </c>
      <c r="N148" s="185">
        <v>68</v>
      </c>
      <c r="O148" s="185">
        <v>27</v>
      </c>
      <c r="P148" s="185">
        <v>9</v>
      </c>
      <c r="Q148" s="185">
        <v>18</v>
      </c>
      <c r="R148" s="185" t="s">
        <v>428</v>
      </c>
      <c r="S148" s="185" t="s">
        <v>428</v>
      </c>
      <c r="T148" s="185">
        <v>61</v>
      </c>
      <c r="U148" s="185" t="s">
        <v>428</v>
      </c>
      <c r="V148" s="185" t="s">
        <v>428</v>
      </c>
      <c r="W148" s="185" t="s">
        <v>428</v>
      </c>
      <c r="X148" s="185" t="s">
        <v>428</v>
      </c>
      <c r="Y148" s="185" t="s">
        <v>428</v>
      </c>
      <c r="Z148" s="185" t="s">
        <v>428</v>
      </c>
      <c r="AA148" s="185">
        <v>8</v>
      </c>
      <c r="AB148" s="185" t="s">
        <v>428</v>
      </c>
      <c r="AC148" s="185" t="s">
        <v>428</v>
      </c>
      <c r="AD148" s="185">
        <v>38</v>
      </c>
      <c r="AE148" s="185" t="s">
        <v>428</v>
      </c>
      <c r="AF148" s="185" t="s">
        <v>428</v>
      </c>
      <c r="AG148" s="185">
        <v>4922</v>
      </c>
      <c r="AH148" s="185">
        <v>2517</v>
      </c>
      <c r="AI148" s="185">
        <v>2405</v>
      </c>
      <c r="AJ148" s="185">
        <v>58</v>
      </c>
      <c r="AK148" s="185">
        <v>54</v>
      </c>
      <c r="AL148" s="185">
        <v>62</v>
      </c>
      <c r="AN148" s="188"/>
    </row>
    <row r="149" spans="1:40" x14ac:dyDescent="0.25">
      <c r="A149" s="185" t="s">
        <v>384</v>
      </c>
      <c r="B149" s="185" t="s">
        <v>385</v>
      </c>
      <c r="C149" s="185">
        <v>5548</v>
      </c>
      <c r="D149" s="185">
        <v>2932</v>
      </c>
      <c r="E149" s="185">
        <v>2616</v>
      </c>
      <c r="F149" s="185">
        <v>61</v>
      </c>
      <c r="G149" s="185">
        <v>58</v>
      </c>
      <c r="H149" s="185">
        <v>65</v>
      </c>
      <c r="I149" s="185">
        <v>253</v>
      </c>
      <c r="J149" s="185">
        <v>140</v>
      </c>
      <c r="K149" s="185">
        <v>113</v>
      </c>
      <c r="L149" s="185">
        <v>58</v>
      </c>
      <c r="M149" s="185">
        <v>51</v>
      </c>
      <c r="N149" s="185">
        <v>66</v>
      </c>
      <c r="O149" s="185">
        <v>154</v>
      </c>
      <c r="P149" s="185">
        <v>78</v>
      </c>
      <c r="Q149" s="185">
        <v>76</v>
      </c>
      <c r="R149" s="185">
        <v>72</v>
      </c>
      <c r="S149" s="185">
        <v>71</v>
      </c>
      <c r="T149" s="185">
        <v>74</v>
      </c>
      <c r="U149" s="185">
        <v>67</v>
      </c>
      <c r="V149" s="185">
        <v>41</v>
      </c>
      <c r="W149" s="185">
        <v>26</v>
      </c>
      <c r="X149" s="185">
        <v>52</v>
      </c>
      <c r="Y149" s="185">
        <v>51</v>
      </c>
      <c r="Z149" s="185">
        <v>54</v>
      </c>
      <c r="AA149" s="185">
        <v>17</v>
      </c>
      <c r="AB149" s="185">
        <v>12</v>
      </c>
      <c r="AC149" s="185">
        <v>5</v>
      </c>
      <c r="AD149" s="185">
        <v>47</v>
      </c>
      <c r="AE149" s="185" t="s">
        <v>428</v>
      </c>
      <c r="AF149" s="185" t="s">
        <v>428</v>
      </c>
      <c r="AG149" s="185">
        <v>6135</v>
      </c>
      <c r="AH149" s="185">
        <v>3260</v>
      </c>
      <c r="AI149" s="185">
        <v>2875</v>
      </c>
      <c r="AJ149" s="185">
        <v>61</v>
      </c>
      <c r="AK149" s="185">
        <v>58</v>
      </c>
      <c r="AL149" s="185">
        <v>65</v>
      </c>
      <c r="AN149" s="188"/>
    </row>
    <row r="150" spans="1:40" x14ac:dyDescent="0.25">
      <c r="A150" s="185" t="s">
        <v>246</v>
      </c>
      <c r="B150" s="185" t="s">
        <v>247</v>
      </c>
      <c r="C150" s="185">
        <v>10502</v>
      </c>
      <c r="D150" s="185">
        <v>5436</v>
      </c>
      <c r="E150" s="185">
        <v>5066</v>
      </c>
      <c r="F150" s="185">
        <v>59</v>
      </c>
      <c r="G150" s="185">
        <v>56</v>
      </c>
      <c r="H150" s="185">
        <v>63</v>
      </c>
      <c r="I150" s="185">
        <v>931</v>
      </c>
      <c r="J150" s="185">
        <v>472</v>
      </c>
      <c r="K150" s="185">
        <v>459</v>
      </c>
      <c r="L150" s="185">
        <v>62</v>
      </c>
      <c r="M150" s="185">
        <v>59</v>
      </c>
      <c r="N150" s="185">
        <v>64</v>
      </c>
      <c r="O150" s="185">
        <v>913</v>
      </c>
      <c r="P150" s="185">
        <v>485</v>
      </c>
      <c r="Q150" s="185">
        <v>428</v>
      </c>
      <c r="R150" s="185">
        <v>67</v>
      </c>
      <c r="S150" s="185">
        <v>62</v>
      </c>
      <c r="T150" s="185">
        <v>72</v>
      </c>
      <c r="U150" s="185">
        <v>481</v>
      </c>
      <c r="V150" s="185">
        <v>254</v>
      </c>
      <c r="W150" s="185">
        <v>227</v>
      </c>
      <c r="X150" s="185">
        <v>58</v>
      </c>
      <c r="Y150" s="185">
        <v>50</v>
      </c>
      <c r="Z150" s="185">
        <v>67</v>
      </c>
      <c r="AA150" s="185">
        <v>48</v>
      </c>
      <c r="AB150" s="185">
        <v>21</v>
      </c>
      <c r="AC150" s="185">
        <v>27</v>
      </c>
      <c r="AD150" s="185">
        <v>79</v>
      </c>
      <c r="AE150" s="185">
        <v>81</v>
      </c>
      <c r="AF150" s="185">
        <v>78</v>
      </c>
      <c r="AG150" s="185">
        <v>13174</v>
      </c>
      <c r="AH150" s="185">
        <v>6825</v>
      </c>
      <c r="AI150" s="185">
        <v>6349</v>
      </c>
      <c r="AJ150" s="185">
        <v>60</v>
      </c>
      <c r="AK150" s="185">
        <v>56</v>
      </c>
      <c r="AL150" s="185">
        <v>64</v>
      </c>
      <c r="AN150" s="188"/>
    </row>
    <row r="151" spans="1:40" x14ac:dyDescent="0.25">
      <c r="A151" s="185" t="s">
        <v>343</v>
      </c>
      <c r="B151" s="185" t="s">
        <v>344</v>
      </c>
      <c r="C151" s="185">
        <v>1254</v>
      </c>
      <c r="D151" s="185">
        <v>676</v>
      </c>
      <c r="E151" s="185">
        <v>578</v>
      </c>
      <c r="F151" s="185">
        <v>48</v>
      </c>
      <c r="G151" s="185">
        <v>44</v>
      </c>
      <c r="H151" s="185">
        <v>52</v>
      </c>
      <c r="I151" s="185">
        <v>37</v>
      </c>
      <c r="J151" s="185">
        <v>18</v>
      </c>
      <c r="K151" s="185">
        <v>19</v>
      </c>
      <c r="L151" s="185">
        <v>57</v>
      </c>
      <c r="M151" s="185">
        <v>50</v>
      </c>
      <c r="N151" s="185">
        <v>63</v>
      </c>
      <c r="O151" s="185">
        <v>25</v>
      </c>
      <c r="P151" s="185">
        <v>15</v>
      </c>
      <c r="Q151" s="185">
        <v>10</v>
      </c>
      <c r="R151" s="185">
        <v>44</v>
      </c>
      <c r="S151" s="185">
        <v>33</v>
      </c>
      <c r="T151" s="185">
        <v>60</v>
      </c>
      <c r="U151" s="185">
        <v>3</v>
      </c>
      <c r="V151" s="185" t="s">
        <v>428</v>
      </c>
      <c r="W151" s="185" t="s">
        <v>428</v>
      </c>
      <c r="X151" s="185">
        <v>100</v>
      </c>
      <c r="Y151" s="185" t="s">
        <v>428</v>
      </c>
      <c r="Z151" s="185" t="s">
        <v>428</v>
      </c>
      <c r="AA151" s="185">
        <v>0</v>
      </c>
      <c r="AB151" s="185">
        <v>0</v>
      </c>
      <c r="AC151" s="185">
        <v>0</v>
      </c>
      <c r="AD151" s="185" t="s">
        <v>37</v>
      </c>
      <c r="AE151" s="185" t="s">
        <v>37</v>
      </c>
      <c r="AF151" s="185" t="s">
        <v>37</v>
      </c>
      <c r="AG151" s="185">
        <v>1338</v>
      </c>
      <c r="AH151" s="185">
        <v>717</v>
      </c>
      <c r="AI151" s="185">
        <v>621</v>
      </c>
      <c r="AJ151" s="185">
        <v>48</v>
      </c>
      <c r="AK151" s="185">
        <v>44</v>
      </c>
      <c r="AL151" s="185">
        <v>52</v>
      </c>
      <c r="AN151" s="188"/>
    </row>
    <row r="152" spans="1:40" x14ac:dyDescent="0.25">
      <c r="A152" s="185" t="s">
        <v>196</v>
      </c>
      <c r="B152" s="185" t="s">
        <v>197</v>
      </c>
      <c r="C152" s="185">
        <v>6824</v>
      </c>
      <c r="D152" s="185">
        <v>3429</v>
      </c>
      <c r="E152" s="185">
        <v>3395</v>
      </c>
      <c r="F152" s="185">
        <v>68</v>
      </c>
      <c r="G152" s="185">
        <v>64</v>
      </c>
      <c r="H152" s="185">
        <v>72</v>
      </c>
      <c r="I152" s="185">
        <v>165</v>
      </c>
      <c r="J152" s="185">
        <v>89</v>
      </c>
      <c r="K152" s="185">
        <v>76</v>
      </c>
      <c r="L152" s="185">
        <v>72</v>
      </c>
      <c r="M152" s="185" t="s">
        <v>428</v>
      </c>
      <c r="N152" s="185" t="s">
        <v>428</v>
      </c>
      <c r="O152" s="185" t="s">
        <v>428</v>
      </c>
      <c r="P152" s="185" t="s">
        <v>428</v>
      </c>
      <c r="Q152" s="185" t="s">
        <v>428</v>
      </c>
      <c r="R152" s="185" t="s">
        <v>428</v>
      </c>
      <c r="S152" s="185" t="s">
        <v>428</v>
      </c>
      <c r="T152" s="185" t="s">
        <v>428</v>
      </c>
      <c r="U152" s="185" t="s">
        <v>428</v>
      </c>
      <c r="V152" s="185" t="s">
        <v>428</v>
      </c>
      <c r="W152" s="185" t="s">
        <v>428</v>
      </c>
      <c r="X152" s="185" t="s">
        <v>428</v>
      </c>
      <c r="Y152" s="185" t="s">
        <v>428</v>
      </c>
      <c r="Z152" s="185" t="s">
        <v>428</v>
      </c>
      <c r="AA152" s="185">
        <v>18</v>
      </c>
      <c r="AB152" s="185">
        <v>6</v>
      </c>
      <c r="AC152" s="185">
        <v>12</v>
      </c>
      <c r="AD152" s="185" t="s">
        <v>428</v>
      </c>
      <c r="AE152" s="185" t="s">
        <v>428</v>
      </c>
      <c r="AF152" s="185">
        <v>75</v>
      </c>
      <c r="AG152" s="185">
        <v>7229</v>
      </c>
      <c r="AH152" s="185">
        <v>3643</v>
      </c>
      <c r="AI152" s="185">
        <v>3586</v>
      </c>
      <c r="AJ152" s="185">
        <v>68</v>
      </c>
      <c r="AK152" s="185">
        <v>63</v>
      </c>
      <c r="AL152" s="185">
        <v>72</v>
      </c>
      <c r="AN152" s="188"/>
    </row>
    <row r="153" spans="1:40" x14ac:dyDescent="0.25">
      <c r="A153" s="185" t="s">
        <v>250</v>
      </c>
      <c r="B153" s="185" t="s">
        <v>251</v>
      </c>
      <c r="C153" s="185">
        <v>7624</v>
      </c>
      <c r="D153" s="185">
        <v>3909</v>
      </c>
      <c r="E153" s="185">
        <v>3715</v>
      </c>
      <c r="F153" s="185">
        <v>50</v>
      </c>
      <c r="G153" s="185">
        <v>46</v>
      </c>
      <c r="H153" s="185">
        <v>54</v>
      </c>
      <c r="I153" s="185">
        <v>239</v>
      </c>
      <c r="J153" s="185">
        <v>115</v>
      </c>
      <c r="K153" s="185">
        <v>124</v>
      </c>
      <c r="L153" s="185">
        <v>48</v>
      </c>
      <c r="M153" s="185">
        <v>50</v>
      </c>
      <c r="N153" s="185">
        <v>47</v>
      </c>
      <c r="O153" s="185">
        <v>121</v>
      </c>
      <c r="P153" s="185">
        <v>71</v>
      </c>
      <c r="Q153" s="185">
        <v>50</v>
      </c>
      <c r="R153" s="185">
        <v>65</v>
      </c>
      <c r="S153" s="185">
        <v>65</v>
      </c>
      <c r="T153" s="185">
        <v>66</v>
      </c>
      <c r="U153" s="185">
        <v>62</v>
      </c>
      <c r="V153" s="185">
        <v>25</v>
      </c>
      <c r="W153" s="185">
        <v>37</v>
      </c>
      <c r="X153" s="185">
        <v>44</v>
      </c>
      <c r="Y153" s="185">
        <v>48</v>
      </c>
      <c r="Z153" s="185">
        <v>41</v>
      </c>
      <c r="AA153" s="185">
        <v>21</v>
      </c>
      <c r="AB153" s="185">
        <v>11</v>
      </c>
      <c r="AC153" s="185">
        <v>10</v>
      </c>
      <c r="AD153" s="185">
        <v>76</v>
      </c>
      <c r="AE153" s="185" t="s">
        <v>428</v>
      </c>
      <c r="AF153" s="185" t="s">
        <v>428</v>
      </c>
      <c r="AG153" s="185">
        <v>8299</v>
      </c>
      <c r="AH153" s="185">
        <v>4271</v>
      </c>
      <c r="AI153" s="185">
        <v>4028</v>
      </c>
      <c r="AJ153" s="185">
        <v>50</v>
      </c>
      <c r="AK153" s="185">
        <v>46</v>
      </c>
      <c r="AL153" s="185">
        <v>53</v>
      </c>
      <c r="AN153" s="188"/>
    </row>
    <row r="154" spans="1:40" x14ac:dyDescent="0.25">
      <c r="A154" s="185" t="s">
        <v>198</v>
      </c>
      <c r="B154" s="185" t="s">
        <v>199</v>
      </c>
      <c r="C154" s="185">
        <v>7145</v>
      </c>
      <c r="D154" s="185">
        <v>3572</v>
      </c>
      <c r="E154" s="185">
        <v>3573</v>
      </c>
      <c r="F154" s="185">
        <v>55</v>
      </c>
      <c r="G154" s="185">
        <v>51</v>
      </c>
      <c r="H154" s="185">
        <v>59</v>
      </c>
      <c r="I154" s="185">
        <v>420</v>
      </c>
      <c r="J154" s="185">
        <v>225</v>
      </c>
      <c r="K154" s="185">
        <v>195</v>
      </c>
      <c r="L154" s="185">
        <v>54</v>
      </c>
      <c r="M154" s="185">
        <v>49</v>
      </c>
      <c r="N154" s="185">
        <v>59</v>
      </c>
      <c r="O154" s="185">
        <v>376</v>
      </c>
      <c r="P154" s="185">
        <v>195</v>
      </c>
      <c r="Q154" s="185">
        <v>181</v>
      </c>
      <c r="R154" s="185">
        <v>56</v>
      </c>
      <c r="S154" s="185">
        <v>50</v>
      </c>
      <c r="T154" s="185">
        <v>62</v>
      </c>
      <c r="U154" s="185">
        <v>360</v>
      </c>
      <c r="V154" s="185">
        <v>180</v>
      </c>
      <c r="W154" s="185">
        <v>180</v>
      </c>
      <c r="X154" s="185">
        <v>54</v>
      </c>
      <c r="Y154" s="185">
        <v>47</v>
      </c>
      <c r="Z154" s="185">
        <v>61</v>
      </c>
      <c r="AA154" s="185">
        <v>38</v>
      </c>
      <c r="AB154" s="185">
        <v>22</v>
      </c>
      <c r="AC154" s="185">
        <v>16</v>
      </c>
      <c r="AD154" s="185">
        <v>71</v>
      </c>
      <c r="AE154" s="185">
        <v>68</v>
      </c>
      <c r="AF154" s="185">
        <v>75</v>
      </c>
      <c r="AG154" s="185">
        <v>8479</v>
      </c>
      <c r="AH154" s="185">
        <v>4262</v>
      </c>
      <c r="AI154" s="185">
        <v>4217</v>
      </c>
      <c r="AJ154" s="185">
        <v>55</v>
      </c>
      <c r="AK154" s="185">
        <v>51</v>
      </c>
      <c r="AL154" s="185">
        <v>59</v>
      </c>
      <c r="AN154" s="188"/>
    </row>
    <row r="155" spans="1:40" x14ac:dyDescent="0.25">
      <c r="A155" s="185" t="s">
        <v>98</v>
      </c>
      <c r="B155" s="185" t="s">
        <v>99</v>
      </c>
      <c r="C155" s="185">
        <v>3180</v>
      </c>
      <c r="D155" s="185">
        <v>1644</v>
      </c>
      <c r="E155" s="185">
        <v>1536</v>
      </c>
      <c r="F155" s="185">
        <v>59</v>
      </c>
      <c r="G155" s="185">
        <v>55</v>
      </c>
      <c r="H155" s="185">
        <v>64</v>
      </c>
      <c r="I155" s="185">
        <v>47</v>
      </c>
      <c r="J155" s="185">
        <v>25</v>
      </c>
      <c r="K155" s="185">
        <v>22</v>
      </c>
      <c r="L155" s="185">
        <v>64</v>
      </c>
      <c r="M155" s="185">
        <v>68</v>
      </c>
      <c r="N155" s="185">
        <v>59</v>
      </c>
      <c r="O155" s="185">
        <v>56</v>
      </c>
      <c r="P155" s="185">
        <v>31</v>
      </c>
      <c r="Q155" s="185">
        <v>25</v>
      </c>
      <c r="R155" s="185">
        <v>63</v>
      </c>
      <c r="S155" s="185">
        <v>55</v>
      </c>
      <c r="T155" s="185">
        <v>72</v>
      </c>
      <c r="U155" s="185">
        <v>3</v>
      </c>
      <c r="V155" s="185" t="s">
        <v>428</v>
      </c>
      <c r="W155" s="185" t="s">
        <v>428</v>
      </c>
      <c r="X155" s="185">
        <v>100</v>
      </c>
      <c r="Y155" s="185" t="s">
        <v>428</v>
      </c>
      <c r="Z155" s="185" t="s">
        <v>428</v>
      </c>
      <c r="AA155" s="185">
        <v>8</v>
      </c>
      <c r="AB155" s="185">
        <v>3</v>
      </c>
      <c r="AC155" s="185">
        <v>5</v>
      </c>
      <c r="AD155" s="185">
        <v>63</v>
      </c>
      <c r="AE155" s="185" t="s">
        <v>428</v>
      </c>
      <c r="AF155" s="185" t="s">
        <v>428</v>
      </c>
      <c r="AG155" s="185">
        <v>3308</v>
      </c>
      <c r="AH155" s="185">
        <v>1710</v>
      </c>
      <c r="AI155" s="185">
        <v>1598</v>
      </c>
      <c r="AJ155" s="185">
        <v>59</v>
      </c>
      <c r="AK155" s="185">
        <v>55</v>
      </c>
      <c r="AL155" s="185">
        <v>64</v>
      </c>
      <c r="AN155" s="188"/>
    </row>
    <row r="156" spans="1:40" x14ac:dyDescent="0.25">
      <c r="A156" s="185" t="s">
        <v>351</v>
      </c>
      <c r="B156" s="185" t="s">
        <v>352</v>
      </c>
      <c r="C156" s="185">
        <v>5974</v>
      </c>
      <c r="D156" s="185">
        <v>3097</v>
      </c>
      <c r="E156" s="185">
        <v>2877</v>
      </c>
      <c r="F156" s="185">
        <v>58</v>
      </c>
      <c r="G156" s="185">
        <v>54</v>
      </c>
      <c r="H156" s="185">
        <v>62</v>
      </c>
      <c r="I156" s="185">
        <v>419</v>
      </c>
      <c r="J156" s="185">
        <v>205</v>
      </c>
      <c r="K156" s="185">
        <v>214</v>
      </c>
      <c r="L156" s="185">
        <v>57</v>
      </c>
      <c r="M156" s="185">
        <v>49</v>
      </c>
      <c r="N156" s="185">
        <v>65</v>
      </c>
      <c r="O156" s="185">
        <v>415</v>
      </c>
      <c r="P156" s="185">
        <v>212</v>
      </c>
      <c r="Q156" s="185">
        <v>203</v>
      </c>
      <c r="R156" s="185">
        <v>55</v>
      </c>
      <c r="S156" s="185">
        <v>53</v>
      </c>
      <c r="T156" s="185">
        <v>56</v>
      </c>
      <c r="U156" s="185">
        <v>195</v>
      </c>
      <c r="V156" s="185">
        <v>110</v>
      </c>
      <c r="W156" s="185">
        <v>85</v>
      </c>
      <c r="X156" s="185">
        <v>51</v>
      </c>
      <c r="Y156" s="185">
        <v>45</v>
      </c>
      <c r="Z156" s="185">
        <v>60</v>
      </c>
      <c r="AA156" s="185">
        <v>18</v>
      </c>
      <c r="AB156" s="185">
        <v>13</v>
      </c>
      <c r="AC156" s="185">
        <v>5</v>
      </c>
      <c r="AD156" s="185">
        <v>67</v>
      </c>
      <c r="AE156" s="185">
        <v>54</v>
      </c>
      <c r="AF156" s="185">
        <v>100</v>
      </c>
      <c r="AG156" s="185">
        <v>7194</v>
      </c>
      <c r="AH156" s="185">
        <v>3732</v>
      </c>
      <c r="AI156" s="185">
        <v>3462</v>
      </c>
      <c r="AJ156" s="185">
        <v>57</v>
      </c>
      <c r="AK156" s="185">
        <v>53</v>
      </c>
      <c r="AL156" s="185">
        <v>61</v>
      </c>
      <c r="AN156" s="188"/>
    </row>
    <row r="157" spans="1:40" x14ac:dyDescent="0.25">
      <c r="A157" s="185" t="s">
        <v>394</v>
      </c>
      <c r="B157" s="185" t="s">
        <v>395</v>
      </c>
      <c r="C157" s="185">
        <v>5197</v>
      </c>
      <c r="D157" s="185">
        <v>2616</v>
      </c>
      <c r="E157" s="185">
        <v>2581</v>
      </c>
      <c r="F157" s="185">
        <v>60</v>
      </c>
      <c r="G157" s="185">
        <v>56</v>
      </c>
      <c r="H157" s="185">
        <v>63</v>
      </c>
      <c r="I157" s="185">
        <v>121</v>
      </c>
      <c r="J157" s="185">
        <v>61</v>
      </c>
      <c r="K157" s="185">
        <v>60</v>
      </c>
      <c r="L157" s="185">
        <v>53</v>
      </c>
      <c r="M157" s="185">
        <v>48</v>
      </c>
      <c r="N157" s="185">
        <v>58</v>
      </c>
      <c r="O157" s="185">
        <v>57</v>
      </c>
      <c r="P157" s="185">
        <v>29</v>
      </c>
      <c r="Q157" s="185">
        <v>28</v>
      </c>
      <c r="R157" s="185">
        <v>54</v>
      </c>
      <c r="S157" s="185">
        <v>52</v>
      </c>
      <c r="T157" s="185">
        <v>57</v>
      </c>
      <c r="U157" s="185">
        <v>9</v>
      </c>
      <c r="V157" s="185">
        <v>6</v>
      </c>
      <c r="W157" s="185">
        <v>3</v>
      </c>
      <c r="X157" s="185">
        <v>56</v>
      </c>
      <c r="Y157" s="185" t="s">
        <v>428</v>
      </c>
      <c r="Z157" s="185" t="s">
        <v>428</v>
      </c>
      <c r="AA157" s="185">
        <v>7</v>
      </c>
      <c r="AB157" s="185" t="s">
        <v>428</v>
      </c>
      <c r="AC157" s="185" t="s">
        <v>428</v>
      </c>
      <c r="AD157" s="185" t="s">
        <v>428</v>
      </c>
      <c r="AE157" s="185" t="s">
        <v>428</v>
      </c>
      <c r="AF157" s="185" t="s">
        <v>428</v>
      </c>
      <c r="AG157" s="185">
        <v>5441</v>
      </c>
      <c r="AH157" s="185">
        <v>2746</v>
      </c>
      <c r="AI157" s="185">
        <v>2695</v>
      </c>
      <c r="AJ157" s="185">
        <v>59</v>
      </c>
      <c r="AK157" s="185">
        <v>56</v>
      </c>
      <c r="AL157" s="185">
        <v>62</v>
      </c>
      <c r="AN157" s="188"/>
    </row>
    <row r="158" spans="1:40" x14ac:dyDescent="0.25">
      <c r="A158" s="185" t="s">
        <v>255</v>
      </c>
      <c r="B158" s="185" t="s">
        <v>256</v>
      </c>
      <c r="C158" s="185">
        <v>6724</v>
      </c>
      <c r="D158" s="185">
        <v>3412</v>
      </c>
      <c r="E158" s="185">
        <v>3312</v>
      </c>
      <c r="F158" s="185">
        <v>53</v>
      </c>
      <c r="G158" s="185">
        <v>49</v>
      </c>
      <c r="H158" s="185">
        <v>59</v>
      </c>
      <c r="I158" s="185">
        <v>378</v>
      </c>
      <c r="J158" s="185">
        <v>202</v>
      </c>
      <c r="K158" s="185">
        <v>176</v>
      </c>
      <c r="L158" s="185">
        <v>57</v>
      </c>
      <c r="M158" s="185">
        <v>52</v>
      </c>
      <c r="N158" s="185">
        <v>63</v>
      </c>
      <c r="O158" s="185">
        <v>138</v>
      </c>
      <c r="P158" s="185">
        <v>73</v>
      </c>
      <c r="Q158" s="185">
        <v>65</v>
      </c>
      <c r="R158" s="185">
        <v>68</v>
      </c>
      <c r="S158" s="185">
        <v>67</v>
      </c>
      <c r="T158" s="185">
        <v>69</v>
      </c>
      <c r="U158" s="185">
        <v>56</v>
      </c>
      <c r="V158" s="185">
        <v>22</v>
      </c>
      <c r="W158" s="185">
        <v>34</v>
      </c>
      <c r="X158" s="185">
        <v>66</v>
      </c>
      <c r="Y158" s="185">
        <v>55</v>
      </c>
      <c r="Z158" s="185">
        <v>74</v>
      </c>
      <c r="AA158" s="185">
        <v>6</v>
      </c>
      <c r="AB158" s="185">
        <v>3</v>
      </c>
      <c r="AC158" s="185">
        <v>3</v>
      </c>
      <c r="AD158" s="185" t="s">
        <v>428</v>
      </c>
      <c r="AE158" s="185">
        <v>100</v>
      </c>
      <c r="AF158" s="185" t="s">
        <v>428</v>
      </c>
      <c r="AG158" s="185">
        <v>7428</v>
      </c>
      <c r="AH158" s="185">
        <v>3779</v>
      </c>
      <c r="AI158" s="185">
        <v>3649</v>
      </c>
      <c r="AJ158" s="185">
        <v>54</v>
      </c>
      <c r="AK158" s="185">
        <v>49</v>
      </c>
      <c r="AL158" s="185">
        <v>59</v>
      </c>
      <c r="AN158" s="188"/>
    </row>
    <row r="159" spans="1:40" x14ac:dyDescent="0.25">
      <c r="A159" s="185" t="s">
        <v>361</v>
      </c>
      <c r="B159" s="185" t="s">
        <v>362</v>
      </c>
      <c r="C159" s="185">
        <v>9996</v>
      </c>
      <c r="D159" s="185">
        <v>5092</v>
      </c>
      <c r="E159" s="185">
        <v>4904</v>
      </c>
      <c r="F159" s="185">
        <v>60</v>
      </c>
      <c r="G159" s="185">
        <v>57</v>
      </c>
      <c r="H159" s="185">
        <v>64</v>
      </c>
      <c r="I159" s="185">
        <v>684</v>
      </c>
      <c r="J159" s="185">
        <v>346</v>
      </c>
      <c r="K159" s="185">
        <v>338</v>
      </c>
      <c r="L159" s="185">
        <v>67</v>
      </c>
      <c r="M159" s="185">
        <v>67</v>
      </c>
      <c r="N159" s="185">
        <v>67</v>
      </c>
      <c r="O159" s="185">
        <v>759</v>
      </c>
      <c r="P159" s="185">
        <v>397</v>
      </c>
      <c r="Q159" s="185">
        <v>362</v>
      </c>
      <c r="R159" s="185">
        <v>68</v>
      </c>
      <c r="S159" s="185">
        <v>64</v>
      </c>
      <c r="T159" s="185">
        <v>71</v>
      </c>
      <c r="U159" s="185">
        <v>168</v>
      </c>
      <c r="V159" s="185">
        <v>80</v>
      </c>
      <c r="W159" s="185">
        <v>88</v>
      </c>
      <c r="X159" s="185">
        <v>65</v>
      </c>
      <c r="Y159" s="185">
        <v>71</v>
      </c>
      <c r="Z159" s="185">
        <v>60</v>
      </c>
      <c r="AA159" s="185">
        <v>32</v>
      </c>
      <c r="AB159" s="185">
        <v>13</v>
      </c>
      <c r="AC159" s="185">
        <v>19</v>
      </c>
      <c r="AD159" s="185">
        <v>72</v>
      </c>
      <c r="AE159" s="185" t="s">
        <v>428</v>
      </c>
      <c r="AF159" s="185" t="s">
        <v>428</v>
      </c>
      <c r="AG159" s="185">
        <v>11924</v>
      </c>
      <c r="AH159" s="185">
        <v>6080</v>
      </c>
      <c r="AI159" s="185">
        <v>5844</v>
      </c>
      <c r="AJ159" s="185">
        <v>61</v>
      </c>
      <c r="AK159" s="185">
        <v>59</v>
      </c>
      <c r="AL159" s="185">
        <v>64</v>
      </c>
      <c r="AN159" s="188"/>
    </row>
    <row r="160" spans="1:40" x14ac:dyDescent="0.25">
      <c r="A160" s="185" t="s">
        <v>230</v>
      </c>
      <c r="B160" s="185" t="s">
        <v>231</v>
      </c>
      <c r="C160" s="185">
        <v>5080</v>
      </c>
      <c r="D160" s="185">
        <v>2558</v>
      </c>
      <c r="E160" s="185">
        <v>2522</v>
      </c>
      <c r="F160" s="185">
        <v>62</v>
      </c>
      <c r="G160" s="185">
        <v>58</v>
      </c>
      <c r="H160" s="185">
        <v>66</v>
      </c>
      <c r="I160" s="185">
        <v>252</v>
      </c>
      <c r="J160" s="185">
        <v>117</v>
      </c>
      <c r="K160" s="185">
        <v>135</v>
      </c>
      <c r="L160" s="185">
        <v>66</v>
      </c>
      <c r="M160" s="185">
        <v>62</v>
      </c>
      <c r="N160" s="185">
        <v>69</v>
      </c>
      <c r="O160" s="185">
        <v>304</v>
      </c>
      <c r="P160" s="185">
        <v>151</v>
      </c>
      <c r="Q160" s="185">
        <v>153</v>
      </c>
      <c r="R160" s="185">
        <v>69</v>
      </c>
      <c r="S160" s="185">
        <v>66</v>
      </c>
      <c r="T160" s="185">
        <v>72</v>
      </c>
      <c r="U160" s="185">
        <v>58</v>
      </c>
      <c r="V160" s="185">
        <v>24</v>
      </c>
      <c r="W160" s="185">
        <v>34</v>
      </c>
      <c r="X160" s="185">
        <v>60</v>
      </c>
      <c r="Y160" s="185">
        <v>58</v>
      </c>
      <c r="Z160" s="185">
        <v>62</v>
      </c>
      <c r="AA160" s="185">
        <v>12</v>
      </c>
      <c r="AB160" s="185">
        <v>4</v>
      </c>
      <c r="AC160" s="185">
        <v>8</v>
      </c>
      <c r="AD160" s="185">
        <v>75</v>
      </c>
      <c r="AE160" s="185">
        <v>100</v>
      </c>
      <c r="AF160" s="185">
        <v>63</v>
      </c>
      <c r="AG160" s="185">
        <v>5791</v>
      </c>
      <c r="AH160" s="185">
        <v>2905</v>
      </c>
      <c r="AI160" s="185">
        <v>2886</v>
      </c>
      <c r="AJ160" s="185">
        <v>63</v>
      </c>
      <c r="AK160" s="185">
        <v>59</v>
      </c>
      <c r="AL160" s="185">
        <v>67</v>
      </c>
      <c r="AN160" s="188"/>
    </row>
    <row r="161" spans="1:40" x14ac:dyDescent="0.25">
      <c r="A161" s="185" t="s">
        <v>365</v>
      </c>
      <c r="B161" s="185" t="s">
        <v>366</v>
      </c>
      <c r="C161" s="185">
        <v>7457</v>
      </c>
      <c r="D161" s="185">
        <v>3875</v>
      </c>
      <c r="E161" s="185">
        <v>3582</v>
      </c>
      <c r="F161" s="185">
        <v>54</v>
      </c>
      <c r="G161" s="185">
        <v>49</v>
      </c>
      <c r="H161" s="185">
        <v>58</v>
      </c>
      <c r="I161" s="185">
        <v>368</v>
      </c>
      <c r="J161" s="185">
        <v>196</v>
      </c>
      <c r="K161" s="185">
        <v>172</v>
      </c>
      <c r="L161" s="185">
        <v>58</v>
      </c>
      <c r="M161" s="185">
        <v>58</v>
      </c>
      <c r="N161" s="185">
        <v>58</v>
      </c>
      <c r="O161" s="185">
        <v>384</v>
      </c>
      <c r="P161" s="185">
        <v>197</v>
      </c>
      <c r="Q161" s="185">
        <v>187</v>
      </c>
      <c r="R161" s="185">
        <v>57</v>
      </c>
      <c r="S161" s="185">
        <v>54</v>
      </c>
      <c r="T161" s="185">
        <v>59</v>
      </c>
      <c r="U161" s="185">
        <v>118</v>
      </c>
      <c r="V161" s="185">
        <v>71</v>
      </c>
      <c r="W161" s="185">
        <v>47</v>
      </c>
      <c r="X161" s="185">
        <v>49</v>
      </c>
      <c r="Y161" s="185">
        <v>42</v>
      </c>
      <c r="Z161" s="185">
        <v>60</v>
      </c>
      <c r="AA161" s="185">
        <v>18</v>
      </c>
      <c r="AB161" s="185">
        <v>10</v>
      </c>
      <c r="AC161" s="185">
        <v>8</v>
      </c>
      <c r="AD161" s="185">
        <v>56</v>
      </c>
      <c r="AE161" s="185">
        <v>50</v>
      </c>
      <c r="AF161" s="185">
        <v>63</v>
      </c>
      <c r="AG161" s="185">
        <v>8526</v>
      </c>
      <c r="AH161" s="185">
        <v>4438</v>
      </c>
      <c r="AI161" s="185">
        <v>4088</v>
      </c>
      <c r="AJ161" s="185">
        <v>54</v>
      </c>
      <c r="AK161" s="185">
        <v>50</v>
      </c>
      <c r="AL161" s="185">
        <v>58</v>
      </c>
      <c r="AN161" s="188"/>
    </row>
    <row r="165" spans="1:40" x14ac:dyDescent="0.25">
      <c r="A165" s="189" t="s">
        <v>82</v>
      </c>
      <c r="B165" s="190" t="s">
        <v>83</v>
      </c>
      <c r="C165" s="185">
        <v>26144</v>
      </c>
      <c r="D165" s="185">
        <v>13282</v>
      </c>
      <c r="E165" s="185">
        <v>12862</v>
      </c>
      <c r="F165" s="185">
        <v>59</v>
      </c>
      <c r="G165" s="185">
        <v>56</v>
      </c>
      <c r="H165" s="185">
        <v>63</v>
      </c>
      <c r="I165" s="185">
        <v>533</v>
      </c>
      <c r="J165" s="185">
        <v>261</v>
      </c>
      <c r="K165" s="185">
        <v>272</v>
      </c>
      <c r="L165" s="185">
        <v>67</v>
      </c>
      <c r="M165" s="185">
        <v>59</v>
      </c>
      <c r="N165" s="185">
        <v>74</v>
      </c>
      <c r="O165" s="185">
        <v>1151</v>
      </c>
      <c r="P165" s="185">
        <v>579</v>
      </c>
      <c r="Q165" s="185">
        <v>572</v>
      </c>
      <c r="R165" s="185">
        <v>62</v>
      </c>
      <c r="S165" s="185">
        <v>56</v>
      </c>
      <c r="T165" s="185">
        <v>67</v>
      </c>
      <c r="U165" s="185">
        <v>251</v>
      </c>
      <c r="V165" s="185">
        <v>128</v>
      </c>
      <c r="W165" s="185">
        <v>123</v>
      </c>
      <c r="X165" s="185">
        <v>65</v>
      </c>
      <c r="Y165" s="185">
        <v>59</v>
      </c>
      <c r="Z165" s="185">
        <v>71</v>
      </c>
      <c r="AA165" s="185">
        <v>99</v>
      </c>
      <c r="AB165" s="185">
        <v>52</v>
      </c>
      <c r="AC165" s="185">
        <v>47</v>
      </c>
      <c r="AD165" s="185">
        <v>69</v>
      </c>
      <c r="AE165" s="185">
        <v>67</v>
      </c>
      <c r="AF165" s="185">
        <v>70</v>
      </c>
      <c r="AG165" s="185">
        <v>28535</v>
      </c>
      <c r="AH165" s="185">
        <v>14520</v>
      </c>
      <c r="AI165" s="185">
        <v>14015</v>
      </c>
      <c r="AJ165" s="185">
        <v>60</v>
      </c>
      <c r="AK165" s="185">
        <v>56</v>
      </c>
      <c r="AL165" s="185">
        <v>64</v>
      </c>
      <c r="AN165" s="188"/>
    </row>
    <row r="166" spans="1:40" x14ac:dyDescent="0.25">
      <c r="A166" s="189" t="s">
        <v>108</v>
      </c>
      <c r="B166" s="190" t="s">
        <v>109</v>
      </c>
      <c r="C166" s="185">
        <v>65725</v>
      </c>
      <c r="D166" s="185">
        <v>33835</v>
      </c>
      <c r="E166" s="185">
        <v>31890</v>
      </c>
      <c r="F166" s="185">
        <v>58</v>
      </c>
      <c r="G166" s="185">
        <v>55</v>
      </c>
      <c r="H166" s="185">
        <v>62</v>
      </c>
      <c r="I166" s="185">
        <v>2878</v>
      </c>
      <c r="J166" s="185">
        <v>1479</v>
      </c>
      <c r="K166" s="185">
        <v>1399</v>
      </c>
      <c r="L166" s="185">
        <v>60</v>
      </c>
      <c r="M166" s="185">
        <v>55</v>
      </c>
      <c r="N166" s="185">
        <v>65</v>
      </c>
      <c r="O166" s="185">
        <v>8281</v>
      </c>
      <c r="P166" s="185">
        <v>4192</v>
      </c>
      <c r="Q166" s="185">
        <v>4089</v>
      </c>
      <c r="R166" s="185">
        <v>59</v>
      </c>
      <c r="S166" s="185">
        <v>55</v>
      </c>
      <c r="T166" s="185">
        <v>64</v>
      </c>
      <c r="U166" s="185">
        <v>1914</v>
      </c>
      <c r="V166" s="185">
        <v>972</v>
      </c>
      <c r="W166" s="185">
        <v>942</v>
      </c>
      <c r="X166" s="185">
        <v>61</v>
      </c>
      <c r="Y166" s="185">
        <v>55</v>
      </c>
      <c r="Z166" s="185">
        <v>67</v>
      </c>
      <c r="AA166" s="185">
        <v>312</v>
      </c>
      <c r="AB166" s="185">
        <v>151</v>
      </c>
      <c r="AC166" s="185">
        <v>161</v>
      </c>
      <c r="AD166" s="185">
        <v>66</v>
      </c>
      <c r="AE166" s="185">
        <v>62</v>
      </c>
      <c r="AF166" s="185">
        <v>70</v>
      </c>
      <c r="AG166" s="185">
        <v>80968</v>
      </c>
      <c r="AH166" s="185">
        <v>41625</v>
      </c>
      <c r="AI166" s="185">
        <v>39343</v>
      </c>
      <c r="AJ166" s="185">
        <v>58</v>
      </c>
      <c r="AK166" s="185">
        <v>55</v>
      </c>
      <c r="AL166" s="185">
        <v>62</v>
      </c>
      <c r="AN166" s="188"/>
    </row>
    <row r="167" spans="1:40" x14ac:dyDescent="0.25">
      <c r="A167" s="189" t="s">
        <v>155</v>
      </c>
      <c r="B167" s="191" t="s">
        <v>156</v>
      </c>
      <c r="C167" s="185">
        <v>47969</v>
      </c>
      <c r="D167" s="185">
        <v>24459</v>
      </c>
      <c r="E167" s="185">
        <v>23510</v>
      </c>
      <c r="F167" s="185">
        <v>57</v>
      </c>
      <c r="G167" s="185">
        <v>53</v>
      </c>
      <c r="H167" s="185">
        <v>62</v>
      </c>
      <c r="I167" s="185">
        <v>2438</v>
      </c>
      <c r="J167" s="185">
        <v>1263</v>
      </c>
      <c r="K167" s="185">
        <v>1175</v>
      </c>
      <c r="L167" s="185">
        <v>57</v>
      </c>
      <c r="M167" s="185">
        <v>52</v>
      </c>
      <c r="N167" s="185">
        <v>62</v>
      </c>
      <c r="O167" s="185">
        <v>7633</v>
      </c>
      <c r="P167" s="185">
        <v>3922</v>
      </c>
      <c r="Q167" s="185">
        <v>3711</v>
      </c>
      <c r="R167" s="185">
        <v>60</v>
      </c>
      <c r="S167" s="185">
        <v>56</v>
      </c>
      <c r="T167" s="185">
        <v>64</v>
      </c>
      <c r="U167" s="185">
        <v>1301</v>
      </c>
      <c r="V167" s="185">
        <v>676</v>
      </c>
      <c r="W167" s="185">
        <v>625</v>
      </c>
      <c r="X167" s="185">
        <v>60</v>
      </c>
      <c r="Y167" s="185">
        <v>53</v>
      </c>
      <c r="Z167" s="185">
        <v>68</v>
      </c>
      <c r="AA167" s="185">
        <v>180</v>
      </c>
      <c r="AB167" s="185">
        <v>85</v>
      </c>
      <c r="AC167" s="185">
        <v>95</v>
      </c>
      <c r="AD167" s="185">
        <v>59</v>
      </c>
      <c r="AE167" s="185">
        <v>64</v>
      </c>
      <c r="AF167" s="185">
        <v>56</v>
      </c>
      <c r="AG167" s="185">
        <v>60757</v>
      </c>
      <c r="AH167" s="185">
        <v>31078</v>
      </c>
      <c r="AI167" s="185">
        <v>29679</v>
      </c>
      <c r="AJ167" s="185">
        <v>57</v>
      </c>
      <c r="AK167" s="185">
        <v>53</v>
      </c>
      <c r="AL167" s="185">
        <v>62</v>
      </c>
      <c r="AN167" s="188"/>
    </row>
    <row r="168" spans="1:40" x14ac:dyDescent="0.25">
      <c r="A168" s="189" t="s">
        <v>186</v>
      </c>
      <c r="B168" s="190" t="s">
        <v>187</v>
      </c>
      <c r="C168" s="185">
        <v>41507</v>
      </c>
      <c r="D168" s="185">
        <v>21198</v>
      </c>
      <c r="E168" s="185">
        <v>20309</v>
      </c>
      <c r="F168" s="185">
        <v>58</v>
      </c>
      <c r="G168" s="185">
        <v>54</v>
      </c>
      <c r="H168" s="185">
        <v>62</v>
      </c>
      <c r="I168" s="185">
        <v>2318</v>
      </c>
      <c r="J168" s="185">
        <v>1173</v>
      </c>
      <c r="K168" s="185">
        <v>1145</v>
      </c>
      <c r="L168" s="185">
        <v>57</v>
      </c>
      <c r="M168" s="185">
        <v>52</v>
      </c>
      <c r="N168" s="185">
        <v>63</v>
      </c>
      <c r="O168" s="185">
        <v>3904</v>
      </c>
      <c r="P168" s="185">
        <v>1964</v>
      </c>
      <c r="Q168" s="185">
        <v>1940</v>
      </c>
      <c r="R168" s="185">
        <v>62</v>
      </c>
      <c r="S168" s="185">
        <v>60</v>
      </c>
      <c r="T168" s="185">
        <v>64</v>
      </c>
      <c r="U168" s="185">
        <v>1423</v>
      </c>
      <c r="V168" s="185">
        <v>731</v>
      </c>
      <c r="W168" s="185">
        <v>692</v>
      </c>
      <c r="X168" s="185">
        <v>57</v>
      </c>
      <c r="Y168" s="185">
        <v>53</v>
      </c>
      <c r="Z168" s="185">
        <v>62</v>
      </c>
      <c r="AA168" s="185">
        <v>163</v>
      </c>
      <c r="AB168" s="185">
        <v>80</v>
      </c>
      <c r="AC168" s="185">
        <v>83</v>
      </c>
      <c r="AD168" s="185">
        <v>64</v>
      </c>
      <c r="AE168" s="185">
        <v>65</v>
      </c>
      <c r="AF168" s="185">
        <v>64</v>
      </c>
      <c r="AG168" s="185">
        <v>50257</v>
      </c>
      <c r="AH168" s="185">
        <v>25624</v>
      </c>
      <c r="AI168" s="185">
        <v>24633</v>
      </c>
      <c r="AJ168" s="185">
        <v>58</v>
      </c>
      <c r="AK168" s="185">
        <v>54</v>
      </c>
      <c r="AL168" s="185">
        <v>62</v>
      </c>
      <c r="AN168" s="188"/>
    </row>
    <row r="169" spans="1:40" x14ac:dyDescent="0.25">
      <c r="A169" s="189" t="s">
        <v>206</v>
      </c>
      <c r="B169" s="190" t="s">
        <v>207</v>
      </c>
      <c r="C169" s="185">
        <v>45582</v>
      </c>
      <c r="D169" s="185">
        <v>23119</v>
      </c>
      <c r="E169" s="185">
        <v>22463</v>
      </c>
      <c r="F169" s="185">
        <v>60</v>
      </c>
      <c r="G169" s="185">
        <v>55</v>
      </c>
      <c r="H169" s="185">
        <v>64</v>
      </c>
      <c r="I169" s="185">
        <v>3711</v>
      </c>
      <c r="J169" s="185">
        <v>1845</v>
      </c>
      <c r="K169" s="185">
        <v>1866</v>
      </c>
      <c r="L169" s="185">
        <v>60</v>
      </c>
      <c r="M169" s="185">
        <v>55</v>
      </c>
      <c r="N169" s="185">
        <v>64</v>
      </c>
      <c r="O169" s="185">
        <v>10849</v>
      </c>
      <c r="P169" s="185">
        <v>5577</v>
      </c>
      <c r="Q169" s="185">
        <v>5272</v>
      </c>
      <c r="R169" s="185">
        <v>62</v>
      </c>
      <c r="S169" s="185">
        <v>58</v>
      </c>
      <c r="T169" s="185">
        <v>66</v>
      </c>
      <c r="U169" s="185">
        <v>3222</v>
      </c>
      <c r="V169" s="185">
        <v>1600</v>
      </c>
      <c r="W169" s="185">
        <v>1622</v>
      </c>
      <c r="X169" s="185">
        <v>59</v>
      </c>
      <c r="Y169" s="185">
        <v>53</v>
      </c>
      <c r="Z169" s="185">
        <v>66</v>
      </c>
      <c r="AA169" s="185">
        <v>185</v>
      </c>
      <c r="AB169" s="185">
        <v>98</v>
      </c>
      <c r="AC169" s="185">
        <v>87</v>
      </c>
      <c r="AD169" s="185">
        <v>74</v>
      </c>
      <c r="AE169" s="185">
        <v>62</v>
      </c>
      <c r="AF169" s="185">
        <v>86</v>
      </c>
      <c r="AG169" s="185">
        <v>65341</v>
      </c>
      <c r="AH169" s="185">
        <v>33182</v>
      </c>
      <c r="AI169" s="185">
        <v>32159</v>
      </c>
      <c r="AJ169" s="185">
        <v>60</v>
      </c>
      <c r="AK169" s="185">
        <v>56</v>
      </c>
      <c r="AL169" s="185">
        <v>64</v>
      </c>
      <c r="AN169" s="188"/>
    </row>
    <row r="170" spans="1:40" x14ac:dyDescent="0.25">
      <c r="A170" s="189" t="s">
        <v>236</v>
      </c>
      <c r="B170" s="190" t="s">
        <v>237</v>
      </c>
      <c r="C170" s="185">
        <v>54346</v>
      </c>
      <c r="D170" s="185">
        <v>28006</v>
      </c>
      <c r="E170" s="185">
        <v>26340</v>
      </c>
      <c r="F170" s="185">
        <v>55</v>
      </c>
      <c r="G170" s="185">
        <v>51</v>
      </c>
      <c r="H170" s="185">
        <v>59</v>
      </c>
      <c r="I170" s="185">
        <v>3426</v>
      </c>
      <c r="J170" s="185">
        <v>1786</v>
      </c>
      <c r="K170" s="185">
        <v>1640</v>
      </c>
      <c r="L170" s="185">
        <v>59</v>
      </c>
      <c r="M170" s="185">
        <v>56</v>
      </c>
      <c r="N170" s="185">
        <v>62</v>
      </c>
      <c r="O170" s="185">
        <v>4065</v>
      </c>
      <c r="P170" s="185">
        <v>2128</v>
      </c>
      <c r="Q170" s="185">
        <v>1937</v>
      </c>
      <c r="R170" s="185">
        <v>58</v>
      </c>
      <c r="S170" s="185">
        <v>55</v>
      </c>
      <c r="T170" s="185">
        <v>62</v>
      </c>
      <c r="U170" s="185">
        <v>1954</v>
      </c>
      <c r="V170" s="185">
        <v>978</v>
      </c>
      <c r="W170" s="185">
        <v>976</v>
      </c>
      <c r="X170" s="185">
        <v>59</v>
      </c>
      <c r="Y170" s="185">
        <v>53</v>
      </c>
      <c r="Z170" s="185">
        <v>65</v>
      </c>
      <c r="AA170" s="185">
        <v>218</v>
      </c>
      <c r="AB170" s="185">
        <v>113</v>
      </c>
      <c r="AC170" s="185">
        <v>105</v>
      </c>
      <c r="AD170" s="185">
        <v>72</v>
      </c>
      <c r="AE170" s="185">
        <v>71</v>
      </c>
      <c r="AF170" s="185">
        <v>72</v>
      </c>
      <c r="AG170" s="185">
        <v>65401</v>
      </c>
      <c r="AH170" s="185">
        <v>33764</v>
      </c>
      <c r="AI170" s="185">
        <v>31637</v>
      </c>
      <c r="AJ170" s="185">
        <v>55</v>
      </c>
      <c r="AK170" s="185">
        <v>52</v>
      </c>
      <c r="AL170" s="185">
        <v>59</v>
      </c>
      <c r="AN170" s="188"/>
    </row>
    <row r="171" spans="1:40" x14ac:dyDescent="0.25">
      <c r="A171" s="189" t="s">
        <v>259</v>
      </c>
      <c r="B171" s="190" t="s">
        <v>443</v>
      </c>
      <c r="C171" s="185">
        <v>38346</v>
      </c>
      <c r="D171" s="185">
        <v>19675</v>
      </c>
      <c r="E171" s="185">
        <v>18671</v>
      </c>
      <c r="F171" s="185">
        <v>59</v>
      </c>
      <c r="G171" s="185">
        <v>56</v>
      </c>
      <c r="H171" s="185">
        <v>62</v>
      </c>
      <c r="I171" s="185">
        <v>9420</v>
      </c>
      <c r="J171" s="185">
        <v>4726</v>
      </c>
      <c r="K171" s="185">
        <v>4694</v>
      </c>
      <c r="L171" s="185">
        <v>61</v>
      </c>
      <c r="M171" s="185">
        <v>58</v>
      </c>
      <c r="N171" s="185">
        <v>65</v>
      </c>
      <c r="O171" s="185">
        <v>18419</v>
      </c>
      <c r="P171" s="185">
        <v>9468</v>
      </c>
      <c r="Q171" s="185">
        <v>8951</v>
      </c>
      <c r="R171" s="185">
        <v>66</v>
      </c>
      <c r="S171" s="185">
        <v>62</v>
      </c>
      <c r="T171" s="185">
        <v>70</v>
      </c>
      <c r="U171" s="185">
        <v>19971</v>
      </c>
      <c r="V171" s="185">
        <v>10041</v>
      </c>
      <c r="W171" s="185">
        <v>9930</v>
      </c>
      <c r="X171" s="185">
        <v>60</v>
      </c>
      <c r="Y171" s="185">
        <v>56</v>
      </c>
      <c r="Z171" s="185">
        <v>64</v>
      </c>
      <c r="AA171" s="185">
        <v>634</v>
      </c>
      <c r="AB171" s="185">
        <v>328</v>
      </c>
      <c r="AC171" s="185">
        <v>306</v>
      </c>
      <c r="AD171" s="185">
        <v>73</v>
      </c>
      <c r="AE171" s="185">
        <v>71</v>
      </c>
      <c r="AF171" s="185">
        <v>74</v>
      </c>
      <c r="AG171" s="185">
        <v>93782</v>
      </c>
      <c r="AH171" s="185">
        <v>47883</v>
      </c>
      <c r="AI171" s="185">
        <v>45899</v>
      </c>
      <c r="AJ171" s="185">
        <v>60</v>
      </c>
      <c r="AK171" s="185">
        <v>57</v>
      </c>
      <c r="AL171" s="185">
        <v>64</v>
      </c>
      <c r="AN171" s="188"/>
    </row>
    <row r="172" spans="1:40" x14ac:dyDescent="0.25">
      <c r="A172" s="192" t="s">
        <v>261</v>
      </c>
      <c r="B172" s="190" t="s">
        <v>262</v>
      </c>
      <c r="C172" s="185">
        <v>10489</v>
      </c>
      <c r="D172" s="185">
        <v>5332</v>
      </c>
      <c r="E172" s="185">
        <v>5157</v>
      </c>
      <c r="F172" s="185">
        <v>60</v>
      </c>
      <c r="G172" s="185">
        <v>57</v>
      </c>
      <c r="H172" s="185">
        <v>63</v>
      </c>
      <c r="I172" s="185">
        <v>3553</v>
      </c>
      <c r="J172" s="185">
        <v>1771</v>
      </c>
      <c r="K172" s="185">
        <v>1782</v>
      </c>
      <c r="L172" s="185">
        <v>61</v>
      </c>
      <c r="M172" s="185">
        <v>58</v>
      </c>
      <c r="N172" s="185">
        <v>63</v>
      </c>
      <c r="O172" s="185">
        <v>6399</v>
      </c>
      <c r="P172" s="185">
        <v>3249</v>
      </c>
      <c r="Q172" s="185">
        <v>3150</v>
      </c>
      <c r="R172" s="185">
        <v>63</v>
      </c>
      <c r="S172" s="185">
        <v>59</v>
      </c>
      <c r="T172" s="185">
        <v>66</v>
      </c>
      <c r="U172" s="185">
        <v>9519</v>
      </c>
      <c r="V172" s="185">
        <v>4826</v>
      </c>
      <c r="W172" s="185">
        <v>4693</v>
      </c>
      <c r="X172" s="185">
        <v>58</v>
      </c>
      <c r="Y172" s="185">
        <v>55</v>
      </c>
      <c r="Z172" s="185">
        <v>62</v>
      </c>
      <c r="AA172" s="185">
        <v>264</v>
      </c>
      <c r="AB172" s="185">
        <v>134</v>
      </c>
      <c r="AC172" s="185">
        <v>130</v>
      </c>
      <c r="AD172" s="185">
        <v>70</v>
      </c>
      <c r="AE172" s="185">
        <v>71</v>
      </c>
      <c r="AF172" s="185">
        <v>69</v>
      </c>
      <c r="AG172" s="185">
        <v>33140</v>
      </c>
      <c r="AH172" s="185">
        <v>16803</v>
      </c>
      <c r="AI172" s="185">
        <v>16337</v>
      </c>
      <c r="AJ172" s="185">
        <v>60</v>
      </c>
      <c r="AK172" s="185">
        <v>57</v>
      </c>
      <c r="AL172" s="185">
        <v>63</v>
      </c>
      <c r="AN172" s="188"/>
    </row>
    <row r="173" spans="1:40" x14ac:dyDescent="0.25">
      <c r="A173" s="192" t="s">
        <v>291</v>
      </c>
      <c r="B173" s="193" t="s">
        <v>292</v>
      </c>
      <c r="C173" s="185">
        <v>27857</v>
      </c>
      <c r="D173" s="185">
        <v>14343</v>
      </c>
      <c r="E173" s="185">
        <v>13514</v>
      </c>
      <c r="F173" s="185">
        <v>58</v>
      </c>
      <c r="G173" s="185">
        <v>55</v>
      </c>
      <c r="H173" s="185">
        <v>62</v>
      </c>
      <c r="I173" s="185">
        <v>5867</v>
      </c>
      <c r="J173" s="185">
        <v>2955</v>
      </c>
      <c r="K173" s="185">
        <v>2912</v>
      </c>
      <c r="L173" s="185">
        <v>62</v>
      </c>
      <c r="M173" s="185">
        <v>58</v>
      </c>
      <c r="N173" s="185">
        <v>65</v>
      </c>
      <c r="O173" s="185">
        <v>12020</v>
      </c>
      <c r="P173" s="185">
        <v>6219</v>
      </c>
      <c r="Q173" s="185">
        <v>5801</v>
      </c>
      <c r="R173" s="185">
        <v>67</v>
      </c>
      <c r="S173" s="185">
        <v>63</v>
      </c>
      <c r="T173" s="185">
        <v>72</v>
      </c>
      <c r="U173" s="185">
        <v>10452</v>
      </c>
      <c r="V173" s="185">
        <v>5215</v>
      </c>
      <c r="W173" s="185">
        <v>5237</v>
      </c>
      <c r="X173" s="185">
        <v>61</v>
      </c>
      <c r="Y173" s="185">
        <v>57</v>
      </c>
      <c r="Z173" s="185">
        <v>65</v>
      </c>
      <c r="AA173" s="185">
        <v>370</v>
      </c>
      <c r="AB173" s="185">
        <v>194</v>
      </c>
      <c r="AC173" s="185">
        <v>176</v>
      </c>
      <c r="AD173" s="185">
        <v>74</v>
      </c>
      <c r="AE173" s="185">
        <v>71</v>
      </c>
      <c r="AF173" s="185">
        <v>78</v>
      </c>
      <c r="AG173" s="185">
        <v>60642</v>
      </c>
      <c r="AH173" s="185">
        <v>31080</v>
      </c>
      <c r="AI173" s="185">
        <v>29562</v>
      </c>
      <c r="AJ173" s="185">
        <v>61</v>
      </c>
      <c r="AK173" s="185">
        <v>57</v>
      </c>
      <c r="AL173" s="185">
        <v>64</v>
      </c>
      <c r="AN173" s="188"/>
    </row>
    <row r="174" spans="1:40" x14ac:dyDescent="0.25">
      <c r="A174" s="189" t="s">
        <v>331</v>
      </c>
      <c r="B174" s="194" t="s">
        <v>332</v>
      </c>
      <c r="C174" s="185">
        <v>78559</v>
      </c>
      <c r="D174" s="185">
        <v>40281</v>
      </c>
      <c r="E174" s="185">
        <v>38278</v>
      </c>
      <c r="F174" s="185">
        <v>55</v>
      </c>
      <c r="G174" s="185">
        <v>52</v>
      </c>
      <c r="H174" s="185">
        <v>58</v>
      </c>
      <c r="I174" s="185">
        <v>4976</v>
      </c>
      <c r="J174" s="185">
        <v>2535</v>
      </c>
      <c r="K174" s="185">
        <v>2441</v>
      </c>
      <c r="L174" s="185">
        <v>59</v>
      </c>
      <c r="M174" s="185">
        <v>55</v>
      </c>
      <c r="N174" s="185">
        <v>63</v>
      </c>
      <c r="O174" s="185">
        <v>6180</v>
      </c>
      <c r="P174" s="185">
        <v>3183</v>
      </c>
      <c r="Q174" s="185">
        <v>2997</v>
      </c>
      <c r="R174" s="185">
        <v>61</v>
      </c>
      <c r="S174" s="185">
        <v>57</v>
      </c>
      <c r="T174" s="185">
        <v>65</v>
      </c>
      <c r="U174" s="185">
        <v>2199</v>
      </c>
      <c r="V174" s="185">
        <v>1164</v>
      </c>
      <c r="W174" s="185">
        <v>1035</v>
      </c>
      <c r="X174" s="185">
        <v>60</v>
      </c>
      <c r="Y174" s="185">
        <v>56</v>
      </c>
      <c r="Z174" s="185">
        <v>64</v>
      </c>
      <c r="AA174" s="185">
        <v>263</v>
      </c>
      <c r="AB174" s="185">
        <v>121</v>
      </c>
      <c r="AC174" s="185">
        <v>142</v>
      </c>
      <c r="AD174" s="185">
        <v>64</v>
      </c>
      <c r="AE174" s="185">
        <v>60</v>
      </c>
      <c r="AF174" s="185">
        <v>68</v>
      </c>
      <c r="AG174" s="185">
        <v>94208</v>
      </c>
      <c r="AH174" s="185">
        <v>48315</v>
      </c>
      <c r="AI174" s="185">
        <v>45893</v>
      </c>
      <c r="AJ174" s="185">
        <v>56</v>
      </c>
      <c r="AK174" s="185">
        <v>52</v>
      </c>
      <c r="AL174" s="185">
        <v>59</v>
      </c>
      <c r="AN174" s="188"/>
    </row>
    <row r="175" spans="1:40" x14ac:dyDescent="0.25">
      <c r="A175" s="189" t="s">
        <v>371</v>
      </c>
      <c r="B175" s="194" t="s">
        <v>372</v>
      </c>
      <c r="C175" s="185">
        <v>49198</v>
      </c>
      <c r="D175" s="185">
        <v>25255</v>
      </c>
      <c r="E175" s="185">
        <v>23943</v>
      </c>
      <c r="F175" s="185">
        <v>58</v>
      </c>
      <c r="G175" s="185">
        <v>54</v>
      </c>
      <c r="H175" s="185">
        <v>62</v>
      </c>
      <c r="I175" s="185">
        <v>1937</v>
      </c>
      <c r="J175" s="185">
        <v>1011</v>
      </c>
      <c r="K175" s="185">
        <v>926</v>
      </c>
      <c r="L175" s="185">
        <v>60</v>
      </c>
      <c r="M175" s="185">
        <v>53</v>
      </c>
      <c r="N175" s="185">
        <v>66</v>
      </c>
      <c r="O175" s="185">
        <v>1277</v>
      </c>
      <c r="P175" s="185">
        <v>658</v>
      </c>
      <c r="Q175" s="185">
        <v>619</v>
      </c>
      <c r="R175" s="185">
        <v>67</v>
      </c>
      <c r="S175" s="185">
        <v>63</v>
      </c>
      <c r="T175" s="185">
        <v>72</v>
      </c>
      <c r="U175" s="185">
        <v>773</v>
      </c>
      <c r="V175" s="185">
        <v>414</v>
      </c>
      <c r="W175" s="185">
        <v>359</v>
      </c>
      <c r="X175" s="185">
        <v>56</v>
      </c>
      <c r="Y175" s="185">
        <v>54</v>
      </c>
      <c r="Z175" s="185">
        <v>58</v>
      </c>
      <c r="AA175" s="185">
        <v>124</v>
      </c>
      <c r="AB175" s="185">
        <v>63</v>
      </c>
      <c r="AC175" s="185">
        <v>61</v>
      </c>
      <c r="AD175" s="185">
        <v>71</v>
      </c>
      <c r="AE175" s="185">
        <v>62</v>
      </c>
      <c r="AF175" s="185">
        <v>80</v>
      </c>
      <c r="AG175" s="185">
        <v>54250</v>
      </c>
      <c r="AH175" s="185">
        <v>27879</v>
      </c>
      <c r="AI175" s="185">
        <v>26371</v>
      </c>
      <c r="AJ175" s="185">
        <v>58</v>
      </c>
      <c r="AK175" s="185">
        <v>55</v>
      </c>
      <c r="AL175" s="185">
        <v>63</v>
      </c>
      <c r="AN175" s="188"/>
    </row>
    <row r="176" spans="1:40" x14ac:dyDescent="0.25">
      <c r="A176" s="195" t="s">
        <v>80</v>
      </c>
      <c r="B176" s="196" t="s">
        <v>81</v>
      </c>
      <c r="C176" s="185">
        <v>447376</v>
      </c>
      <c r="D176" s="185">
        <v>229110</v>
      </c>
      <c r="E176" s="185">
        <v>218266</v>
      </c>
      <c r="F176" s="185">
        <v>57</v>
      </c>
      <c r="G176" s="185">
        <v>54</v>
      </c>
      <c r="H176" s="185">
        <v>61</v>
      </c>
      <c r="I176" s="185">
        <v>31637</v>
      </c>
      <c r="J176" s="185">
        <v>16079</v>
      </c>
      <c r="K176" s="185">
        <v>15558</v>
      </c>
      <c r="L176" s="185">
        <v>60</v>
      </c>
      <c r="M176" s="185">
        <v>56</v>
      </c>
      <c r="N176" s="185">
        <v>64</v>
      </c>
      <c r="O176" s="185">
        <v>61759</v>
      </c>
      <c r="P176" s="185">
        <v>31671</v>
      </c>
      <c r="Q176" s="185">
        <v>30088</v>
      </c>
      <c r="R176" s="185">
        <v>62</v>
      </c>
      <c r="S176" s="185">
        <v>58</v>
      </c>
      <c r="T176" s="185">
        <v>66</v>
      </c>
      <c r="U176" s="185">
        <v>33008</v>
      </c>
      <c r="V176" s="185">
        <v>16704</v>
      </c>
      <c r="W176" s="185">
        <v>16304</v>
      </c>
      <c r="X176" s="185">
        <v>60</v>
      </c>
      <c r="Y176" s="185">
        <v>55</v>
      </c>
      <c r="Z176" s="185">
        <v>64</v>
      </c>
      <c r="AA176" s="185">
        <v>2178</v>
      </c>
      <c r="AB176" s="185">
        <v>1091</v>
      </c>
      <c r="AC176" s="185">
        <v>1087</v>
      </c>
      <c r="AD176" s="185">
        <v>69</v>
      </c>
      <c r="AE176" s="185">
        <v>66</v>
      </c>
      <c r="AF176" s="185">
        <v>71</v>
      </c>
      <c r="AG176" s="185">
        <v>593499</v>
      </c>
      <c r="AH176" s="185">
        <v>303870</v>
      </c>
      <c r="AI176" s="185">
        <v>289629</v>
      </c>
      <c r="AJ176" s="185">
        <v>58</v>
      </c>
      <c r="AK176" s="185">
        <v>54</v>
      </c>
      <c r="AL176" s="185">
        <v>62</v>
      </c>
    </row>
  </sheetData>
  <phoneticPr fontId="0" type="noConversion"/>
  <conditionalFormatting sqref="AN10:AN161 AN165:AN175">
    <cfRule type="cellIs" dxfId="6" priority="1" stopIfTrue="1" operator="equal">
      <formula>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W47"/>
  <sheetViews>
    <sheetView workbookViewId="0">
      <selection sqref="A1:N1"/>
    </sheetView>
  </sheetViews>
  <sheetFormatPr defaultRowHeight="11.25" x14ac:dyDescent="0.2"/>
  <cols>
    <col min="1" max="2" width="1.28515625" style="204" customWidth="1"/>
    <col min="3" max="3" width="52.5703125" style="204" customWidth="1"/>
    <col min="4" max="4" width="15" style="204" customWidth="1"/>
    <col min="5" max="5" width="1.85546875" style="333" customWidth="1"/>
    <col min="6" max="6" width="15" style="204" customWidth="1"/>
    <col min="7" max="7" width="1.85546875" style="204" customWidth="1"/>
    <col min="8" max="8" width="15" style="204" customWidth="1"/>
    <col min="9" max="9" width="1.85546875" style="204" customWidth="1"/>
    <col min="10" max="10" width="15" style="37" customWidth="1"/>
    <col min="11" max="11" width="1.85546875" style="37" customWidth="1"/>
    <col min="12" max="12" width="15" style="37" customWidth="1"/>
    <col min="13" max="13" width="1.85546875" style="204" customWidth="1"/>
    <col min="14" max="14" width="15" style="204" customWidth="1"/>
    <col min="15" max="22" width="9.140625" style="204"/>
    <col min="23" max="24" width="0" style="204" hidden="1" customWidth="1"/>
    <col min="25" max="16384" width="9.140625" style="204"/>
  </cols>
  <sheetData>
    <row r="1" spans="1:23" s="1" customFormat="1" ht="12.75" x14ac:dyDescent="0.2">
      <c r="A1" s="404" t="s">
        <v>547</v>
      </c>
      <c r="B1" s="405"/>
      <c r="C1" s="405"/>
      <c r="D1" s="405"/>
      <c r="E1" s="405"/>
      <c r="F1" s="405"/>
      <c r="G1" s="405"/>
      <c r="H1" s="405"/>
      <c r="I1" s="405"/>
      <c r="J1" s="405"/>
      <c r="K1" s="405"/>
      <c r="L1" s="405"/>
      <c r="M1" s="405"/>
      <c r="N1" s="405"/>
      <c r="O1" s="387"/>
      <c r="P1" s="387"/>
    </row>
    <row r="2" spans="1:23" s="3" customFormat="1" ht="12.75" x14ac:dyDescent="0.2">
      <c r="A2" s="2" t="s">
        <v>576</v>
      </c>
      <c r="C2" s="4"/>
      <c r="D2" s="4"/>
      <c r="E2" s="379"/>
      <c r="F2" s="4"/>
      <c r="G2" s="4"/>
      <c r="H2" s="4"/>
      <c r="I2" s="4"/>
      <c r="J2" s="5"/>
      <c r="K2" s="5"/>
      <c r="L2" s="5"/>
    </row>
    <row r="3" spans="1:23" s="3" customFormat="1" ht="14.25" x14ac:dyDescent="0.2">
      <c r="A3" s="167" t="s">
        <v>577</v>
      </c>
      <c r="C3" s="4"/>
      <c r="D3" s="4"/>
      <c r="E3" s="379"/>
      <c r="F3" s="4"/>
      <c r="G3" s="4"/>
      <c r="H3" s="4"/>
      <c r="I3" s="4"/>
      <c r="J3" s="5"/>
      <c r="K3" s="5"/>
      <c r="L3" s="5"/>
    </row>
    <row r="4" spans="1:23" s="3" customFormat="1" ht="12.75" x14ac:dyDescent="0.2">
      <c r="A4" s="167"/>
      <c r="C4" s="4"/>
      <c r="D4" s="4"/>
      <c r="E4" s="379"/>
      <c r="F4" s="4"/>
      <c r="G4" s="4"/>
      <c r="H4" s="4"/>
      <c r="I4" s="4"/>
      <c r="J4" s="5"/>
      <c r="K4" s="5"/>
      <c r="L4" s="5"/>
    </row>
    <row r="5" spans="1:23" s="3" customFormat="1" ht="12.75" customHeight="1" x14ac:dyDescent="0.2">
      <c r="A5" s="167"/>
      <c r="C5" s="4"/>
      <c r="D5" s="4"/>
      <c r="E5" s="379"/>
      <c r="F5" s="4"/>
      <c r="G5" s="4"/>
      <c r="H5" s="4"/>
      <c r="I5" s="4"/>
      <c r="J5" s="5"/>
      <c r="K5" s="5"/>
      <c r="L5" s="5"/>
      <c r="W5" s="3">
        <v>2012</v>
      </c>
    </row>
    <row r="6" spans="1:23" s="1" customFormat="1" ht="12.75" x14ac:dyDescent="0.2">
      <c r="B6" s="6"/>
      <c r="C6" s="4"/>
      <c r="D6" s="4"/>
      <c r="E6" s="379"/>
      <c r="F6" s="4"/>
      <c r="G6" s="4"/>
      <c r="H6" s="4"/>
      <c r="I6" s="4"/>
      <c r="J6" s="7"/>
      <c r="K6" s="7"/>
      <c r="L6" s="7"/>
    </row>
    <row r="7" spans="1:23" s="12" customFormat="1" ht="12.75" x14ac:dyDescent="0.2">
      <c r="A7" s="406"/>
      <c r="B7" s="407"/>
      <c r="C7" s="407"/>
      <c r="D7" s="411" t="s">
        <v>575</v>
      </c>
      <c r="E7" s="419"/>
      <c r="F7" s="413" t="s">
        <v>409</v>
      </c>
      <c r="G7" s="389"/>
      <c r="H7" s="415" t="s">
        <v>1</v>
      </c>
      <c r="I7" s="415"/>
      <c r="J7" s="415"/>
      <c r="K7" s="415"/>
      <c r="L7" s="415"/>
      <c r="M7" s="415"/>
      <c r="N7" s="415"/>
      <c r="O7" s="11"/>
      <c r="P7" s="10"/>
      <c r="Q7" s="11"/>
    </row>
    <row r="8" spans="1:23" s="12" customFormat="1" ht="45" customHeight="1" x14ac:dyDescent="0.2">
      <c r="A8" s="408"/>
      <c r="B8" s="408"/>
      <c r="C8" s="408"/>
      <c r="D8" s="412"/>
      <c r="E8" s="420"/>
      <c r="F8" s="414"/>
      <c r="G8" s="15"/>
      <c r="H8" s="15" t="s">
        <v>26</v>
      </c>
      <c r="I8" s="15"/>
      <c r="J8" s="330" t="s">
        <v>27</v>
      </c>
      <c r="K8" s="15"/>
      <c r="L8" s="15" t="s">
        <v>2</v>
      </c>
      <c r="M8" s="15"/>
      <c r="N8" s="15" t="s">
        <v>3</v>
      </c>
      <c r="O8" s="16"/>
    </row>
    <row r="9" spans="1:23" s="203" customFormat="1" x14ac:dyDescent="0.2">
      <c r="A9" s="22" t="s">
        <v>578</v>
      </c>
      <c r="C9" s="18"/>
      <c r="D9" s="18"/>
      <c r="E9" s="380"/>
      <c r="F9" s="19"/>
      <c r="G9" s="222"/>
      <c r="H9" s="19"/>
      <c r="I9" s="19"/>
      <c r="J9" s="21"/>
      <c r="K9" s="21"/>
      <c r="L9" s="21"/>
    </row>
    <row r="10" spans="1:23" s="12" customFormat="1" ht="12.75" x14ac:dyDescent="0.2">
      <c r="A10" s="243" t="s">
        <v>579</v>
      </c>
      <c r="B10" s="165"/>
      <c r="C10" s="166"/>
      <c r="D10" s="178">
        <v>14764</v>
      </c>
      <c r="E10" s="381"/>
      <c r="F10" s="178">
        <v>572793</v>
      </c>
      <c r="G10" s="178"/>
      <c r="H10" s="178">
        <v>69</v>
      </c>
      <c r="I10" s="178"/>
      <c r="J10" s="178">
        <v>29</v>
      </c>
      <c r="K10" s="178"/>
      <c r="L10" s="178">
        <v>0</v>
      </c>
      <c r="N10" s="178">
        <v>1</v>
      </c>
      <c r="O10" s="119"/>
      <c r="P10" s="119"/>
      <c r="Q10" s="119"/>
      <c r="R10" s="119"/>
      <c r="S10" s="119"/>
      <c r="T10" s="119"/>
    </row>
    <row r="11" spans="1:23" s="12" customFormat="1" ht="12.75" x14ac:dyDescent="0.2">
      <c r="A11" s="243" t="s">
        <v>478</v>
      </c>
      <c r="B11" s="165"/>
      <c r="C11" s="166"/>
      <c r="D11" s="178">
        <v>768</v>
      </c>
      <c r="E11" s="381"/>
      <c r="F11" s="178">
        <v>36323</v>
      </c>
      <c r="G11" s="258"/>
      <c r="H11" s="178">
        <v>73</v>
      </c>
      <c r="I11" s="178"/>
      <c r="J11" s="178">
        <v>26</v>
      </c>
      <c r="K11" s="178"/>
      <c r="L11" s="178">
        <v>0</v>
      </c>
      <c r="N11" s="178">
        <v>1</v>
      </c>
      <c r="O11" s="119"/>
      <c r="P11" s="119"/>
      <c r="Q11" s="119"/>
      <c r="R11" s="119"/>
      <c r="S11" s="119"/>
      <c r="T11" s="119"/>
    </row>
    <row r="12" spans="1:23" s="12" customFormat="1" ht="12.75" x14ac:dyDescent="0.2">
      <c r="A12" s="248" t="s">
        <v>483</v>
      </c>
      <c r="B12" s="165"/>
      <c r="C12" s="166"/>
      <c r="E12" s="269"/>
      <c r="G12" s="258"/>
      <c r="O12" s="119"/>
      <c r="P12" s="119"/>
      <c r="Q12" s="119"/>
      <c r="R12" s="119"/>
      <c r="S12" s="119"/>
      <c r="T12" s="119"/>
    </row>
    <row r="13" spans="1:23" s="12" customFormat="1" ht="12.75" x14ac:dyDescent="0.2">
      <c r="A13" s="249" t="s">
        <v>475</v>
      </c>
      <c r="B13" s="165"/>
      <c r="C13" s="166"/>
      <c r="D13" s="178">
        <v>145</v>
      </c>
      <c r="E13" s="381"/>
      <c r="F13" s="178">
        <v>7041</v>
      </c>
      <c r="G13" s="258"/>
      <c r="H13" s="178">
        <v>63</v>
      </c>
      <c r="I13" s="178"/>
      <c r="J13" s="178">
        <v>35</v>
      </c>
      <c r="K13" s="178"/>
      <c r="L13" s="178">
        <v>0</v>
      </c>
      <c r="N13" s="178">
        <v>2</v>
      </c>
      <c r="O13" s="119"/>
      <c r="P13" s="119"/>
      <c r="Q13" s="119"/>
      <c r="R13" s="119"/>
      <c r="S13" s="119"/>
      <c r="T13" s="119"/>
    </row>
    <row r="14" spans="1:23" s="12" customFormat="1" ht="12.75" x14ac:dyDescent="0.2">
      <c r="A14" s="249" t="s">
        <v>477</v>
      </c>
      <c r="B14" s="165"/>
      <c r="C14" s="166"/>
      <c r="D14" s="178">
        <v>591</v>
      </c>
      <c r="E14" s="381"/>
      <c r="F14" s="178">
        <v>28329</v>
      </c>
      <c r="G14" s="258"/>
      <c r="H14" s="178">
        <v>75</v>
      </c>
      <c r="I14" s="178"/>
      <c r="J14" s="178">
        <v>24</v>
      </c>
      <c r="K14" s="178"/>
      <c r="L14" s="178">
        <v>0</v>
      </c>
      <c r="N14" s="178">
        <v>1</v>
      </c>
      <c r="O14" s="119"/>
      <c r="P14" s="119"/>
      <c r="Q14" s="119"/>
      <c r="R14" s="119"/>
      <c r="S14" s="119"/>
      <c r="T14" s="119"/>
    </row>
    <row r="15" spans="1:23" s="12" customFormat="1" ht="12.75" x14ac:dyDescent="0.2">
      <c r="A15" s="249" t="s">
        <v>476</v>
      </c>
      <c r="B15" s="165"/>
      <c r="C15" s="166"/>
      <c r="D15" s="178">
        <v>32</v>
      </c>
      <c r="E15" s="381"/>
      <c r="F15" s="178">
        <v>953</v>
      </c>
      <c r="G15" s="258"/>
      <c r="H15" s="178">
        <v>71</v>
      </c>
      <c r="I15" s="178"/>
      <c r="J15" s="178">
        <v>26</v>
      </c>
      <c r="K15" s="178"/>
      <c r="L15" s="178">
        <v>0</v>
      </c>
      <c r="N15" s="178">
        <v>3</v>
      </c>
      <c r="O15" s="119"/>
      <c r="P15" s="119"/>
      <c r="Q15" s="119"/>
      <c r="R15" s="119"/>
      <c r="S15" s="119"/>
      <c r="T15" s="119"/>
    </row>
    <row r="16" spans="1:23" s="12" customFormat="1" ht="12.75" x14ac:dyDescent="0.2">
      <c r="A16" s="250" t="s">
        <v>474</v>
      </c>
      <c r="B16" s="165"/>
      <c r="C16" s="166"/>
      <c r="D16" s="178">
        <v>15532</v>
      </c>
      <c r="E16" s="381"/>
      <c r="F16" s="178">
        <v>609116</v>
      </c>
      <c r="G16" s="258"/>
      <c r="H16" s="178">
        <v>69</v>
      </c>
      <c r="I16" s="178"/>
      <c r="J16" s="178">
        <v>29</v>
      </c>
      <c r="K16" s="178"/>
      <c r="L16" s="178">
        <v>0</v>
      </c>
      <c r="N16" s="178">
        <v>1</v>
      </c>
      <c r="O16" s="119"/>
      <c r="P16" s="119"/>
      <c r="Q16" s="119"/>
      <c r="R16" s="119"/>
      <c r="S16" s="119"/>
      <c r="T16" s="119"/>
    </row>
    <row r="17" spans="1:20" s="12" customFormat="1" ht="12.75" x14ac:dyDescent="0.2">
      <c r="B17" s="165"/>
      <c r="C17" s="166"/>
      <c r="E17" s="269"/>
      <c r="G17" s="259"/>
      <c r="O17" s="119"/>
      <c r="P17" s="119"/>
      <c r="Q17" s="119"/>
      <c r="R17" s="119"/>
      <c r="S17" s="119"/>
      <c r="T17" s="119"/>
    </row>
    <row r="18" spans="1:20" s="78" customFormat="1" ht="12.75" x14ac:dyDescent="0.2">
      <c r="A18" s="233" t="s">
        <v>580</v>
      </c>
      <c r="B18" s="165"/>
      <c r="C18" s="166"/>
      <c r="D18" s="178">
        <v>519</v>
      </c>
      <c r="E18" s="381"/>
      <c r="F18" s="178">
        <v>3539</v>
      </c>
      <c r="G18" s="258"/>
      <c r="H18" s="178">
        <v>3</v>
      </c>
      <c r="I18" s="178"/>
      <c r="J18" s="178">
        <v>23</v>
      </c>
      <c r="K18" s="178"/>
      <c r="L18" s="178">
        <v>0</v>
      </c>
      <c r="N18" s="178">
        <v>74</v>
      </c>
      <c r="O18" s="167"/>
      <c r="P18" s="167"/>
      <c r="Q18" s="167"/>
      <c r="R18" s="167"/>
      <c r="S18" s="167"/>
      <c r="T18" s="167"/>
    </row>
    <row r="19" spans="1:20" s="12" customFormat="1" ht="12.75" x14ac:dyDescent="0.2">
      <c r="B19" s="165"/>
      <c r="C19" s="166"/>
      <c r="E19" s="269"/>
      <c r="G19" s="259"/>
      <c r="O19" s="119"/>
      <c r="P19" s="119"/>
      <c r="Q19" s="119"/>
      <c r="R19" s="119"/>
      <c r="S19" s="119"/>
      <c r="T19" s="119"/>
    </row>
    <row r="20" spans="1:20" s="12" customFormat="1" ht="12.75" x14ac:dyDescent="0.2">
      <c r="A20" s="250" t="s">
        <v>479</v>
      </c>
      <c r="B20" s="165"/>
      <c r="C20" s="166"/>
      <c r="D20" s="178">
        <v>16051</v>
      </c>
      <c r="E20" s="381"/>
      <c r="F20" s="178">
        <v>612655</v>
      </c>
      <c r="G20" s="258"/>
      <c r="H20" s="178">
        <v>69</v>
      </c>
      <c r="I20" s="178"/>
      <c r="J20" s="178">
        <v>29</v>
      </c>
      <c r="K20" s="178"/>
      <c r="L20" s="178">
        <v>0</v>
      </c>
      <c r="N20" s="178">
        <v>2</v>
      </c>
      <c r="O20" s="119"/>
      <c r="P20" s="119"/>
      <c r="Q20" s="119"/>
      <c r="R20" s="119"/>
      <c r="S20" s="119"/>
      <c r="T20" s="119"/>
    </row>
    <row r="21" spans="1:20" s="12" customFormat="1" ht="12.75" x14ac:dyDescent="0.2">
      <c r="B21" s="165"/>
      <c r="C21" s="166"/>
      <c r="D21" s="178"/>
      <c r="E21" s="269"/>
      <c r="F21" s="178"/>
      <c r="G21" s="259"/>
      <c r="H21" s="178"/>
      <c r="J21" s="178"/>
      <c r="K21" s="178"/>
      <c r="L21" s="178"/>
      <c r="N21" s="178"/>
      <c r="O21" s="119"/>
      <c r="P21" s="119"/>
      <c r="Q21" s="119"/>
      <c r="R21" s="119"/>
      <c r="S21" s="119"/>
      <c r="T21" s="119"/>
    </row>
    <row r="22" spans="1:20" s="12" customFormat="1" ht="12.75" x14ac:dyDescent="0.2">
      <c r="A22" s="250" t="s">
        <v>582</v>
      </c>
      <c r="B22" s="165"/>
      <c r="C22" s="166"/>
      <c r="D22" s="178">
        <v>16055</v>
      </c>
      <c r="E22" s="381"/>
      <c r="F22" s="178">
        <v>612660</v>
      </c>
      <c r="G22" s="178"/>
      <c r="H22" s="178">
        <v>69</v>
      </c>
      <c r="I22" s="178"/>
      <c r="J22" s="178">
        <v>29</v>
      </c>
      <c r="K22" s="178"/>
      <c r="L22" s="178">
        <v>0</v>
      </c>
      <c r="N22" s="178">
        <v>2</v>
      </c>
      <c r="O22" s="119"/>
      <c r="P22" s="119"/>
      <c r="Q22" s="119"/>
      <c r="R22" s="119"/>
      <c r="S22" s="119"/>
      <c r="T22" s="119"/>
    </row>
    <row r="23" spans="1:20" s="12" customFormat="1" ht="12.75" x14ac:dyDescent="0.2">
      <c r="A23" s="233"/>
      <c r="B23" s="165"/>
      <c r="C23" s="166"/>
      <c r="D23" s="178"/>
      <c r="E23" s="381"/>
      <c r="F23" s="178"/>
      <c r="G23" s="259"/>
      <c r="H23" s="178"/>
      <c r="I23" s="178"/>
      <c r="J23" s="178"/>
      <c r="K23" s="178"/>
      <c r="L23" s="178"/>
      <c r="N23" s="178"/>
      <c r="O23" s="119"/>
      <c r="P23" s="119"/>
      <c r="Q23" s="119"/>
      <c r="R23" s="119"/>
      <c r="S23" s="119"/>
      <c r="T23" s="119"/>
    </row>
    <row r="24" spans="1:20" s="203" customFormat="1" x14ac:dyDescent="0.2">
      <c r="A24" s="22"/>
      <c r="C24" s="18"/>
      <c r="E24" s="382"/>
    </row>
    <row r="25" spans="1:20" s="203" customFormat="1" x14ac:dyDescent="0.2">
      <c r="A25" s="251" t="s">
        <v>583</v>
      </c>
      <c r="C25" s="18"/>
      <c r="E25" s="382"/>
      <c r="G25" s="222"/>
    </row>
    <row r="26" spans="1:20" s="203" customFormat="1" x14ac:dyDescent="0.2">
      <c r="A26" s="203" t="s">
        <v>448</v>
      </c>
      <c r="C26" s="18"/>
      <c r="D26" s="178">
        <v>1421</v>
      </c>
      <c r="E26" s="381"/>
      <c r="F26" s="178">
        <v>93076</v>
      </c>
      <c r="G26" s="258"/>
      <c r="H26" s="178">
        <v>68</v>
      </c>
      <c r="I26" s="178"/>
      <c r="J26" s="178">
        <v>31</v>
      </c>
      <c r="K26" s="178"/>
      <c r="L26" s="178">
        <v>0</v>
      </c>
      <c r="N26" s="178">
        <v>1</v>
      </c>
    </row>
    <row r="27" spans="1:20" s="203" customFormat="1" x14ac:dyDescent="0.2">
      <c r="A27" s="203" t="s">
        <v>449</v>
      </c>
      <c r="C27" s="18"/>
      <c r="D27" s="178">
        <v>14199</v>
      </c>
      <c r="E27" s="381"/>
      <c r="F27" s="178">
        <v>513800</v>
      </c>
      <c r="G27" s="258"/>
      <c r="H27" s="178">
        <v>70</v>
      </c>
      <c r="I27" s="178"/>
      <c r="J27" s="178">
        <v>28</v>
      </c>
      <c r="K27" s="178"/>
      <c r="L27" s="178">
        <v>0</v>
      </c>
      <c r="N27" s="178">
        <v>2</v>
      </c>
    </row>
    <row r="28" spans="1:20" s="203" customFormat="1" x14ac:dyDescent="0.2">
      <c r="A28" s="203" t="s">
        <v>450</v>
      </c>
      <c r="C28" s="18"/>
      <c r="D28" s="178">
        <v>435</v>
      </c>
      <c r="E28" s="381"/>
      <c r="F28" s="178">
        <v>5784</v>
      </c>
      <c r="G28" s="258"/>
      <c r="H28" s="178">
        <v>45</v>
      </c>
      <c r="I28" s="178"/>
      <c r="J28" s="178">
        <v>25</v>
      </c>
      <c r="K28" s="178"/>
      <c r="L28" s="178">
        <v>0</v>
      </c>
      <c r="N28" s="178">
        <v>29</v>
      </c>
    </row>
    <row r="29" spans="1:20" s="203" customFormat="1" x14ac:dyDescent="0.2">
      <c r="A29" s="233"/>
      <c r="C29" s="18"/>
      <c r="E29" s="382"/>
    </row>
    <row r="30" spans="1:20" s="203" customFormat="1" ht="12.75" customHeight="1" x14ac:dyDescent="0.2">
      <c r="B30" s="26" t="s">
        <v>5</v>
      </c>
      <c r="C30" s="222"/>
      <c r="E30" s="382"/>
      <c r="G30" s="223"/>
    </row>
    <row r="31" spans="1:20" s="203" customFormat="1" ht="12.75" customHeight="1" x14ac:dyDescent="0.2">
      <c r="B31" s="26"/>
      <c r="C31" s="222" t="s">
        <v>481</v>
      </c>
      <c r="D31" s="178" t="s">
        <v>37</v>
      </c>
      <c r="E31" s="381"/>
      <c r="F31" s="178">
        <v>313982</v>
      </c>
      <c r="G31" s="258"/>
      <c r="H31" s="178">
        <v>65</v>
      </c>
      <c r="I31" s="178"/>
      <c r="J31" s="178">
        <v>32</v>
      </c>
      <c r="K31" s="178"/>
      <c r="L31" s="178">
        <v>0</v>
      </c>
      <c r="N31" s="178">
        <v>2</v>
      </c>
    </row>
    <row r="32" spans="1:20" s="203" customFormat="1" ht="12.75" customHeight="1" x14ac:dyDescent="0.2">
      <c r="B32" s="26"/>
      <c r="C32" s="222" t="s">
        <v>482</v>
      </c>
      <c r="D32" s="178" t="s">
        <v>37</v>
      </c>
      <c r="E32" s="381"/>
      <c r="F32" s="178">
        <v>298678</v>
      </c>
      <c r="G32" s="258"/>
      <c r="H32" s="178">
        <v>73</v>
      </c>
      <c r="I32" s="178"/>
      <c r="J32" s="178">
        <v>25</v>
      </c>
      <c r="K32" s="178"/>
      <c r="L32" s="178">
        <v>0</v>
      </c>
      <c r="N32" s="178">
        <v>1</v>
      </c>
    </row>
    <row r="33" spans="1:19" s="203" customFormat="1" ht="12.75" customHeight="1" x14ac:dyDescent="0.2">
      <c r="E33" s="382"/>
      <c r="F33" s="19"/>
      <c r="G33" s="222"/>
      <c r="H33" s="19"/>
      <c r="I33" s="19"/>
      <c r="J33" s="21"/>
      <c r="K33" s="21"/>
      <c r="L33" s="21"/>
      <c r="N33" s="21"/>
    </row>
    <row r="34" spans="1:19" s="203" customFormat="1" x14ac:dyDescent="0.2">
      <c r="A34" s="205"/>
      <c r="B34" s="31"/>
      <c r="C34" s="224"/>
      <c r="D34" s="224"/>
      <c r="E34" s="383"/>
      <c r="F34" s="225"/>
      <c r="G34" s="226"/>
      <c r="H34" s="225"/>
      <c r="I34" s="225"/>
      <c r="J34" s="227"/>
      <c r="K34" s="227"/>
      <c r="L34" s="227"/>
      <c r="M34" s="205"/>
      <c r="N34" s="227"/>
    </row>
    <row r="35" spans="1:19" s="203" customFormat="1" ht="12" customHeight="1" x14ac:dyDescent="0.2">
      <c r="B35" s="26"/>
      <c r="C35" s="222"/>
      <c r="D35" s="222"/>
      <c r="E35" s="384"/>
      <c r="F35" s="228"/>
      <c r="G35" s="228"/>
      <c r="N35" s="32" t="s">
        <v>23</v>
      </c>
    </row>
    <row r="36" spans="1:19" x14ac:dyDescent="0.2">
      <c r="A36" s="229"/>
      <c r="B36" s="230"/>
      <c r="F36" s="231"/>
      <c r="G36" s="231"/>
      <c r="H36" s="232"/>
      <c r="I36" s="232"/>
    </row>
    <row r="37" spans="1:19" ht="14.25" customHeight="1" x14ac:dyDescent="0.2">
      <c r="A37" s="416" t="s">
        <v>631</v>
      </c>
      <c r="B37" s="416"/>
      <c r="C37" s="416"/>
      <c r="D37" s="416"/>
      <c r="E37" s="416"/>
      <c r="F37" s="416"/>
      <c r="G37" s="416"/>
      <c r="H37" s="416"/>
      <c r="I37" s="416"/>
      <c r="J37" s="416"/>
      <c r="K37" s="416"/>
      <c r="L37" s="416"/>
      <c r="M37" s="416"/>
      <c r="N37" s="416"/>
      <c r="O37" s="246"/>
      <c r="P37" s="246"/>
      <c r="Q37" s="246"/>
      <c r="R37" s="246"/>
    </row>
    <row r="38" spans="1:19" ht="14.25" customHeight="1" x14ac:dyDescent="0.2">
      <c r="A38" s="417" t="s">
        <v>632</v>
      </c>
      <c r="B38" s="418"/>
      <c r="C38" s="418"/>
      <c r="D38" s="418"/>
      <c r="E38" s="418"/>
      <c r="F38" s="418"/>
      <c r="G38" s="418"/>
      <c r="H38" s="418"/>
      <c r="I38" s="418"/>
      <c r="J38" s="418"/>
      <c r="K38" s="418"/>
      <c r="L38" s="418"/>
      <c r="M38" s="418"/>
      <c r="N38" s="418"/>
    </row>
    <row r="39" spans="1:19" ht="25.5" customHeight="1" x14ac:dyDescent="0.2">
      <c r="A39" s="409" t="s">
        <v>633</v>
      </c>
      <c r="B39" s="409"/>
      <c r="C39" s="409"/>
      <c r="D39" s="409"/>
      <c r="E39" s="409"/>
      <c r="F39" s="409"/>
      <c r="G39" s="409"/>
      <c r="H39" s="409"/>
      <c r="I39" s="409"/>
      <c r="J39" s="409"/>
      <c r="K39" s="409"/>
      <c r="L39" s="409"/>
      <c r="M39" s="409"/>
      <c r="N39" s="409"/>
      <c r="O39" s="247"/>
      <c r="P39" s="247"/>
      <c r="Q39" s="247"/>
      <c r="R39" s="247"/>
      <c r="S39" s="39"/>
    </row>
    <row r="40" spans="1:19" ht="14.25" customHeight="1" x14ac:dyDescent="0.2">
      <c r="A40" s="410" t="s">
        <v>634</v>
      </c>
      <c r="B40" s="410"/>
      <c r="C40" s="410"/>
      <c r="D40" s="410"/>
      <c r="E40" s="410"/>
      <c r="F40" s="410"/>
      <c r="G40" s="410"/>
      <c r="H40" s="410"/>
      <c r="I40" s="410"/>
      <c r="J40" s="410"/>
      <c r="K40" s="410"/>
      <c r="L40" s="410"/>
      <c r="M40" s="410"/>
      <c r="N40" s="410"/>
      <c r="O40" s="39"/>
      <c r="P40" s="39"/>
      <c r="Q40" s="39"/>
      <c r="R40" s="39"/>
      <c r="S40" s="39"/>
    </row>
    <row r="41" spans="1:19" ht="14.25" customHeight="1" x14ac:dyDescent="0.2">
      <c r="A41" s="392" t="s">
        <v>635</v>
      </c>
      <c r="B41" s="233"/>
      <c r="C41" s="233"/>
      <c r="D41" s="233"/>
      <c r="E41" s="385"/>
      <c r="F41" s="233"/>
      <c r="G41" s="233"/>
      <c r="H41" s="233"/>
      <c r="I41" s="233"/>
      <c r="J41" s="39"/>
      <c r="K41" s="39"/>
      <c r="L41" s="39"/>
      <c r="M41" s="39"/>
      <c r="N41" s="39"/>
      <c r="O41" s="39"/>
      <c r="P41" s="39"/>
      <c r="Q41" s="39"/>
      <c r="R41" s="39"/>
      <c r="S41" s="39"/>
    </row>
    <row r="42" spans="1:19" ht="14.25" customHeight="1" x14ac:dyDescent="0.2">
      <c r="A42" s="392" t="s">
        <v>636</v>
      </c>
      <c r="B42" s="119"/>
      <c r="C42" s="119"/>
      <c r="D42" s="119"/>
      <c r="E42" s="270"/>
      <c r="F42" s="119"/>
      <c r="G42" s="119"/>
      <c r="H42" s="119"/>
      <c r="I42" s="119"/>
      <c r="J42" s="39"/>
      <c r="K42" s="39"/>
      <c r="L42" s="39"/>
      <c r="M42" s="39"/>
      <c r="N42" s="39"/>
      <c r="O42" s="39"/>
      <c r="P42" s="39"/>
      <c r="Q42" s="39"/>
      <c r="R42" s="39"/>
      <c r="S42" s="39"/>
    </row>
    <row r="43" spans="1:19" ht="14.25" customHeight="1" x14ac:dyDescent="0.2">
      <c r="A43" s="392" t="s">
        <v>637</v>
      </c>
      <c r="B43" s="119"/>
      <c r="C43" s="119"/>
      <c r="D43" s="119"/>
      <c r="E43" s="270"/>
      <c r="F43" s="119"/>
      <c r="G43" s="119"/>
      <c r="H43" s="119"/>
      <c r="I43" s="119"/>
      <c r="J43" s="39"/>
      <c r="K43" s="39"/>
      <c r="L43" s="39"/>
      <c r="M43" s="39"/>
      <c r="N43" s="39"/>
      <c r="O43" s="39"/>
      <c r="P43" s="39"/>
      <c r="Q43" s="39"/>
      <c r="R43" s="39"/>
      <c r="S43" s="39"/>
    </row>
    <row r="44" spans="1:19" ht="14.25" customHeight="1" x14ac:dyDescent="0.2">
      <c r="A44" s="393" t="s">
        <v>638</v>
      </c>
      <c r="B44" s="119"/>
      <c r="C44" s="119"/>
      <c r="D44" s="119"/>
      <c r="E44" s="270"/>
      <c r="F44" s="119"/>
      <c r="G44" s="119"/>
      <c r="H44" s="119"/>
      <c r="I44" s="119"/>
      <c r="J44" s="39"/>
      <c r="K44" s="39"/>
      <c r="L44" s="39"/>
      <c r="M44" s="39"/>
      <c r="N44" s="39"/>
      <c r="O44" s="39"/>
      <c r="P44" s="39"/>
      <c r="Q44" s="39"/>
      <c r="R44" s="39"/>
      <c r="S44" s="39"/>
    </row>
    <row r="45" spans="1:19" x14ac:dyDescent="0.2">
      <c r="A45" s="229"/>
    </row>
    <row r="46" spans="1:19" s="203" customFormat="1" x14ac:dyDescent="0.2">
      <c r="A46" s="230" t="s">
        <v>24</v>
      </c>
      <c r="B46" s="244"/>
      <c r="E46" s="382"/>
    </row>
    <row r="47" spans="1:19" x14ac:dyDescent="0.2">
      <c r="A47" s="229"/>
    </row>
  </sheetData>
  <sheetProtection sheet="1" objects="1" scenarios="1"/>
  <mergeCells count="10">
    <mergeCell ref="A1:N1"/>
    <mergeCell ref="A7:C8"/>
    <mergeCell ref="A39:N39"/>
    <mergeCell ref="A40:N40"/>
    <mergeCell ref="D7:D8"/>
    <mergeCell ref="F7:F8"/>
    <mergeCell ref="H7:N7"/>
    <mergeCell ref="A37:N37"/>
    <mergeCell ref="A38:N38"/>
    <mergeCell ref="E7:E8"/>
  </mergeCells>
  <phoneticPr fontId="0" type="noConversion"/>
  <pageMargins left="0.70866141732283472" right="0.70866141732283472" top="0.74803149606299213" bottom="0.74803149606299213" header="0.31496062992125984" footer="0.31496062992125984"/>
  <pageSetup paperSize="9" scale="7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76"/>
  <sheetViews>
    <sheetView workbookViewId="0">
      <selection activeCell="B4" sqref="B4:B5"/>
    </sheetView>
  </sheetViews>
  <sheetFormatPr defaultRowHeight="15" x14ac:dyDescent="0.25"/>
  <cols>
    <col min="1" max="1" width="10.7109375" style="185" customWidth="1"/>
    <col min="2" max="2" width="27.7109375" style="185" bestFit="1" customWidth="1"/>
    <col min="3" max="16384" width="9.140625" style="185"/>
  </cols>
  <sheetData>
    <row r="1" spans="1:40" ht="15.75" x14ac:dyDescent="0.25">
      <c r="A1" s="180" t="s">
        <v>435</v>
      </c>
    </row>
    <row r="2" spans="1:40" x14ac:dyDescent="0.25">
      <c r="C2" s="185" t="s">
        <v>9</v>
      </c>
      <c r="I2" s="185" t="s">
        <v>10</v>
      </c>
      <c r="O2" s="185" t="s">
        <v>11</v>
      </c>
      <c r="U2" s="185" t="s">
        <v>12</v>
      </c>
      <c r="AA2" s="185" t="s">
        <v>13</v>
      </c>
      <c r="AG2" s="185" t="s">
        <v>53</v>
      </c>
    </row>
    <row r="3" spans="1:40" x14ac:dyDescent="0.25">
      <c r="C3" s="185" t="s">
        <v>412</v>
      </c>
      <c r="I3" s="185" t="s">
        <v>412</v>
      </c>
      <c r="O3" s="185" t="s">
        <v>412</v>
      </c>
      <c r="U3" s="185" t="s">
        <v>412</v>
      </c>
      <c r="AA3" s="185" t="s">
        <v>412</v>
      </c>
      <c r="AG3" s="185" t="s">
        <v>412</v>
      </c>
    </row>
    <row r="4" spans="1:40" x14ac:dyDescent="0.25">
      <c r="C4" s="185">
        <v>1</v>
      </c>
      <c r="I4" s="185">
        <v>1</v>
      </c>
      <c r="O4" s="185">
        <v>1</v>
      </c>
      <c r="U4" s="185">
        <v>1</v>
      </c>
      <c r="AA4" s="185">
        <v>1</v>
      </c>
      <c r="AG4" s="185">
        <v>1</v>
      </c>
    </row>
    <row r="5" spans="1:40" x14ac:dyDescent="0.25">
      <c r="C5" s="185" t="s">
        <v>432</v>
      </c>
      <c r="I5" s="185" t="s">
        <v>432</v>
      </c>
      <c r="O5" s="185" t="s">
        <v>432</v>
      </c>
      <c r="U5" s="185" t="s">
        <v>432</v>
      </c>
      <c r="AA5" s="185" t="s">
        <v>432</v>
      </c>
      <c r="AG5" s="185" t="s">
        <v>432</v>
      </c>
    </row>
    <row r="6" spans="1:40" x14ac:dyDescent="0.25">
      <c r="C6" s="185" t="s">
        <v>53</v>
      </c>
      <c r="F6" s="185">
        <v>1</v>
      </c>
      <c r="I6" s="185" t="s">
        <v>53</v>
      </c>
      <c r="L6" s="185">
        <v>1</v>
      </c>
      <c r="O6" s="185" t="s">
        <v>53</v>
      </c>
      <c r="R6" s="185">
        <v>1</v>
      </c>
      <c r="U6" s="185" t="s">
        <v>53</v>
      </c>
      <c r="X6" s="185">
        <v>1</v>
      </c>
      <c r="AA6" s="185" t="s">
        <v>53</v>
      </c>
      <c r="AD6" s="185">
        <v>1</v>
      </c>
      <c r="AG6" s="185" t="s">
        <v>53</v>
      </c>
      <c r="AJ6" s="185">
        <v>1</v>
      </c>
    </row>
    <row r="7" spans="1:40" x14ac:dyDescent="0.25">
      <c r="C7" s="185" t="s">
        <v>413</v>
      </c>
      <c r="F7" s="185" t="s">
        <v>413</v>
      </c>
      <c r="I7" s="185" t="s">
        <v>413</v>
      </c>
      <c r="L7" s="185" t="s">
        <v>413</v>
      </c>
      <c r="O7" s="185" t="s">
        <v>413</v>
      </c>
      <c r="R7" s="185" t="s">
        <v>413</v>
      </c>
      <c r="U7" s="185" t="s">
        <v>413</v>
      </c>
      <c r="X7" s="185" t="s">
        <v>413</v>
      </c>
      <c r="AA7" s="185" t="s">
        <v>413</v>
      </c>
      <c r="AD7" s="185" t="s">
        <v>413</v>
      </c>
      <c r="AG7" s="185" t="s">
        <v>413</v>
      </c>
      <c r="AJ7" s="185" t="s">
        <v>413</v>
      </c>
      <c r="AN7" s="186"/>
    </row>
    <row r="8" spans="1:40" x14ac:dyDescent="0.25">
      <c r="C8" s="185" t="s">
        <v>53</v>
      </c>
      <c r="D8" s="185" t="s">
        <v>414</v>
      </c>
      <c r="E8" s="185" t="s">
        <v>415</v>
      </c>
      <c r="F8" s="185" t="s">
        <v>53</v>
      </c>
      <c r="G8" s="185" t="s">
        <v>414</v>
      </c>
      <c r="H8" s="185" t="s">
        <v>415</v>
      </c>
      <c r="I8" s="185" t="s">
        <v>53</v>
      </c>
      <c r="J8" s="185" t="s">
        <v>414</v>
      </c>
      <c r="K8" s="185" t="s">
        <v>415</v>
      </c>
      <c r="L8" s="185" t="s">
        <v>53</v>
      </c>
      <c r="M8" s="185" t="s">
        <v>414</v>
      </c>
      <c r="N8" s="185" t="s">
        <v>415</v>
      </c>
      <c r="O8" s="185" t="s">
        <v>53</v>
      </c>
      <c r="P8" s="185" t="s">
        <v>414</v>
      </c>
      <c r="Q8" s="185" t="s">
        <v>415</v>
      </c>
      <c r="R8" s="185" t="s">
        <v>53</v>
      </c>
      <c r="S8" s="185" t="s">
        <v>414</v>
      </c>
      <c r="T8" s="185" t="s">
        <v>415</v>
      </c>
      <c r="U8" s="185" t="s">
        <v>53</v>
      </c>
      <c r="V8" s="185" t="s">
        <v>414</v>
      </c>
      <c r="W8" s="185" t="s">
        <v>415</v>
      </c>
      <c r="X8" s="185" t="s">
        <v>53</v>
      </c>
      <c r="Y8" s="185" t="s">
        <v>414</v>
      </c>
      <c r="Z8" s="185" t="s">
        <v>415</v>
      </c>
      <c r="AA8" s="185" t="s">
        <v>53</v>
      </c>
      <c r="AB8" s="185" t="s">
        <v>414</v>
      </c>
      <c r="AC8" s="185" t="s">
        <v>415</v>
      </c>
      <c r="AD8" s="185" t="s">
        <v>53</v>
      </c>
      <c r="AE8" s="185" t="s">
        <v>414</v>
      </c>
      <c r="AF8" s="185" t="s">
        <v>415</v>
      </c>
      <c r="AG8" s="185" t="s">
        <v>53</v>
      </c>
      <c r="AH8" s="185" t="s">
        <v>414</v>
      </c>
      <c r="AI8" s="185" t="s">
        <v>415</v>
      </c>
      <c r="AJ8" s="185" t="s">
        <v>53</v>
      </c>
      <c r="AK8" s="185" t="s">
        <v>414</v>
      </c>
      <c r="AL8" s="185" t="s">
        <v>415</v>
      </c>
      <c r="AN8" s="186"/>
    </row>
    <row r="9" spans="1:40" x14ac:dyDescent="0.25">
      <c r="C9" s="185" t="s">
        <v>421</v>
      </c>
      <c r="D9" s="185" t="s">
        <v>421</v>
      </c>
      <c r="E9" s="185" t="s">
        <v>421</v>
      </c>
      <c r="F9" s="185" t="s">
        <v>421</v>
      </c>
      <c r="G9" s="185" t="s">
        <v>421</v>
      </c>
      <c r="H9" s="185" t="s">
        <v>421</v>
      </c>
      <c r="I9" s="185" t="s">
        <v>421</v>
      </c>
      <c r="J9" s="185" t="s">
        <v>421</v>
      </c>
      <c r="K9" s="185" t="s">
        <v>421</v>
      </c>
      <c r="L9" s="185" t="s">
        <v>421</v>
      </c>
      <c r="M9" s="185" t="s">
        <v>421</v>
      </c>
      <c r="N9" s="185" t="s">
        <v>421</v>
      </c>
      <c r="O9" s="185" t="s">
        <v>421</v>
      </c>
      <c r="P9" s="185" t="s">
        <v>421</v>
      </c>
      <c r="Q9" s="185" t="s">
        <v>421</v>
      </c>
      <c r="R9" s="185" t="s">
        <v>421</v>
      </c>
      <c r="S9" s="185" t="s">
        <v>421</v>
      </c>
      <c r="T9" s="185" t="s">
        <v>421</v>
      </c>
      <c r="U9" s="185" t="s">
        <v>421</v>
      </c>
      <c r="V9" s="185" t="s">
        <v>421</v>
      </c>
      <c r="W9" s="185" t="s">
        <v>421</v>
      </c>
      <c r="X9" s="185" t="s">
        <v>421</v>
      </c>
      <c r="Y9" s="185" t="s">
        <v>421</v>
      </c>
      <c r="Z9" s="185" t="s">
        <v>421</v>
      </c>
      <c r="AA9" s="185" t="s">
        <v>421</v>
      </c>
      <c r="AB9" s="185" t="s">
        <v>421</v>
      </c>
      <c r="AC9" s="185" t="s">
        <v>421</v>
      </c>
      <c r="AD9" s="185" t="s">
        <v>421</v>
      </c>
      <c r="AE9" s="185" t="s">
        <v>421</v>
      </c>
      <c r="AF9" s="185" t="s">
        <v>421</v>
      </c>
      <c r="AG9" s="185" t="s">
        <v>421</v>
      </c>
      <c r="AH9" s="185" t="s">
        <v>421</v>
      </c>
      <c r="AI9" s="185" t="s">
        <v>421</v>
      </c>
      <c r="AJ9" s="185" t="s">
        <v>421</v>
      </c>
      <c r="AK9" s="185" t="s">
        <v>421</v>
      </c>
      <c r="AL9" s="185" t="s">
        <v>421</v>
      </c>
      <c r="AN9" s="187"/>
    </row>
    <row r="10" spans="1:40" x14ac:dyDescent="0.25">
      <c r="A10" s="185" t="s">
        <v>265</v>
      </c>
      <c r="B10" s="185" t="s">
        <v>266</v>
      </c>
      <c r="C10" s="256" t="s">
        <v>455</v>
      </c>
      <c r="D10" s="256" t="s">
        <v>455</v>
      </c>
      <c r="E10" s="256" t="s">
        <v>455</v>
      </c>
      <c r="F10" s="256" t="s">
        <v>455</v>
      </c>
      <c r="G10" s="256" t="s">
        <v>455</v>
      </c>
      <c r="H10" s="256" t="s">
        <v>455</v>
      </c>
      <c r="I10" s="256" t="s">
        <v>455</v>
      </c>
      <c r="J10" s="256" t="s">
        <v>455</v>
      </c>
      <c r="K10" s="256" t="s">
        <v>455</v>
      </c>
      <c r="L10" s="256" t="s">
        <v>455</v>
      </c>
      <c r="M10" s="256" t="s">
        <v>455</v>
      </c>
      <c r="N10" s="256" t="s">
        <v>455</v>
      </c>
      <c r="O10" s="256" t="s">
        <v>455</v>
      </c>
      <c r="P10" s="256" t="s">
        <v>455</v>
      </c>
      <c r="Q10" s="256" t="s">
        <v>455</v>
      </c>
      <c r="R10" s="256" t="s">
        <v>455</v>
      </c>
      <c r="S10" s="256" t="s">
        <v>455</v>
      </c>
      <c r="T10" s="256" t="s">
        <v>455</v>
      </c>
      <c r="U10" s="256" t="s">
        <v>455</v>
      </c>
      <c r="V10" s="256" t="s">
        <v>455</v>
      </c>
      <c r="W10" s="256" t="s">
        <v>455</v>
      </c>
      <c r="X10" s="256" t="s">
        <v>455</v>
      </c>
      <c r="Y10" s="256" t="s">
        <v>455</v>
      </c>
      <c r="Z10" s="256" t="s">
        <v>455</v>
      </c>
      <c r="AA10" s="256" t="s">
        <v>455</v>
      </c>
      <c r="AB10" s="256" t="s">
        <v>455</v>
      </c>
      <c r="AC10" s="256" t="s">
        <v>455</v>
      </c>
      <c r="AD10" s="256" t="s">
        <v>455</v>
      </c>
      <c r="AE10" s="256" t="s">
        <v>455</v>
      </c>
      <c r="AF10" s="256" t="s">
        <v>455</v>
      </c>
      <c r="AG10" s="256" t="s">
        <v>455</v>
      </c>
      <c r="AH10" s="256" t="s">
        <v>455</v>
      </c>
      <c r="AI10" s="256" t="s">
        <v>455</v>
      </c>
      <c r="AJ10" s="256" t="s">
        <v>455</v>
      </c>
      <c r="AK10" s="256" t="s">
        <v>455</v>
      </c>
      <c r="AL10" s="256" t="s">
        <v>455</v>
      </c>
      <c r="AN10" s="188"/>
    </row>
    <row r="11" spans="1:40" x14ac:dyDescent="0.25">
      <c r="A11" s="185" t="s">
        <v>263</v>
      </c>
      <c r="B11" s="185" t="s">
        <v>264</v>
      </c>
      <c r="C11" s="256">
        <v>669</v>
      </c>
      <c r="D11" s="256">
        <v>350</v>
      </c>
      <c r="E11" s="256">
        <v>319</v>
      </c>
      <c r="F11" s="256">
        <v>70</v>
      </c>
      <c r="G11" s="256">
        <v>69</v>
      </c>
      <c r="H11" s="256">
        <v>72</v>
      </c>
      <c r="I11" s="256">
        <v>185</v>
      </c>
      <c r="J11" s="256">
        <v>100</v>
      </c>
      <c r="K11" s="256">
        <v>85</v>
      </c>
      <c r="L11" s="256">
        <v>66</v>
      </c>
      <c r="M11" s="256">
        <v>61</v>
      </c>
      <c r="N11" s="256">
        <v>73</v>
      </c>
      <c r="O11" s="256">
        <v>307</v>
      </c>
      <c r="P11" s="256">
        <v>161</v>
      </c>
      <c r="Q11" s="256">
        <v>146</v>
      </c>
      <c r="R11" s="256">
        <v>66</v>
      </c>
      <c r="S11" s="256">
        <v>63</v>
      </c>
      <c r="T11" s="256">
        <v>70</v>
      </c>
      <c r="U11" s="256">
        <v>319</v>
      </c>
      <c r="V11" s="256">
        <v>157</v>
      </c>
      <c r="W11" s="256">
        <v>162</v>
      </c>
      <c r="X11" s="256">
        <v>66</v>
      </c>
      <c r="Y11" s="256">
        <v>62</v>
      </c>
      <c r="Z11" s="256">
        <v>69</v>
      </c>
      <c r="AA11" s="256" t="s">
        <v>428</v>
      </c>
      <c r="AB11" s="256">
        <v>5</v>
      </c>
      <c r="AC11" s="256" t="s">
        <v>428</v>
      </c>
      <c r="AD11" s="256" t="s">
        <v>428</v>
      </c>
      <c r="AE11" s="256">
        <v>100</v>
      </c>
      <c r="AF11" s="256" t="s">
        <v>428</v>
      </c>
      <c r="AG11" s="256">
        <v>1592</v>
      </c>
      <c r="AH11" s="256">
        <v>826</v>
      </c>
      <c r="AI11" s="256">
        <v>766</v>
      </c>
      <c r="AJ11" s="256">
        <v>68</v>
      </c>
      <c r="AK11" s="256">
        <v>65</v>
      </c>
      <c r="AL11" s="256">
        <v>70</v>
      </c>
      <c r="AN11" s="188"/>
    </row>
    <row r="12" spans="1:40" x14ac:dyDescent="0.25">
      <c r="A12" s="185" t="s">
        <v>309</v>
      </c>
      <c r="B12" s="185" t="s">
        <v>310</v>
      </c>
      <c r="C12" s="256">
        <v>1408</v>
      </c>
      <c r="D12" s="256">
        <v>747</v>
      </c>
      <c r="E12" s="256">
        <v>661</v>
      </c>
      <c r="F12" s="256">
        <v>73</v>
      </c>
      <c r="G12" s="256">
        <v>69</v>
      </c>
      <c r="H12" s="256">
        <v>77</v>
      </c>
      <c r="I12" s="256">
        <v>318</v>
      </c>
      <c r="J12" s="256">
        <v>168</v>
      </c>
      <c r="K12" s="256">
        <v>150</v>
      </c>
      <c r="L12" s="256">
        <v>80</v>
      </c>
      <c r="M12" s="256">
        <v>77</v>
      </c>
      <c r="N12" s="256">
        <v>83</v>
      </c>
      <c r="O12" s="256">
        <v>264</v>
      </c>
      <c r="P12" s="256">
        <v>135</v>
      </c>
      <c r="Q12" s="256">
        <v>129</v>
      </c>
      <c r="R12" s="256">
        <v>78</v>
      </c>
      <c r="S12" s="256">
        <v>76</v>
      </c>
      <c r="T12" s="256">
        <v>79</v>
      </c>
      <c r="U12" s="256">
        <v>1174</v>
      </c>
      <c r="V12" s="256">
        <v>604</v>
      </c>
      <c r="W12" s="256">
        <v>570</v>
      </c>
      <c r="X12" s="256">
        <v>81</v>
      </c>
      <c r="Y12" s="256">
        <v>77</v>
      </c>
      <c r="Z12" s="256">
        <v>85</v>
      </c>
      <c r="AA12" s="256">
        <v>40</v>
      </c>
      <c r="AB12" s="256">
        <v>22</v>
      </c>
      <c r="AC12" s="256">
        <v>18</v>
      </c>
      <c r="AD12" s="256">
        <v>80</v>
      </c>
      <c r="AE12" s="256">
        <v>82</v>
      </c>
      <c r="AF12" s="256">
        <v>78</v>
      </c>
      <c r="AG12" s="256">
        <v>3331</v>
      </c>
      <c r="AH12" s="256">
        <v>1738</v>
      </c>
      <c r="AI12" s="256">
        <v>1593</v>
      </c>
      <c r="AJ12" s="256">
        <v>76</v>
      </c>
      <c r="AK12" s="256">
        <v>73</v>
      </c>
      <c r="AL12" s="256">
        <v>80</v>
      </c>
      <c r="AN12" s="188"/>
    </row>
    <row r="13" spans="1:40" x14ac:dyDescent="0.25">
      <c r="A13" s="185" t="s">
        <v>267</v>
      </c>
      <c r="B13" s="185" t="s">
        <v>268</v>
      </c>
      <c r="C13" s="256">
        <v>925</v>
      </c>
      <c r="D13" s="256">
        <v>464</v>
      </c>
      <c r="E13" s="256">
        <v>461</v>
      </c>
      <c r="F13" s="256">
        <v>72</v>
      </c>
      <c r="G13" s="256">
        <v>67</v>
      </c>
      <c r="H13" s="256">
        <v>77</v>
      </c>
      <c r="I13" s="256">
        <v>265</v>
      </c>
      <c r="J13" s="256">
        <v>133</v>
      </c>
      <c r="K13" s="256">
        <v>132</v>
      </c>
      <c r="L13" s="256">
        <v>69</v>
      </c>
      <c r="M13" s="256">
        <v>63</v>
      </c>
      <c r="N13" s="256">
        <v>75</v>
      </c>
      <c r="O13" s="256">
        <v>328</v>
      </c>
      <c r="P13" s="256">
        <v>168</v>
      </c>
      <c r="Q13" s="256">
        <v>160</v>
      </c>
      <c r="R13" s="256">
        <v>79</v>
      </c>
      <c r="S13" s="256">
        <v>74</v>
      </c>
      <c r="T13" s="256">
        <v>84</v>
      </c>
      <c r="U13" s="256">
        <v>921</v>
      </c>
      <c r="V13" s="256">
        <v>444</v>
      </c>
      <c r="W13" s="256">
        <v>477</v>
      </c>
      <c r="X13" s="256">
        <v>71</v>
      </c>
      <c r="Y13" s="256">
        <v>65</v>
      </c>
      <c r="Z13" s="256">
        <v>76</v>
      </c>
      <c r="AA13" s="256">
        <v>26</v>
      </c>
      <c r="AB13" s="256">
        <v>13</v>
      </c>
      <c r="AC13" s="256">
        <v>13</v>
      </c>
      <c r="AD13" s="256">
        <v>81</v>
      </c>
      <c r="AE13" s="256" t="s">
        <v>428</v>
      </c>
      <c r="AF13" s="256" t="s">
        <v>428</v>
      </c>
      <c r="AG13" s="256">
        <v>2648</v>
      </c>
      <c r="AH13" s="256">
        <v>1320</v>
      </c>
      <c r="AI13" s="256">
        <v>1328</v>
      </c>
      <c r="AJ13" s="256">
        <v>72</v>
      </c>
      <c r="AK13" s="256">
        <v>67</v>
      </c>
      <c r="AL13" s="256">
        <v>78</v>
      </c>
      <c r="AN13" s="188"/>
    </row>
    <row r="14" spans="1:40" x14ac:dyDescent="0.25">
      <c r="A14" s="185" t="s">
        <v>269</v>
      </c>
      <c r="B14" s="185" t="s">
        <v>270</v>
      </c>
      <c r="C14" s="256">
        <v>576</v>
      </c>
      <c r="D14" s="256">
        <v>313</v>
      </c>
      <c r="E14" s="256">
        <v>263</v>
      </c>
      <c r="F14" s="256">
        <v>80</v>
      </c>
      <c r="G14" s="256">
        <v>80</v>
      </c>
      <c r="H14" s="256">
        <v>81</v>
      </c>
      <c r="I14" s="256">
        <v>179</v>
      </c>
      <c r="J14" s="256">
        <v>85</v>
      </c>
      <c r="K14" s="256">
        <v>94</v>
      </c>
      <c r="L14" s="256">
        <v>73</v>
      </c>
      <c r="M14" s="256">
        <v>72</v>
      </c>
      <c r="N14" s="256">
        <v>74</v>
      </c>
      <c r="O14" s="256">
        <v>95</v>
      </c>
      <c r="P14" s="256">
        <v>56</v>
      </c>
      <c r="Q14" s="256">
        <v>39</v>
      </c>
      <c r="R14" s="256">
        <v>79</v>
      </c>
      <c r="S14" s="256">
        <v>77</v>
      </c>
      <c r="T14" s="256">
        <v>82</v>
      </c>
      <c r="U14" s="256">
        <v>374</v>
      </c>
      <c r="V14" s="256">
        <v>187</v>
      </c>
      <c r="W14" s="256">
        <v>187</v>
      </c>
      <c r="X14" s="256">
        <v>70</v>
      </c>
      <c r="Y14" s="256">
        <v>69</v>
      </c>
      <c r="Z14" s="256">
        <v>71</v>
      </c>
      <c r="AA14" s="256">
        <v>3</v>
      </c>
      <c r="AB14" s="256" t="s">
        <v>428</v>
      </c>
      <c r="AC14" s="256" t="s">
        <v>428</v>
      </c>
      <c r="AD14" s="256" t="s">
        <v>428</v>
      </c>
      <c r="AE14" s="256" t="s">
        <v>428</v>
      </c>
      <c r="AF14" s="256" t="s">
        <v>428</v>
      </c>
      <c r="AG14" s="256">
        <v>1404</v>
      </c>
      <c r="AH14" s="256">
        <v>734</v>
      </c>
      <c r="AI14" s="256">
        <v>670</v>
      </c>
      <c r="AJ14" s="256">
        <v>76</v>
      </c>
      <c r="AK14" s="256">
        <v>75</v>
      </c>
      <c r="AL14" s="256">
        <v>77</v>
      </c>
      <c r="AN14" s="188"/>
    </row>
    <row r="15" spans="1:40" x14ac:dyDescent="0.25">
      <c r="A15" s="185" t="s">
        <v>273</v>
      </c>
      <c r="B15" s="185" t="s">
        <v>274</v>
      </c>
      <c r="C15" s="256">
        <v>938</v>
      </c>
      <c r="D15" s="256">
        <v>474</v>
      </c>
      <c r="E15" s="256">
        <v>464</v>
      </c>
      <c r="F15" s="256">
        <v>70</v>
      </c>
      <c r="G15" s="256">
        <v>67</v>
      </c>
      <c r="H15" s="256">
        <v>73</v>
      </c>
      <c r="I15" s="256">
        <v>308</v>
      </c>
      <c r="J15" s="256">
        <v>155</v>
      </c>
      <c r="K15" s="256">
        <v>153</v>
      </c>
      <c r="L15" s="256">
        <v>70</v>
      </c>
      <c r="M15" s="256">
        <v>64</v>
      </c>
      <c r="N15" s="256">
        <v>76</v>
      </c>
      <c r="O15" s="256">
        <v>155</v>
      </c>
      <c r="P15" s="256">
        <v>74</v>
      </c>
      <c r="Q15" s="256">
        <v>81</v>
      </c>
      <c r="R15" s="256">
        <v>73</v>
      </c>
      <c r="S15" s="256">
        <v>68</v>
      </c>
      <c r="T15" s="256">
        <v>78</v>
      </c>
      <c r="U15" s="256">
        <v>454</v>
      </c>
      <c r="V15" s="256">
        <v>238</v>
      </c>
      <c r="W15" s="256">
        <v>216</v>
      </c>
      <c r="X15" s="256">
        <v>68</v>
      </c>
      <c r="Y15" s="256">
        <v>63</v>
      </c>
      <c r="Z15" s="256">
        <v>73</v>
      </c>
      <c r="AA15" s="256">
        <v>10</v>
      </c>
      <c r="AB15" s="256">
        <v>3</v>
      </c>
      <c r="AC15" s="256">
        <v>7</v>
      </c>
      <c r="AD15" s="256">
        <v>100</v>
      </c>
      <c r="AE15" s="256">
        <v>100</v>
      </c>
      <c r="AF15" s="256">
        <v>100</v>
      </c>
      <c r="AG15" s="256">
        <v>1996</v>
      </c>
      <c r="AH15" s="256">
        <v>1019</v>
      </c>
      <c r="AI15" s="256">
        <v>977</v>
      </c>
      <c r="AJ15" s="256">
        <v>70</v>
      </c>
      <c r="AK15" s="256">
        <v>66</v>
      </c>
      <c r="AL15" s="256">
        <v>74</v>
      </c>
      <c r="AN15" s="188"/>
    </row>
    <row r="16" spans="1:40" x14ac:dyDescent="0.25">
      <c r="A16" s="185" t="s">
        <v>275</v>
      </c>
      <c r="B16" s="185" t="s">
        <v>276</v>
      </c>
      <c r="C16" s="256" t="s">
        <v>428</v>
      </c>
      <c r="D16" s="256" t="s">
        <v>428</v>
      </c>
      <c r="E16" s="256" t="s">
        <v>428</v>
      </c>
      <c r="F16" s="256" t="s">
        <v>428</v>
      </c>
      <c r="G16" s="256" t="s">
        <v>428</v>
      </c>
      <c r="H16" s="256" t="s">
        <v>428</v>
      </c>
      <c r="I16" s="256" t="s">
        <v>428</v>
      </c>
      <c r="J16" s="256" t="s">
        <v>428</v>
      </c>
      <c r="K16" s="256" t="s">
        <v>428</v>
      </c>
      <c r="L16" s="256" t="s">
        <v>428</v>
      </c>
      <c r="M16" s="256" t="s">
        <v>428</v>
      </c>
      <c r="N16" s="256" t="s">
        <v>428</v>
      </c>
      <c r="O16" s="256" t="s">
        <v>428</v>
      </c>
      <c r="P16" s="256" t="s">
        <v>428</v>
      </c>
      <c r="Q16" s="256" t="s">
        <v>428</v>
      </c>
      <c r="R16" s="256" t="s">
        <v>428</v>
      </c>
      <c r="S16" s="256" t="s">
        <v>428</v>
      </c>
      <c r="T16" s="256" t="s">
        <v>428</v>
      </c>
      <c r="U16" s="256" t="s">
        <v>428</v>
      </c>
      <c r="V16" s="256" t="s">
        <v>428</v>
      </c>
      <c r="W16" s="256" t="s">
        <v>428</v>
      </c>
      <c r="X16" s="256" t="s">
        <v>428</v>
      </c>
      <c r="Y16" s="256" t="s">
        <v>428</v>
      </c>
      <c r="Z16" s="256" t="s">
        <v>428</v>
      </c>
      <c r="AA16" s="256" t="s">
        <v>428</v>
      </c>
      <c r="AB16" s="256">
        <v>5</v>
      </c>
      <c r="AC16" s="256" t="s">
        <v>428</v>
      </c>
      <c r="AD16" s="256" t="s">
        <v>428</v>
      </c>
      <c r="AE16" s="256">
        <v>100</v>
      </c>
      <c r="AF16" s="256" t="s">
        <v>428</v>
      </c>
      <c r="AG16" s="256" t="s">
        <v>428</v>
      </c>
      <c r="AH16" s="256" t="s">
        <v>428</v>
      </c>
      <c r="AI16" s="256" t="s">
        <v>428</v>
      </c>
      <c r="AJ16" s="256" t="s">
        <v>428</v>
      </c>
      <c r="AK16" s="256" t="s">
        <v>428</v>
      </c>
      <c r="AL16" s="256" t="s">
        <v>428</v>
      </c>
      <c r="AN16" s="188"/>
    </row>
    <row r="17" spans="1:40" x14ac:dyDescent="0.25">
      <c r="A17" s="185" t="s">
        <v>277</v>
      </c>
      <c r="B17" s="185" t="s">
        <v>278</v>
      </c>
      <c r="C17" s="256">
        <v>1017</v>
      </c>
      <c r="D17" s="256">
        <v>518</v>
      </c>
      <c r="E17" s="256">
        <v>499</v>
      </c>
      <c r="F17" s="256">
        <v>75</v>
      </c>
      <c r="G17" s="256">
        <v>73</v>
      </c>
      <c r="H17" s="256">
        <v>78</v>
      </c>
      <c r="I17" s="256">
        <v>436</v>
      </c>
      <c r="J17" s="256">
        <v>218</v>
      </c>
      <c r="K17" s="256">
        <v>218</v>
      </c>
      <c r="L17" s="256">
        <v>75</v>
      </c>
      <c r="M17" s="256">
        <v>72</v>
      </c>
      <c r="N17" s="256">
        <v>78</v>
      </c>
      <c r="O17" s="256">
        <v>145</v>
      </c>
      <c r="P17" s="256">
        <v>87</v>
      </c>
      <c r="Q17" s="256">
        <v>58</v>
      </c>
      <c r="R17" s="256">
        <v>78</v>
      </c>
      <c r="S17" s="256">
        <v>78</v>
      </c>
      <c r="T17" s="256">
        <v>78</v>
      </c>
      <c r="U17" s="256">
        <v>1316</v>
      </c>
      <c r="V17" s="256">
        <v>686</v>
      </c>
      <c r="W17" s="256">
        <v>630</v>
      </c>
      <c r="X17" s="256">
        <v>72</v>
      </c>
      <c r="Y17" s="256">
        <v>69</v>
      </c>
      <c r="Z17" s="256">
        <v>75</v>
      </c>
      <c r="AA17" s="256">
        <v>20</v>
      </c>
      <c r="AB17" s="256">
        <v>10</v>
      </c>
      <c r="AC17" s="256">
        <v>10</v>
      </c>
      <c r="AD17" s="256">
        <v>65</v>
      </c>
      <c r="AE17" s="256">
        <v>70</v>
      </c>
      <c r="AF17" s="256">
        <v>60</v>
      </c>
      <c r="AG17" s="256">
        <v>3123</v>
      </c>
      <c r="AH17" s="256">
        <v>1621</v>
      </c>
      <c r="AI17" s="256">
        <v>1502</v>
      </c>
      <c r="AJ17" s="256">
        <v>73</v>
      </c>
      <c r="AK17" s="256">
        <v>71</v>
      </c>
      <c r="AL17" s="256">
        <v>76</v>
      </c>
      <c r="AN17" s="188"/>
    </row>
    <row r="18" spans="1:40" x14ac:dyDescent="0.25">
      <c r="A18" s="185" t="s">
        <v>279</v>
      </c>
      <c r="B18" s="185" t="s">
        <v>280</v>
      </c>
      <c r="C18" s="256">
        <v>1222</v>
      </c>
      <c r="D18" s="256">
        <v>616</v>
      </c>
      <c r="E18" s="256">
        <v>606</v>
      </c>
      <c r="F18" s="256">
        <v>74</v>
      </c>
      <c r="G18" s="256">
        <v>70</v>
      </c>
      <c r="H18" s="256">
        <v>78</v>
      </c>
      <c r="I18" s="256">
        <v>514</v>
      </c>
      <c r="J18" s="256">
        <v>236</v>
      </c>
      <c r="K18" s="256">
        <v>278</v>
      </c>
      <c r="L18" s="256">
        <v>77</v>
      </c>
      <c r="M18" s="256">
        <v>69</v>
      </c>
      <c r="N18" s="256">
        <v>83</v>
      </c>
      <c r="O18" s="256">
        <v>252</v>
      </c>
      <c r="P18" s="256">
        <v>130</v>
      </c>
      <c r="Q18" s="256">
        <v>122</v>
      </c>
      <c r="R18" s="256">
        <v>83</v>
      </c>
      <c r="S18" s="256">
        <v>79</v>
      </c>
      <c r="T18" s="256">
        <v>87</v>
      </c>
      <c r="U18" s="256">
        <v>1417</v>
      </c>
      <c r="V18" s="256">
        <v>726</v>
      </c>
      <c r="W18" s="256">
        <v>691</v>
      </c>
      <c r="X18" s="256">
        <v>75</v>
      </c>
      <c r="Y18" s="256">
        <v>71</v>
      </c>
      <c r="Z18" s="256">
        <v>78</v>
      </c>
      <c r="AA18" s="256">
        <v>54</v>
      </c>
      <c r="AB18" s="256">
        <v>30</v>
      </c>
      <c r="AC18" s="256">
        <v>24</v>
      </c>
      <c r="AD18" s="256">
        <v>81</v>
      </c>
      <c r="AE18" s="256">
        <v>77</v>
      </c>
      <c r="AF18" s="256">
        <v>88</v>
      </c>
      <c r="AG18" s="256">
        <v>3646</v>
      </c>
      <c r="AH18" s="256">
        <v>1832</v>
      </c>
      <c r="AI18" s="256">
        <v>1814</v>
      </c>
      <c r="AJ18" s="256">
        <v>75</v>
      </c>
      <c r="AK18" s="256">
        <v>71</v>
      </c>
      <c r="AL18" s="256">
        <v>79</v>
      </c>
      <c r="AN18" s="188"/>
    </row>
    <row r="19" spans="1:40" x14ac:dyDescent="0.25">
      <c r="A19" s="185" t="s">
        <v>283</v>
      </c>
      <c r="B19" s="185" t="s">
        <v>284</v>
      </c>
      <c r="C19" s="256">
        <v>1005</v>
      </c>
      <c r="D19" s="256">
        <v>484</v>
      </c>
      <c r="E19" s="256">
        <v>521</v>
      </c>
      <c r="F19" s="256">
        <v>69</v>
      </c>
      <c r="G19" s="256">
        <v>63</v>
      </c>
      <c r="H19" s="256">
        <v>75</v>
      </c>
      <c r="I19" s="256">
        <v>355</v>
      </c>
      <c r="J19" s="256">
        <v>166</v>
      </c>
      <c r="K19" s="256">
        <v>189</v>
      </c>
      <c r="L19" s="256">
        <v>76</v>
      </c>
      <c r="M19" s="256">
        <v>72</v>
      </c>
      <c r="N19" s="256">
        <v>79</v>
      </c>
      <c r="O19" s="256">
        <v>188</v>
      </c>
      <c r="P19" s="256">
        <v>96</v>
      </c>
      <c r="Q19" s="256">
        <v>92</v>
      </c>
      <c r="R19" s="256">
        <v>78</v>
      </c>
      <c r="S19" s="256">
        <v>71</v>
      </c>
      <c r="T19" s="256">
        <v>86</v>
      </c>
      <c r="U19" s="256">
        <v>1430</v>
      </c>
      <c r="V19" s="256">
        <v>709</v>
      </c>
      <c r="W19" s="256">
        <v>721</v>
      </c>
      <c r="X19" s="256">
        <v>74</v>
      </c>
      <c r="Y19" s="256">
        <v>69</v>
      </c>
      <c r="Z19" s="256">
        <v>79</v>
      </c>
      <c r="AA19" s="256">
        <v>50</v>
      </c>
      <c r="AB19" s="256">
        <v>20</v>
      </c>
      <c r="AC19" s="256">
        <v>30</v>
      </c>
      <c r="AD19" s="256">
        <v>68</v>
      </c>
      <c r="AE19" s="256">
        <v>70</v>
      </c>
      <c r="AF19" s="256">
        <v>67</v>
      </c>
      <c r="AG19" s="256">
        <v>3350</v>
      </c>
      <c r="AH19" s="256">
        <v>1646</v>
      </c>
      <c r="AI19" s="256">
        <v>1704</v>
      </c>
      <c r="AJ19" s="256">
        <v>72</v>
      </c>
      <c r="AK19" s="256">
        <v>67</v>
      </c>
      <c r="AL19" s="256">
        <v>77</v>
      </c>
      <c r="AN19" s="188"/>
    </row>
    <row r="20" spans="1:40" x14ac:dyDescent="0.25">
      <c r="A20" s="185" t="s">
        <v>285</v>
      </c>
      <c r="B20" s="185" t="s">
        <v>286</v>
      </c>
      <c r="C20" s="256">
        <v>509</v>
      </c>
      <c r="D20" s="256">
        <v>255</v>
      </c>
      <c r="E20" s="256">
        <v>254</v>
      </c>
      <c r="F20" s="256">
        <v>69</v>
      </c>
      <c r="G20" s="256">
        <v>64</v>
      </c>
      <c r="H20" s="256">
        <v>74</v>
      </c>
      <c r="I20" s="256">
        <v>212</v>
      </c>
      <c r="J20" s="256">
        <v>118</v>
      </c>
      <c r="K20" s="256">
        <v>94</v>
      </c>
      <c r="L20" s="256">
        <v>68</v>
      </c>
      <c r="M20" s="256">
        <v>64</v>
      </c>
      <c r="N20" s="256">
        <v>73</v>
      </c>
      <c r="O20" s="256">
        <v>2011</v>
      </c>
      <c r="P20" s="256">
        <v>1034</v>
      </c>
      <c r="Q20" s="256">
        <v>977</v>
      </c>
      <c r="R20" s="256">
        <v>72</v>
      </c>
      <c r="S20" s="256">
        <v>68</v>
      </c>
      <c r="T20" s="256">
        <v>76</v>
      </c>
      <c r="U20" s="256">
        <v>352</v>
      </c>
      <c r="V20" s="256">
        <v>191</v>
      </c>
      <c r="W20" s="256">
        <v>161</v>
      </c>
      <c r="X20" s="256">
        <v>71</v>
      </c>
      <c r="Y20" s="256">
        <v>69</v>
      </c>
      <c r="Z20" s="256">
        <v>73</v>
      </c>
      <c r="AA20" s="256">
        <v>22</v>
      </c>
      <c r="AB20" s="256">
        <v>8</v>
      </c>
      <c r="AC20" s="256">
        <v>14</v>
      </c>
      <c r="AD20" s="256">
        <v>86</v>
      </c>
      <c r="AE20" s="256" t="s">
        <v>428</v>
      </c>
      <c r="AF20" s="256" t="s">
        <v>428</v>
      </c>
      <c r="AG20" s="256">
        <v>3253</v>
      </c>
      <c r="AH20" s="256">
        <v>1679</v>
      </c>
      <c r="AI20" s="256">
        <v>1574</v>
      </c>
      <c r="AJ20" s="256">
        <v>71</v>
      </c>
      <c r="AK20" s="256">
        <v>67</v>
      </c>
      <c r="AL20" s="256">
        <v>74</v>
      </c>
      <c r="AN20" s="188"/>
    </row>
    <row r="21" spans="1:40" x14ac:dyDescent="0.25">
      <c r="A21" s="185" t="s">
        <v>287</v>
      </c>
      <c r="B21" s="185" t="s">
        <v>288</v>
      </c>
      <c r="C21" s="256">
        <v>1193</v>
      </c>
      <c r="D21" s="256">
        <v>625</v>
      </c>
      <c r="E21" s="256">
        <v>568</v>
      </c>
      <c r="F21" s="256">
        <v>77</v>
      </c>
      <c r="G21" s="256">
        <v>75</v>
      </c>
      <c r="H21" s="256">
        <v>78</v>
      </c>
      <c r="I21" s="256">
        <v>331</v>
      </c>
      <c r="J21" s="256">
        <v>159</v>
      </c>
      <c r="K21" s="256">
        <v>172</v>
      </c>
      <c r="L21" s="256">
        <v>72</v>
      </c>
      <c r="M21" s="256">
        <v>65</v>
      </c>
      <c r="N21" s="256">
        <v>78</v>
      </c>
      <c r="O21" s="256">
        <v>439</v>
      </c>
      <c r="P21" s="256">
        <v>215</v>
      </c>
      <c r="Q21" s="256">
        <v>224</v>
      </c>
      <c r="R21" s="256">
        <v>82</v>
      </c>
      <c r="S21" s="256">
        <v>77</v>
      </c>
      <c r="T21" s="256">
        <v>88</v>
      </c>
      <c r="U21" s="256">
        <v>613</v>
      </c>
      <c r="V21" s="256">
        <v>296</v>
      </c>
      <c r="W21" s="256">
        <v>317</v>
      </c>
      <c r="X21" s="256">
        <v>71</v>
      </c>
      <c r="Y21" s="256">
        <v>69</v>
      </c>
      <c r="Z21" s="256">
        <v>73</v>
      </c>
      <c r="AA21" s="256">
        <v>13</v>
      </c>
      <c r="AB21" s="256">
        <v>5</v>
      </c>
      <c r="AC21" s="256">
        <v>8</v>
      </c>
      <c r="AD21" s="256" t="s">
        <v>428</v>
      </c>
      <c r="AE21" s="256">
        <v>100</v>
      </c>
      <c r="AF21" s="256" t="s">
        <v>428</v>
      </c>
      <c r="AG21" s="256">
        <v>2713</v>
      </c>
      <c r="AH21" s="256">
        <v>1370</v>
      </c>
      <c r="AI21" s="256">
        <v>1343</v>
      </c>
      <c r="AJ21" s="256">
        <v>75</v>
      </c>
      <c r="AK21" s="256">
        <v>72</v>
      </c>
      <c r="AL21" s="256">
        <v>78</v>
      </c>
      <c r="AN21" s="188"/>
    </row>
    <row r="22" spans="1:40" x14ac:dyDescent="0.25">
      <c r="A22" s="185" t="s">
        <v>289</v>
      </c>
      <c r="B22" s="185" t="s">
        <v>290</v>
      </c>
      <c r="C22" s="256">
        <v>439</v>
      </c>
      <c r="D22" s="256">
        <v>220</v>
      </c>
      <c r="E22" s="256">
        <v>219</v>
      </c>
      <c r="F22" s="256">
        <v>75</v>
      </c>
      <c r="G22" s="256">
        <v>70</v>
      </c>
      <c r="H22" s="256">
        <v>81</v>
      </c>
      <c r="I22" s="256">
        <v>170</v>
      </c>
      <c r="J22" s="256">
        <v>83</v>
      </c>
      <c r="K22" s="256">
        <v>87</v>
      </c>
      <c r="L22" s="256">
        <v>82</v>
      </c>
      <c r="M22" s="256">
        <v>80</v>
      </c>
      <c r="N22" s="256">
        <v>85</v>
      </c>
      <c r="O22" s="256">
        <v>227</v>
      </c>
      <c r="P22" s="256">
        <v>114</v>
      </c>
      <c r="Q22" s="256">
        <v>113</v>
      </c>
      <c r="R22" s="256">
        <v>73</v>
      </c>
      <c r="S22" s="256">
        <v>71</v>
      </c>
      <c r="T22" s="256">
        <v>75</v>
      </c>
      <c r="U22" s="256">
        <v>253</v>
      </c>
      <c r="V22" s="256">
        <v>127</v>
      </c>
      <c r="W22" s="256">
        <v>126</v>
      </c>
      <c r="X22" s="256">
        <v>76</v>
      </c>
      <c r="Y22" s="256">
        <v>75</v>
      </c>
      <c r="Z22" s="256">
        <v>78</v>
      </c>
      <c r="AA22" s="256">
        <v>21</v>
      </c>
      <c r="AB22" s="256">
        <v>12</v>
      </c>
      <c r="AC22" s="256">
        <v>9</v>
      </c>
      <c r="AD22" s="256">
        <v>71</v>
      </c>
      <c r="AE22" s="256">
        <v>75</v>
      </c>
      <c r="AF22" s="256">
        <v>67</v>
      </c>
      <c r="AG22" s="256">
        <v>1568</v>
      </c>
      <c r="AH22" s="256">
        <v>771</v>
      </c>
      <c r="AI22" s="256">
        <v>797</v>
      </c>
      <c r="AJ22" s="256">
        <v>74</v>
      </c>
      <c r="AK22" s="256">
        <v>72</v>
      </c>
      <c r="AL22" s="256">
        <v>77</v>
      </c>
      <c r="AN22" s="188"/>
    </row>
    <row r="23" spans="1:40" x14ac:dyDescent="0.25">
      <c r="A23" s="185" t="s">
        <v>293</v>
      </c>
      <c r="B23" s="185" t="s">
        <v>294</v>
      </c>
      <c r="C23" s="256">
        <v>1379</v>
      </c>
      <c r="D23" s="256">
        <v>727</v>
      </c>
      <c r="E23" s="256">
        <v>652</v>
      </c>
      <c r="F23" s="256">
        <v>55</v>
      </c>
      <c r="G23" s="256">
        <v>52</v>
      </c>
      <c r="H23" s="256">
        <v>59</v>
      </c>
      <c r="I23" s="256">
        <v>284</v>
      </c>
      <c r="J23" s="256">
        <v>159</v>
      </c>
      <c r="K23" s="256">
        <v>125</v>
      </c>
      <c r="L23" s="256">
        <v>64</v>
      </c>
      <c r="M23" s="256">
        <v>59</v>
      </c>
      <c r="N23" s="256">
        <v>71</v>
      </c>
      <c r="O23" s="256">
        <v>612</v>
      </c>
      <c r="P23" s="256">
        <v>299</v>
      </c>
      <c r="Q23" s="256">
        <v>313</v>
      </c>
      <c r="R23" s="256">
        <v>71</v>
      </c>
      <c r="S23" s="256">
        <v>70</v>
      </c>
      <c r="T23" s="256">
        <v>73</v>
      </c>
      <c r="U23" s="256">
        <v>1140</v>
      </c>
      <c r="V23" s="256">
        <v>584</v>
      </c>
      <c r="W23" s="256">
        <v>556</v>
      </c>
      <c r="X23" s="256">
        <v>68</v>
      </c>
      <c r="Y23" s="256">
        <v>65</v>
      </c>
      <c r="Z23" s="256">
        <v>71</v>
      </c>
      <c r="AA23" s="256">
        <v>5</v>
      </c>
      <c r="AB23" s="256" t="s">
        <v>428</v>
      </c>
      <c r="AC23" s="256" t="s">
        <v>428</v>
      </c>
      <c r="AD23" s="256" t="s">
        <v>428</v>
      </c>
      <c r="AE23" s="256" t="s">
        <v>428</v>
      </c>
      <c r="AF23" s="256" t="s">
        <v>428</v>
      </c>
      <c r="AG23" s="256">
        <v>3522</v>
      </c>
      <c r="AH23" s="256">
        <v>1823</v>
      </c>
      <c r="AI23" s="256">
        <v>1699</v>
      </c>
      <c r="AJ23" s="256">
        <v>63</v>
      </c>
      <c r="AK23" s="256">
        <v>59</v>
      </c>
      <c r="AL23" s="256">
        <v>66</v>
      </c>
      <c r="AN23" s="188"/>
    </row>
    <row r="24" spans="1:40" x14ac:dyDescent="0.25">
      <c r="A24" s="185" t="s">
        <v>295</v>
      </c>
      <c r="B24" s="185" t="s">
        <v>296</v>
      </c>
      <c r="C24" s="256">
        <v>2119</v>
      </c>
      <c r="D24" s="256">
        <v>1107</v>
      </c>
      <c r="E24" s="256">
        <v>1012</v>
      </c>
      <c r="F24" s="256">
        <v>73</v>
      </c>
      <c r="G24" s="256">
        <v>71</v>
      </c>
      <c r="H24" s="256">
        <v>74</v>
      </c>
      <c r="I24" s="256">
        <v>391</v>
      </c>
      <c r="J24" s="256">
        <v>210</v>
      </c>
      <c r="K24" s="256">
        <v>181</v>
      </c>
      <c r="L24" s="256">
        <v>72</v>
      </c>
      <c r="M24" s="256">
        <v>65</v>
      </c>
      <c r="N24" s="256">
        <v>81</v>
      </c>
      <c r="O24" s="256">
        <v>420</v>
      </c>
      <c r="P24" s="256">
        <v>208</v>
      </c>
      <c r="Q24" s="256">
        <v>212</v>
      </c>
      <c r="R24" s="256">
        <v>78</v>
      </c>
      <c r="S24" s="256">
        <v>75</v>
      </c>
      <c r="T24" s="256">
        <v>81</v>
      </c>
      <c r="U24" s="256">
        <v>464</v>
      </c>
      <c r="V24" s="256">
        <v>227</v>
      </c>
      <c r="W24" s="256">
        <v>237</v>
      </c>
      <c r="X24" s="256">
        <v>69</v>
      </c>
      <c r="Y24" s="256">
        <v>63</v>
      </c>
      <c r="Z24" s="256">
        <v>74</v>
      </c>
      <c r="AA24" s="256">
        <v>51</v>
      </c>
      <c r="AB24" s="256">
        <v>31</v>
      </c>
      <c r="AC24" s="256">
        <v>20</v>
      </c>
      <c r="AD24" s="256">
        <v>90</v>
      </c>
      <c r="AE24" s="256" t="s">
        <v>428</v>
      </c>
      <c r="AF24" s="256" t="s">
        <v>428</v>
      </c>
      <c r="AG24" s="256">
        <v>3992</v>
      </c>
      <c r="AH24" s="256">
        <v>2062</v>
      </c>
      <c r="AI24" s="256">
        <v>1930</v>
      </c>
      <c r="AJ24" s="256">
        <v>72</v>
      </c>
      <c r="AK24" s="256">
        <v>70</v>
      </c>
      <c r="AL24" s="256">
        <v>75</v>
      </c>
      <c r="AN24" s="188"/>
    </row>
    <row r="25" spans="1:40" x14ac:dyDescent="0.25">
      <c r="A25" s="185" t="s">
        <v>297</v>
      </c>
      <c r="B25" s="185" t="s">
        <v>298</v>
      </c>
      <c r="C25" s="256">
        <v>2085</v>
      </c>
      <c r="D25" s="256">
        <v>1081</v>
      </c>
      <c r="E25" s="256">
        <v>1004</v>
      </c>
      <c r="F25" s="256">
        <v>73</v>
      </c>
      <c r="G25" s="256">
        <v>70</v>
      </c>
      <c r="H25" s="256">
        <v>76</v>
      </c>
      <c r="I25" s="256">
        <v>201</v>
      </c>
      <c r="J25" s="256">
        <v>101</v>
      </c>
      <c r="K25" s="256">
        <v>100</v>
      </c>
      <c r="L25" s="256">
        <v>75</v>
      </c>
      <c r="M25" s="256">
        <v>73</v>
      </c>
      <c r="N25" s="256">
        <v>77</v>
      </c>
      <c r="O25" s="256">
        <v>207</v>
      </c>
      <c r="P25" s="256">
        <v>111</v>
      </c>
      <c r="Q25" s="256">
        <v>96</v>
      </c>
      <c r="R25" s="256">
        <v>86</v>
      </c>
      <c r="S25" s="256">
        <v>84</v>
      </c>
      <c r="T25" s="256">
        <v>90</v>
      </c>
      <c r="U25" s="256">
        <v>570</v>
      </c>
      <c r="V25" s="256">
        <v>273</v>
      </c>
      <c r="W25" s="256">
        <v>297</v>
      </c>
      <c r="X25" s="256">
        <v>84</v>
      </c>
      <c r="Y25" s="256">
        <v>79</v>
      </c>
      <c r="Z25" s="256">
        <v>88</v>
      </c>
      <c r="AA25" s="256">
        <v>25</v>
      </c>
      <c r="AB25" s="256">
        <v>14</v>
      </c>
      <c r="AC25" s="256">
        <v>11</v>
      </c>
      <c r="AD25" s="256">
        <v>84</v>
      </c>
      <c r="AE25" s="256" t="s">
        <v>428</v>
      </c>
      <c r="AF25" s="256" t="s">
        <v>428</v>
      </c>
      <c r="AG25" s="256">
        <v>3147</v>
      </c>
      <c r="AH25" s="256">
        <v>1612</v>
      </c>
      <c r="AI25" s="256">
        <v>1535</v>
      </c>
      <c r="AJ25" s="256">
        <v>76</v>
      </c>
      <c r="AK25" s="256">
        <v>72</v>
      </c>
      <c r="AL25" s="256">
        <v>79</v>
      </c>
      <c r="AN25" s="188"/>
    </row>
    <row r="26" spans="1:40" x14ac:dyDescent="0.25">
      <c r="A26" s="185" t="s">
        <v>299</v>
      </c>
      <c r="B26" s="185" t="s">
        <v>300</v>
      </c>
      <c r="C26" s="256">
        <v>924</v>
      </c>
      <c r="D26" s="256">
        <v>491</v>
      </c>
      <c r="E26" s="256">
        <v>433</v>
      </c>
      <c r="F26" s="256">
        <v>76</v>
      </c>
      <c r="G26" s="256">
        <v>75</v>
      </c>
      <c r="H26" s="256">
        <v>77</v>
      </c>
      <c r="I26" s="256">
        <v>288</v>
      </c>
      <c r="J26" s="256">
        <v>154</v>
      </c>
      <c r="K26" s="256">
        <v>134</v>
      </c>
      <c r="L26" s="256">
        <v>74</v>
      </c>
      <c r="M26" s="256">
        <v>71</v>
      </c>
      <c r="N26" s="256">
        <v>77</v>
      </c>
      <c r="O26" s="256">
        <v>1006</v>
      </c>
      <c r="P26" s="256">
        <v>535</v>
      </c>
      <c r="Q26" s="256">
        <v>471</v>
      </c>
      <c r="R26" s="256">
        <v>79</v>
      </c>
      <c r="S26" s="256">
        <v>76</v>
      </c>
      <c r="T26" s="256">
        <v>84</v>
      </c>
      <c r="U26" s="256">
        <v>996</v>
      </c>
      <c r="V26" s="256">
        <v>489</v>
      </c>
      <c r="W26" s="256">
        <v>507</v>
      </c>
      <c r="X26" s="256">
        <v>75</v>
      </c>
      <c r="Y26" s="256">
        <v>70</v>
      </c>
      <c r="Z26" s="256">
        <v>81</v>
      </c>
      <c r="AA26" s="256">
        <v>5</v>
      </c>
      <c r="AB26" s="256" t="s">
        <v>428</v>
      </c>
      <c r="AC26" s="256" t="s">
        <v>428</v>
      </c>
      <c r="AD26" s="256" t="s">
        <v>428</v>
      </c>
      <c r="AE26" s="256" t="s">
        <v>428</v>
      </c>
      <c r="AF26" s="256" t="s">
        <v>428</v>
      </c>
      <c r="AG26" s="256">
        <v>3715</v>
      </c>
      <c r="AH26" s="256">
        <v>1944</v>
      </c>
      <c r="AI26" s="256">
        <v>1771</v>
      </c>
      <c r="AJ26" s="256">
        <v>75</v>
      </c>
      <c r="AK26" s="256">
        <v>71</v>
      </c>
      <c r="AL26" s="256">
        <v>79</v>
      </c>
      <c r="AN26" s="188"/>
    </row>
    <row r="27" spans="1:40" x14ac:dyDescent="0.25">
      <c r="A27" s="185" t="s">
        <v>301</v>
      </c>
      <c r="B27" s="185" t="s">
        <v>302</v>
      </c>
      <c r="C27" s="256">
        <v>2626</v>
      </c>
      <c r="D27" s="256">
        <v>1350</v>
      </c>
      <c r="E27" s="256">
        <v>1276</v>
      </c>
      <c r="F27" s="256">
        <v>75</v>
      </c>
      <c r="G27" s="256">
        <v>71</v>
      </c>
      <c r="H27" s="256">
        <v>79</v>
      </c>
      <c r="I27" s="256">
        <v>371</v>
      </c>
      <c r="J27" s="256">
        <v>171</v>
      </c>
      <c r="K27" s="256">
        <v>200</v>
      </c>
      <c r="L27" s="256">
        <v>77</v>
      </c>
      <c r="M27" s="256">
        <v>73</v>
      </c>
      <c r="N27" s="256">
        <v>82</v>
      </c>
      <c r="O27" s="256">
        <v>182</v>
      </c>
      <c r="P27" s="256">
        <v>90</v>
      </c>
      <c r="Q27" s="256">
        <v>92</v>
      </c>
      <c r="R27" s="256">
        <v>82</v>
      </c>
      <c r="S27" s="256">
        <v>79</v>
      </c>
      <c r="T27" s="256">
        <v>86</v>
      </c>
      <c r="U27" s="256">
        <v>323</v>
      </c>
      <c r="V27" s="256">
        <v>154</v>
      </c>
      <c r="W27" s="256">
        <v>169</v>
      </c>
      <c r="X27" s="256">
        <v>72</v>
      </c>
      <c r="Y27" s="256">
        <v>63</v>
      </c>
      <c r="Z27" s="256">
        <v>80</v>
      </c>
      <c r="AA27" s="256">
        <v>23</v>
      </c>
      <c r="AB27" s="256">
        <v>12</v>
      </c>
      <c r="AC27" s="256">
        <v>11</v>
      </c>
      <c r="AD27" s="256">
        <v>78</v>
      </c>
      <c r="AE27" s="256" t="s">
        <v>428</v>
      </c>
      <c r="AF27" s="256" t="s">
        <v>428</v>
      </c>
      <c r="AG27" s="256">
        <v>3743</v>
      </c>
      <c r="AH27" s="256">
        <v>1885</v>
      </c>
      <c r="AI27" s="256">
        <v>1858</v>
      </c>
      <c r="AJ27" s="256">
        <v>75</v>
      </c>
      <c r="AK27" s="256">
        <v>71</v>
      </c>
      <c r="AL27" s="256">
        <v>79</v>
      </c>
      <c r="AN27" s="188"/>
    </row>
    <row r="28" spans="1:40" x14ac:dyDescent="0.25">
      <c r="A28" s="185" t="s">
        <v>303</v>
      </c>
      <c r="B28" s="185" t="s">
        <v>304</v>
      </c>
      <c r="C28" s="256">
        <v>1672</v>
      </c>
      <c r="D28" s="256">
        <v>856</v>
      </c>
      <c r="E28" s="256">
        <v>816</v>
      </c>
      <c r="F28" s="256">
        <v>69</v>
      </c>
      <c r="G28" s="256">
        <v>66</v>
      </c>
      <c r="H28" s="256">
        <v>72</v>
      </c>
      <c r="I28" s="256">
        <v>690</v>
      </c>
      <c r="J28" s="256">
        <v>350</v>
      </c>
      <c r="K28" s="256">
        <v>340</v>
      </c>
      <c r="L28" s="256">
        <v>72</v>
      </c>
      <c r="M28" s="256">
        <v>69</v>
      </c>
      <c r="N28" s="256">
        <v>76</v>
      </c>
      <c r="O28" s="256">
        <v>717</v>
      </c>
      <c r="P28" s="256">
        <v>373</v>
      </c>
      <c r="Q28" s="256">
        <v>344</v>
      </c>
      <c r="R28" s="256">
        <v>80</v>
      </c>
      <c r="S28" s="256">
        <v>79</v>
      </c>
      <c r="T28" s="256">
        <v>81</v>
      </c>
      <c r="U28" s="256">
        <v>1296</v>
      </c>
      <c r="V28" s="256">
        <v>648</v>
      </c>
      <c r="W28" s="256">
        <v>648</v>
      </c>
      <c r="X28" s="256">
        <v>72</v>
      </c>
      <c r="Y28" s="256">
        <v>67</v>
      </c>
      <c r="Z28" s="256">
        <v>77</v>
      </c>
      <c r="AA28" s="256">
        <v>28</v>
      </c>
      <c r="AB28" s="256">
        <v>17</v>
      </c>
      <c r="AC28" s="256">
        <v>11</v>
      </c>
      <c r="AD28" s="256">
        <v>82</v>
      </c>
      <c r="AE28" s="256" t="s">
        <v>428</v>
      </c>
      <c r="AF28" s="256" t="s">
        <v>428</v>
      </c>
      <c r="AG28" s="256">
        <v>4568</v>
      </c>
      <c r="AH28" s="256">
        <v>2321</v>
      </c>
      <c r="AI28" s="256">
        <v>2247</v>
      </c>
      <c r="AJ28" s="256">
        <v>72</v>
      </c>
      <c r="AK28" s="256">
        <v>69</v>
      </c>
      <c r="AL28" s="256">
        <v>75</v>
      </c>
      <c r="AN28" s="188"/>
    </row>
    <row r="29" spans="1:40" x14ac:dyDescent="0.25">
      <c r="A29" s="185" t="s">
        <v>305</v>
      </c>
      <c r="B29" s="185" t="s">
        <v>306</v>
      </c>
      <c r="C29" s="256">
        <v>1334</v>
      </c>
      <c r="D29" s="256">
        <v>687</v>
      </c>
      <c r="E29" s="256">
        <v>647</v>
      </c>
      <c r="F29" s="256">
        <v>72</v>
      </c>
      <c r="G29" s="256">
        <v>69</v>
      </c>
      <c r="H29" s="256">
        <v>74</v>
      </c>
      <c r="I29" s="256">
        <v>390</v>
      </c>
      <c r="J29" s="256">
        <v>205</v>
      </c>
      <c r="K29" s="256">
        <v>185</v>
      </c>
      <c r="L29" s="256">
        <v>74</v>
      </c>
      <c r="M29" s="256">
        <v>71</v>
      </c>
      <c r="N29" s="256">
        <v>77</v>
      </c>
      <c r="O29" s="256">
        <v>1219</v>
      </c>
      <c r="P29" s="256">
        <v>650</v>
      </c>
      <c r="Q29" s="256">
        <v>569</v>
      </c>
      <c r="R29" s="256">
        <v>74</v>
      </c>
      <c r="S29" s="256">
        <v>70</v>
      </c>
      <c r="T29" s="256">
        <v>78</v>
      </c>
      <c r="U29" s="256">
        <v>707</v>
      </c>
      <c r="V29" s="256">
        <v>339</v>
      </c>
      <c r="W29" s="256">
        <v>368</v>
      </c>
      <c r="X29" s="256">
        <v>67</v>
      </c>
      <c r="Y29" s="256">
        <v>63</v>
      </c>
      <c r="Z29" s="256">
        <v>71</v>
      </c>
      <c r="AA29" s="256">
        <v>16</v>
      </c>
      <c r="AB29" s="256">
        <v>10</v>
      </c>
      <c r="AC29" s="256">
        <v>6</v>
      </c>
      <c r="AD29" s="256">
        <v>81</v>
      </c>
      <c r="AE29" s="256" t="s">
        <v>428</v>
      </c>
      <c r="AF29" s="256" t="s">
        <v>428</v>
      </c>
      <c r="AG29" s="256">
        <v>4316</v>
      </c>
      <c r="AH29" s="256">
        <v>2244</v>
      </c>
      <c r="AI29" s="256">
        <v>2072</v>
      </c>
      <c r="AJ29" s="256">
        <v>72</v>
      </c>
      <c r="AK29" s="256">
        <v>69</v>
      </c>
      <c r="AL29" s="256">
        <v>75</v>
      </c>
      <c r="AN29" s="188"/>
    </row>
    <row r="30" spans="1:40" x14ac:dyDescent="0.25">
      <c r="A30" s="185" t="s">
        <v>307</v>
      </c>
      <c r="B30" s="185" t="s">
        <v>308</v>
      </c>
      <c r="C30" s="256">
        <v>1981</v>
      </c>
      <c r="D30" s="256">
        <v>1022</v>
      </c>
      <c r="E30" s="256">
        <v>959</v>
      </c>
      <c r="F30" s="256">
        <v>62</v>
      </c>
      <c r="G30" s="256">
        <v>60</v>
      </c>
      <c r="H30" s="256">
        <v>64</v>
      </c>
      <c r="I30" s="256">
        <v>428</v>
      </c>
      <c r="J30" s="256">
        <v>225</v>
      </c>
      <c r="K30" s="256">
        <v>203</v>
      </c>
      <c r="L30" s="256">
        <v>72</v>
      </c>
      <c r="M30" s="256">
        <v>70</v>
      </c>
      <c r="N30" s="256">
        <v>74</v>
      </c>
      <c r="O30" s="256">
        <v>351</v>
      </c>
      <c r="P30" s="256">
        <v>183</v>
      </c>
      <c r="Q30" s="256">
        <v>168</v>
      </c>
      <c r="R30" s="256">
        <v>79</v>
      </c>
      <c r="S30" s="256">
        <v>78</v>
      </c>
      <c r="T30" s="256">
        <v>80</v>
      </c>
      <c r="U30" s="256">
        <v>1120</v>
      </c>
      <c r="V30" s="256">
        <v>540</v>
      </c>
      <c r="W30" s="256">
        <v>580</v>
      </c>
      <c r="X30" s="256">
        <v>68</v>
      </c>
      <c r="Y30" s="256">
        <v>63</v>
      </c>
      <c r="Z30" s="256">
        <v>72</v>
      </c>
      <c r="AA30" s="256">
        <v>23</v>
      </c>
      <c r="AB30" s="256">
        <v>12</v>
      </c>
      <c r="AC30" s="256">
        <v>11</v>
      </c>
      <c r="AD30" s="256">
        <v>87</v>
      </c>
      <c r="AE30" s="256" t="s">
        <v>428</v>
      </c>
      <c r="AF30" s="256" t="s">
        <v>428</v>
      </c>
      <c r="AG30" s="256">
        <v>4259</v>
      </c>
      <c r="AH30" s="256">
        <v>2174</v>
      </c>
      <c r="AI30" s="256">
        <v>2085</v>
      </c>
      <c r="AJ30" s="256">
        <v>66</v>
      </c>
      <c r="AK30" s="256">
        <v>63</v>
      </c>
      <c r="AL30" s="256">
        <v>69</v>
      </c>
      <c r="AN30" s="188"/>
    </row>
    <row r="31" spans="1:40" x14ac:dyDescent="0.25">
      <c r="A31" s="185" t="s">
        <v>271</v>
      </c>
      <c r="B31" s="185" t="s">
        <v>272</v>
      </c>
      <c r="C31" s="256">
        <v>1540</v>
      </c>
      <c r="D31" s="256">
        <v>809</v>
      </c>
      <c r="E31" s="256">
        <v>731</v>
      </c>
      <c r="F31" s="256">
        <v>67</v>
      </c>
      <c r="G31" s="256">
        <v>65</v>
      </c>
      <c r="H31" s="256">
        <v>68</v>
      </c>
      <c r="I31" s="256">
        <v>327</v>
      </c>
      <c r="J31" s="256">
        <v>169</v>
      </c>
      <c r="K31" s="256">
        <v>158</v>
      </c>
      <c r="L31" s="256">
        <v>74</v>
      </c>
      <c r="M31" s="256">
        <v>70</v>
      </c>
      <c r="N31" s="256">
        <v>77</v>
      </c>
      <c r="O31" s="256">
        <v>183</v>
      </c>
      <c r="P31" s="256">
        <v>93</v>
      </c>
      <c r="Q31" s="256">
        <v>90</v>
      </c>
      <c r="R31" s="256">
        <v>73</v>
      </c>
      <c r="S31" s="256">
        <v>71</v>
      </c>
      <c r="T31" s="256">
        <v>76</v>
      </c>
      <c r="U31" s="256">
        <v>824</v>
      </c>
      <c r="V31" s="256">
        <v>425</v>
      </c>
      <c r="W31" s="256">
        <v>399</v>
      </c>
      <c r="X31" s="256">
        <v>66</v>
      </c>
      <c r="Y31" s="256">
        <v>60</v>
      </c>
      <c r="Z31" s="256">
        <v>72</v>
      </c>
      <c r="AA31" s="256">
        <v>44</v>
      </c>
      <c r="AB31" s="256">
        <v>17</v>
      </c>
      <c r="AC31" s="256">
        <v>27</v>
      </c>
      <c r="AD31" s="256">
        <v>68</v>
      </c>
      <c r="AE31" s="256">
        <v>59</v>
      </c>
      <c r="AF31" s="256">
        <v>74</v>
      </c>
      <c r="AG31" s="256">
        <v>3198</v>
      </c>
      <c r="AH31" s="256">
        <v>1675</v>
      </c>
      <c r="AI31" s="256">
        <v>1523</v>
      </c>
      <c r="AJ31" s="256">
        <v>67</v>
      </c>
      <c r="AK31" s="256">
        <v>64</v>
      </c>
      <c r="AL31" s="256">
        <v>70</v>
      </c>
      <c r="AN31" s="188"/>
    </row>
    <row r="32" spans="1:40" x14ac:dyDescent="0.25">
      <c r="A32" s="185" t="s">
        <v>311</v>
      </c>
      <c r="B32" s="185" t="s">
        <v>312</v>
      </c>
      <c r="C32" s="256">
        <v>743</v>
      </c>
      <c r="D32" s="256">
        <v>396</v>
      </c>
      <c r="E32" s="256">
        <v>347</v>
      </c>
      <c r="F32" s="256">
        <v>74</v>
      </c>
      <c r="G32" s="256">
        <v>70</v>
      </c>
      <c r="H32" s="256">
        <v>79</v>
      </c>
      <c r="I32" s="256">
        <v>230</v>
      </c>
      <c r="J32" s="256">
        <v>111</v>
      </c>
      <c r="K32" s="256">
        <v>119</v>
      </c>
      <c r="L32" s="256">
        <v>80</v>
      </c>
      <c r="M32" s="256">
        <v>79</v>
      </c>
      <c r="N32" s="256">
        <v>81</v>
      </c>
      <c r="O32" s="256">
        <v>1356</v>
      </c>
      <c r="P32" s="256">
        <v>700</v>
      </c>
      <c r="Q32" s="256">
        <v>656</v>
      </c>
      <c r="R32" s="256">
        <v>82</v>
      </c>
      <c r="S32" s="256">
        <v>79</v>
      </c>
      <c r="T32" s="256">
        <v>86</v>
      </c>
      <c r="U32" s="256">
        <v>310</v>
      </c>
      <c r="V32" s="256">
        <v>154</v>
      </c>
      <c r="W32" s="256">
        <v>156</v>
      </c>
      <c r="X32" s="256">
        <v>74</v>
      </c>
      <c r="Y32" s="256">
        <v>70</v>
      </c>
      <c r="Z32" s="256">
        <v>78</v>
      </c>
      <c r="AA32" s="256">
        <v>12</v>
      </c>
      <c r="AB32" s="256">
        <v>6</v>
      </c>
      <c r="AC32" s="256">
        <v>6</v>
      </c>
      <c r="AD32" s="256">
        <v>100</v>
      </c>
      <c r="AE32" s="256">
        <v>100</v>
      </c>
      <c r="AF32" s="256">
        <v>100</v>
      </c>
      <c r="AG32" s="256">
        <v>2841</v>
      </c>
      <c r="AH32" s="256">
        <v>1477</v>
      </c>
      <c r="AI32" s="256">
        <v>1364</v>
      </c>
      <c r="AJ32" s="256">
        <v>78</v>
      </c>
      <c r="AK32" s="256">
        <v>74</v>
      </c>
      <c r="AL32" s="256">
        <v>82</v>
      </c>
      <c r="AN32" s="188"/>
    </row>
    <row r="33" spans="1:40" x14ac:dyDescent="0.25">
      <c r="A33" s="185" t="s">
        <v>313</v>
      </c>
      <c r="B33" s="185" t="s">
        <v>314</v>
      </c>
      <c r="C33" s="256">
        <v>2206</v>
      </c>
      <c r="D33" s="256">
        <v>1147</v>
      </c>
      <c r="E33" s="256">
        <v>1059</v>
      </c>
      <c r="F33" s="256">
        <v>67</v>
      </c>
      <c r="G33" s="256">
        <v>62</v>
      </c>
      <c r="H33" s="256">
        <v>71</v>
      </c>
      <c r="I33" s="256">
        <v>174</v>
      </c>
      <c r="J33" s="256">
        <v>81</v>
      </c>
      <c r="K33" s="256">
        <v>93</v>
      </c>
      <c r="L33" s="256">
        <v>72</v>
      </c>
      <c r="M33" s="256">
        <v>64</v>
      </c>
      <c r="N33" s="256">
        <v>80</v>
      </c>
      <c r="O33" s="256">
        <v>151</v>
      </c>
      <c r="P33" s="256">
        <v>75</v>
      </c>
      <c r="Q33" s="256">
        <v>76</v>
      </c>
      <c r="R33" s="256">
        <v>79</v>
      </c>
      <c r="S33" s="256">
        <v>76</v>
      </c>
      <c r="T33" s="256">
        <v>82</v>
      </c>
      <c r="U33" s="256">
        <v>278</v>
      </c>
      <c r="V33" s="256">
        <v>140</v>
      </c>
      <c r="W33" s="256">
        <v>138</v>
      </c>
      <c r="X33" s="256">
        <v>77</v>
      </c>
      <c r="Y33" s="256">
        <v>71</v>
      </c>
      <c r="Z33" s="256">
        <v>83</v>
      </c>
      <c r="AA33" s="256">
        <v>17</v>
      </c>
      <c r="AB33" s="256">
        <v>9</v>
      </c>
      <c r="AC33" s="256">
        <v>8</v>
      </c>
      <c r="AD33" s="256">
        <v>65</v>
      </c>
      <c r="AE33" s="256" t="s">
        <v>428</v>
      </c>
      <c r="AF33" s="256" t="s">
        <v>428</v>
      </c>
      <c r="AG33" s="256">
        <v>2893</v>
      </c>
      <c r="AH33" s="256">
        <v>1485</v>
      </c>
      <c r="AI33" s="256">
        <v>1408</v>
      </c>
      <c r="AJ33" s="256">
        <v>69</v>
      </c>
      <c r="AK33" s="256">
        <v>64</v>
      </c>
      <c r="AL33" s="256">
        <v>74</v>
      </c>
      <c r="AN33" s="188"/>
    </row>
    <row r="34" spans="1:40" x14ac:dyDescent="0.25">
      <c r="A34" s="185" t="s">
        <v>315</v>
      </c>
      <c r="B34" s="185" t="s">
        <v>316</v>
      </c>
      <c r="C34" s="256">
        <v>1634</v>
      </c>
      <c r="D34" s="256">
        <v>818</v>
      </c>
      <c r="E34" s="256">
        <v>816</v>
      </c>
      <c r="F34" s="256">
        <v>67</v>
      </c>
      <c r="G34" s="256">
        <v>63</v>
      </c>
      <c r="H34" s="256">
        <v>71</v>
      </c>
      <c r="I34" s="256">
        <v>438</v>
      </c>
      <c r="J34" s="256">
        <v>213</v>
      </c>
      <c r="K34" s="256">
        <v>225</v>
      </c>
      <c r="L34" s="256">
        <v>71</v>
      </c>
      <c r="M34" s="256">
        <v>67</v>
      </c>
      <c r="N34" s="256">
        <v>75</v>
      </c>
      <c r="O34" s="256">
        <v>964</v>
      </c>
      <c r="P34" s="256">
        <v>481</v>
      </c>
      <c r="Q34" s="256">
        <v>483</v>
      </c>
      <c r="R34" s="256">
        <v>79</v>
      </c>
      <c r="S34" s="256">
        <v>76</v>
      </c>
      <c r="T34" s="256">
        <v>81</v>
      </c>
      <c r="U34" s="256">
        <v>403</v>
      </c>
      <c r="V34" s="256">
        <v>206</v>
      </c>
      <c r="W34" s="256">
        <v>197</v>
      </c>
      <c r="X34" s="256">
        <v>72</v>
      </c>
      <c r="Y34" s="256">
        <v>72</v>
      </c>
      <c r="Z34" s="256">
        <v>72</v>
      </c>
      <c r="AA34" s="256">
        <v>7</v>
      </c>
      <c r="AB34" s="256" t="s">
        <v>428</v>
      </c>
      <c r="AC34" s="256" t="s">
        <v>428</v>
      </c>
      <c r="AD34" s="256" t="s">
        <v>428</v>
      </c>
      <c r="AE34" s="256" t="s">
        <v>428</v>
      </c>
      <c r="AF34" s="256" t="s">
        <v>428</v>
      </c>
      <c r="AG34" s="256">
        <v>3752</v>
      </c>
      <c r="AH34" s="256">
        <v>1882</v>
      </c>
      <c r="AI34" s="256">
        <v>1870</v>
      </c>
      <c r="AJ34" s="256">
        <v>71</v>
      </c>
      <c r="AK34" s="256">
        <v>68</v>
      </c>
      <c r="AL34" s="256">
        <v>74</v>
      </c>
      <c r="AN34" s="188"/>
    </row>
    <row r="35" spans="1:40" x14ac:dyDescent="0.25">
      <c r="A35" s="185" t="s">
        <v>317</v>
      </c>
      <c r="B35" s="185" t="s">
        <v>318</v>
      </c>
      <c r="C35" s="256">
        <v>1111</v>
      </c>
      <c r="D35" s="256">
        <v>583</v>
      </c>
      <c r="E35" s="256">
        <v>528</v>
      </c>
      <c r="F35" s="256">
        <v>67</v>
      </c>
      <c r="G35" s="256">
        <v>64</v>
      </c>
      <c r="H35" s="256">
        <v>71</v>
      </c>
      <c r="I35" s="256">
        <v>268</v>
      </c>
      <c r="J35" s="256">
        <v>127</v>
      </c>
      <c r="K35" s="256">
        <v>141</v>
      </c>
      <c r="L35" s="256">
        <v>74</v>
      </c>
      <c r="M35" s="256">
        <v>72</v>
      </c>
      <c r="N35" s="256">
        <v>77</v>
      </c>
      <c r="O35" s="256">
        <v>945</v>
      </c>
      <c r="P35" s="256">
        <v>492</v>
      </c>
      <c r="Q35" s="256">
        <v>453</v>
      </c>
      <c r="R35" s="256">
        <v>79</v>
      </c>
      <c r="S35" s="256">
        <v>75</v>
      </c>
      <c r="T35" s="256">
        <v>82</v>
      </c>
      <c r="U35" s="256">
        <v>392</v>
      </c>
      <c r="V35" s="256">
        <v>208</v>
      </c>
      <c r="W35" s="256">
        <v>184</v>
      </c>
      <c r="X35" s="256">
        <v>73</v>
      </c>
      <c r="Y35" s="256">
        <v>70</v>
      </c>
      <c r="Z35" s="256">
        <v>76</v>
      </c>
      <c r="AA35" s="256">
        <v>19</v>
      </c>
      <c r="AB35" s="256">
        <v>10</v>
      </c>
      <c r="AC35" s="256">
        <v>9</v>
      </c>
      <c r="AD35" s="256">
        <v>84</v>
      </c>
      <c r="AE35" s="256" t="s">
        <v>428</v>
      </c>
      <c r="AF35" s="256" t="s">
        <v>428</v>
      </c>
      <c r="AG35" s="256">
        <v>3140</v>
      </c>
      <c r="AH35" s="256">
        <v>1626</v>
      </c>
      <c r="AI35" s="256">
        <v>1514</v>
      </c>
      <c r="AJ35" s="256">
        <v>73</v>
      </c>
      <c r="AK35" s="256">
        <v>70</v>
      </c>
      <c r="AL35" s="256">
        <v>76</v>
      </c>
      <c r="AN35" s="188"/>
    </row>
    <row r="36" spans="1:40" x14ac:dyDescent="0.25">
      <c r="A36" s="185" t="s">
        <v>319</v>
      </c>
      <c r="B36" s="185" t="s">
        <v>320</v>
      </c>
      <c r="C36" s="256">
        <v>1170</v>
      </c>
      <c r="D36" s="256">
        <v>599</v>
      </c>
      <c r="E36" s="256">
        <v>571</v>
      </c>
      <c r="F36" s="256">
        <v>72</v>
      </c>
      <c r="G36" s="256">
        <v>69</v>
      </c>
      <c r="H36" s="256">
        <v>74</v>
      </c>
      <c r="I36" s="256">
        <v>172</v>
      </c>
      <c r="J36" s="256">
        <v>95</v>
      </c>
      <c r="K36" s="256">
        <v>77</v>
      </c>
      <c r="L36" s="256">
        <v>70</v>
      </c>
      <c r="M36" s="256">
        <v>65</v>
      </c>
      <c r="N36" s="256">
        <v>75</v>
      </c>
      <c r="O36" s="256">
        <v>290</v>
      </c>
      <c r="P36" s="256">
        <v>139</v>
      </c>
      <c r="Q36" s="256">
        <v>151</v>
      </c>
      <c r="R36" s="256">
        <v>74</v>
      </c>
      <c r="S36" s="256">
        <v>75</v>
      </c>
      <c r="T36" s="256">
        <v>73</v>
      </c>
      <c r="U36" s="256">
        <v>54</v>
      </c>
      <c r="V36" s="256">
        <v>31</v>
      </c>
      <c r="W36" s="256">
        <v>23</v>
      </c>
      <c r="X36" s="256">
        <v>63</v>
      </c>
      <c r="Y36" s="256">
        <v>65</v>
      </c>
      <c r="Z36" s="256">
        <v>61</v>
      </c>
      <c r="AA36" s="256">
        <v>20</v>
      </c>
      <c r="AB36" s="256">
        <v>6</v>
      </c>
      <c r="AC36" s="256">
        <v>14</v>
      </c>
      <c r="AD36" s="256">
        <v>85</v>
      </c>
      <c r="AE36" s="256" t="s">
        <v>428</v>
      </c>
      <c r="AF36" s="256" t="s">
        <v>428</v>
      </c>
      <c r="AG36" s="256">
        <v>1836</v>
      </c>
      <c r="AH36" s="256">
        <v>933</v>
      </c>
      <c r="AI36" s="256">
        <v>903</v>
      </c>
      <c r="AJ36" s="256">
        <v>72</v>
      </c>
      <c r="AK36" s="256">
        <v>70</v>
      </c>
      <c r="AL36" s="256">
        <v>74</v>
      </c>
      <c r="AN36" s="188"/>
    </row>
    <row r="37" spans="1:40" x14ac:dyDescent="0.25">
      <c r="A37" s="185" t="s">
        <v>321</v>
      </c>
      <c r="B37" s="185" t="s">
        <v>322</v>
      </c>
      <c r="C37" s="256">
        <v>1289</v>
      </c>
      <c r="D37" s="256">
        <v>667</v>
      </c>
      <c r="E37" s="256">
        <v>622</v>
      </c>
      <c r="F37" s="256">
        <v>65</v>
      </c>
      <c r="G37" s="256">
        <v>61</v>
      </c>
      <c r="H37" s="256">
        <v>71</v>
      </c>
      <c r="I37" s="256">
        <v>270</v>
      </c>
      <c r="J37" s="256">
        <v>142</v>
      </c>
      <c r="K37" s="256">
        <v>128</v>
      </c>
      <c r="L37" s="256">
        <v>70</v>
      </c>
      <c r="M37" s="256">
        <v>70</v>
      </c>
      <c r="N37" s="256">
        <v>70</v>
      </c>
      <c r="O37" s="256">
        <v>558</v>
      </c>
      <c r="P37" s="256">
        <v>295</v>
      </c>
      <c r="Q37" s="256">
        <v>263</v>
      </c>
      <c r="R37" s="256">
        <v>75</v>
      </c>
      <c r="S37" s="256">
        <v>73</v>
      </c>
      <c r="T37" s="256">
        <v>78</v>
      </c>
      <c r="U37" s="256">
        <v>389</v>
      </c>
      <c r="V37" s="256">
        <v>188</v>
      </c>
      <c r="W37" s="256">
        <v>201</v>
      </c>
      <c r="X37" s="256">
        <v>66</v>
      </c>
      <c r="Y37" s="256">
        <v>60</v>
      </c>
      <c r="Z37" s="256">
        <v>72</v>
      </c>
      <c r="AA37" s="256">
        <v>18</v>
      </c>
      <c r="AB37" s="256">
        <v>5</v>
      </c>
      <c r="AC37" s="256">
        <v>13</v>
      </c>
      <c r="AD37" s="256">
        <v>78</v>
      </c>
      <c r="AE37" s="256" t="s">
        <v>428</v>
      </c>
      <c r="AF37" s="256" t="s">
        <v>428</v>
      </c>
      <c r="AG37" s="256">
        <v>2619</v>
      </c>
      <c r="AH37" s="256">
        <v>1352</v>
      </c>
      <c r="AI37" s="256">
        <v>1267</v>
      </c>
      <c r="AJ37" s="256">
        <v>68</v>
      </c>
      <c r="AK37" s="256">
        <v>64</v>
      </c>
      <c r="AL37" s="256">
        <v>72</v>
      </c>
      <c r="AN37" s="188"/>
    </row>
    <row r="38" spans="1:40" x14ac:dyDescent="0.25">
      <c r="A38" s="185" t="s">
        <v>281</v>
      </c>
      <c r="B38" s="185" t="s">
        <v>282</v>
      </c>
      <c r="C38" s="256">
        <v>834</v>
      </c>
      <c r="D38" s="256">
        <v>430</v>
      </c>
      <c r="E38" s="256">
        <v>404</v>
      </c>
      <c r="F38" s="256">
        <v>67</v>
      </c>
      <c r="G38" s="256">
        <v>65</v>
      </c>
      <c r="H38" s="256">
        <v>70</v>
      </c>
      <c r="I38" s="256">
        <v>288</v>
      </c>
      <c r="J38" s="256">
        <v>133</v>
      </c>
      <c r="K38" s="256">
        <v>155</v>
      </c>
      <c r="L38" s="256">
        <v>80</v>
      </c>
      <c r="M38" s="256">
        <v>80</v>
      </c>
      <c r="N38" s="256">
        <v>80</v>
      </c>
      <c r="O38" s="256">
        <v>2086</v>
      </c>
      <c r="P38" s="256">
        <v>1078</v>
      </c>
      <c r="Q38" s="256">
        <v>1008</v>
      </c>
      <c r="R38" s="256">
        <v>80</v>
      </c>
      <c r="S38" s="256">
        <v>76</v>
      </c>
      <c r="T38" s="256">
        <v>84</v>
      </c>
      <c r="U38" s="256">
        <v>1182</v>
      </c>
      <c r="V38" s="256">
        <v>588</v>
      </c>
      <c r="W38" s="256">
        <v>594</v>
      </c>
      <c r="X38" s="256">
        <v>76</v>
      </c>
      <c r="Y38" s="256">
        <v>71</v>
      </c>
      <c r="Z38" s="256">
        <v>81</v>
      </c>
      <c r="AA38" s="256">
        <v>12</v>
      </c>
      <c r="AB38" s="256">
        <v>5</v>
      </c>
      <c r="AC38" s="256">
        <v>7</v>
      </c>
      <c r="AD38" s="256" t="s">
        <v>428</v>
      </c>
      <c r="AE38" s="256" t="s">
        <v>428</v>
      </c>
      <c r="AF38" s="256">
        <v>100</v>
      </c>
      <c r="AG38" s="256">
        <v>4781</v>
      </c>
      <c r="AH38" s="256">
        <v>2416</v>
      </c>
      <c r="AI38" s="256">
        <v>2365</v>
      </c>
      <c r="AJ38" s="256">
        <v>76</v>
      </c>
      <c r="AK38" s="256">
        <v>72</v>
      </c>
      <c r="AL38" s="256">
        <v>79</v>
      </c>
      <c r="AN38" s="188"/>
    </row>
    <row r="39" spans="1:40" x14ac:dyDescent="0.25">
      <c r="A39" s="185" t="s">
        <v>323</v>
      </c>
      <c r="B39" s="185" t="s">
        <v>324</v>
      </c>
      <c r="C39" s="256">
        <v>962</v>
      </c>
      <c r="D39" s="256">
        <v>492</v>
      </c>
      <c r="E39" s="256">
        <v>470</v>
      </c>
      <c r="F39" s="256">
        <v>62</v>
      </c>
      <c r="G39" s="256">
        <v>58</v>
      </c>
      <c r="H39" s="256">
        <v>67</v>
      </c>
      <c r="I39" s="256">
        <v>378</v>
      </c>
      <c r="J39" s="256">
        <v>176</v>
      </c>
      <c r="K39" s="256">
        <v>202</v>
      </c>
      <c r="L39" s="256">
        <v>63</v>
      </c>
      <c r="M39" s="256">
        <v>57</v>
      </c>
      <c r="N39" s="256">
        <v>69</v>
      </c>
      <c r="O39" s="256">
        <v>1956</v>
      </c>
      <c r="P39" s="256">
        <v>1039</v>
      </c>
      <c r="Q39" s="256">
        <v>917</v>
      </c>
      <c r="R39" s="256">
        <v>72</v>
      </c>
      <c r="S39" s="256">
        <v>69</v>
      </c>
      <c r="T39" s="256">
        <v>75</v>
      </c>
      <c r="U39" s="256">
        <v>486</v>
      </c>
      <c r="V39" s="256">
        <v>257</v>
      </c>
      <c r="W39" s="256">
        <v>229</v>
      </c>
      <c r="X39" s="256">
        <v>62</v>
      </c>
      <c r="Y39" s="256">
        <v>58</v>
      </c>
      <c r="Z39" s="256">
        <v>67</v>
      </c>
      <c r="AA39" s="256">
        <v>18</v>
      </c>
      <c r="AB39" s="256">
        <v>7</v>
      </c>
      <c r="AC39" s="256">
        <v>11</v>
      </c>
      <c r="AD39" s="256">
        <v>78</v>
      </c>
      <c r="AE39" s="256" t="s">
        <v>428</v>
      </c>
      <c r="AF39" s="256" t="s">
        <v>428</v>
      </c>
      <c r="AG39" s="256">
        <v>3938</v>
      </c>
      <c r="AH39" s="256">
        <v>2038</v>
      </c>
      <c r="AI39" s="256">
        <v>1900</v>
      </c>
      <c r="AJ39" s="256">
        <v>67</v>
      </c>
      <c r="AK39" s="256">
        <v>63</v>
      </c>
      <c r="AL39" s="256">
        <v>71</v>
      </c>
      <c r="AN39" s="188"/>
    </row>
    <row r="40" spans="1:40" x14ac:dyDescent="0.25">
      <c r="A40" s="185" t="s">
        <v>325</v>
      </c>
      <c r="B40" s="185" t="s">
        <v>326</v>
      </c>
      <c r="C40" s="256">
        <v>1765</v>
      </c>
      <c r="D40" s="256">
        <v>884</v>
      </c>
      <c r="E40" s="256">
        <v>881</v>
      </c>
      <c r="F40" s="256">
        <v>80</v>
      </c>
      <c r="G40" s="256">
        <v>76</v>
      </c>
      <c r="H40" s="256">
        <v>84</v>
      </c>
      <c r="I40" s="256">
        <v>222</v>
      </c>
      <c r="J40" s="256">
        <v>119</v>
      </c>
      <c r="K40" s="256">
        <v>103</v>
      </c>
      <c r="L40" s="256">
        <v>77</v>
      </c>
      <c r="M40" s="256">
        <v>74</v>
      </c>
      <c r="N40" s="256">
        <v>82</v>
      </c>
      <c r="O40" s="256">
        <v>127</v>
      </c>
      <c r="P40" s="256">
        <v>75</v>
      </c>
      <c r="Q40" s="256">
        <v>52</v>
      </c>
      <c r="R40" s="256">
        <v>72</v>
      </c>
      <c r="S40" s="256">
        <v>67</v>
      </c>
      <c r="T40" s="256">
        <v>79</v>
      </c>
      <c r="U40" s="256">
        <v>53</v>
      </c>
      <c r="V40" s="256">
        <v>25</v>
      </c>
      <c r="W40" s="256">
        <v>28</v>
      </c>
      <c r="X40" s="256">
        <v>66</v>
      </c>
      <c r="Y40" s="256">
        <v>64</v>
      </c>
      <c r="Z40" s="256">
        <v>68</v>
      </c>
      <c r="AA40" s="256">
        <v>16</v>
      </c>
      <c r="AB40" s="256">
        <v>7</v>
      </c>
      <c r="AC40" s="256">
        <v>9</v>
      </c>
      <c r="AD40" s="256" t="s">
        <v>428</v>
      </c>
      <c r="AE40" s="256" t="s">
        <v>428</v>
      </c>
      <c r="AF40" s="256">
        <v>100</v>
      </c>
      <c r="AG40" s="256">
        <v>2293</v>
      </c>
      <c r="AH40" s="256">
        <v>1164</v>
      </c>
      <c r="AI40" s="256">
        <v>1129</v>
      </c>
      <c r="AJ40" s="256">
        <v>79</v>
      </c>
      <c r="AK40" s="256">
        <v>75</v>
      </c>
      <c r="AL40" s="256">
        <v>83</v>
      </c>
      <c r="AN40" s="188"/>
    </row>
    <row r="41" spans="1:40" x14ac:dyDescent="0.25">
      <c r="A41" s="185" t="s">
        <v>327</v>
      </c>
      <c r="B41" s="185" t="s">
        <v>328</v>
      </c>
      <c r="C41" s="256">
        <v>1449</v>
      </c>
      <c r="D41" s="256">
        <v>722</v>
      </c>
      <c r="E41" s="256">
        <v>727</v>
      </c>
      <c r="F41" s="256">
        <v>76</v>
      </c>
      <c r="G41" s="256">
        <v>73</v>
      </c>
      <c r="H41" s="256">
        <v>80</v>
      </c>
      <c r="I41" s="256">
        <v>215</v>
      </c>
      <c r="J41" s="256">
        <v>122</v>
      </c>
      <c r="K41" s="256">
        <v>93</v>
      </c>
      <c r="L41" s="256">
        <v>77</v>
      </c>
      <c r="M41" s="256">
        <v>70</v>
      </c>
      <c r="N41" s="256">
        <v>85</v>
      </c>
      <c r="O41" s="256">
        <v>360</v>
      </c>
      <c r="P41" s="256">
        <v>181</v>
      </c>
      <c r="Q41" s="256">
        <v>179</v>
      </c>
      <c r="R41" s="256">
        <v>87</v>
      </c>
      <c r="S41" s="256">
        <v>87</v>
      </c>
      <c r="T41" s="256">
        <v>86</v>
      </c>
      <c r="U41" s="256">
        <v>156</v>
      </c>
      <c r="V41" s="256">
        <v>72</v>
      </c>
      <c r="W41" s="256">
        <v>84</v>
      </c>
      <c r="X41" s="256">
        <v>76</v>
      </c>
      <c r="Y41" s="256">
        <v>68</v>
      </c>
      <c r="Z41" s="256">
        <v>83</v>
      </c>
      <c r="AA41" s="256">
        <v>19</v>
      </c>
      <c r="AB41" s="256">
        <v>7</v>
      </c>
      <c r="AC41" s="256">
        <v>12</v>
      </c>
      <c r="AD41" s="256" t="s">
        <v>428</v>
      </c>
      <c r="AE41" s="256" t="s">
        <v>428</v>
      </c>
      <c r="AF41" s="256" t="s">
        <v>428</v>
      </c>
      <c r="AG41" s="256">
        <v>2257</v>
      </c>
      <c r="AH41" s="256">
        <v>1129</v>
      </c>
      <c r="AI41" s="256">
        <v>1128</v>
      </c>
      <c r="AJ41" s="256">
        <v>78</v>
      </c>
      <c r="AK41" s="256">
        <v>74</v>
      </c>
      <c r="AL41" s="256">
        <v>81</v>
      </c>
      <c r="AN41" s="188"/>
    </row>
    <row r="42" spans="1:40" x14ac:dyDescent="0.25">
      <c r="A42" s="185" t="s">
        <v>329</v>
      </c>
      <c r="B42" s="185" t="s">
        <v>330</v>
      </c>
      <c r="C42" s="256">
        <v>1357</v>
      </c>
      <c r="D42" s="256">
        <v>688</v>
      </c>
      <c r="E42" s="256">
        <v>669</v>
      </c>
      <c r="F42" s="256">
        <v>70</v>
      </c>
      <c r="G42" s="256">
        <v>69</v>
      </c>
      <c r="H42" s="256">
        <v>72</v>
      </c>
      <c r="I42" s="256">
        <v>395</v>
      </c>
      <c r="J42" s="256">
        <v>200</v>
      </c>
      <c r="K42" s="256">
        <v>195</v>
      </c>
      <c r="L42" s="256">
        <v>74</v>
      </c>
      <c r="M42" s="256">
        <v>74</v>
      </c>
      <c r="N42" s="256">
        <v>74</v>
      </c>
      <c r="O42" s="256">
        <v>939</v>
      </c>
      <c r="P42" s="256">
        <v>517</v>
      </c>
      <c r="Q42" s="256">
        <v>422</v>
      </c>
      <c r="R42" s="256">
        <v>74</v>
      </c>
      <c r="S42" s="256">
        <v>71</v>
      </c>
      <c r="T42" s="256">
        <v>78</v>
      </c>
      <c r="U42" s="256">
        <v>700</v>
      </c>
      <c r="V42" s="256">
        <v>370</v>
      </c>
      <c r="W42" s="256">
        <v>330</v>
      </c>
      <c r="X42" s="256">
        <v>67</v>
      </c>
      <c r="Y42" s="256">
        <v>62</v>
      </c>
      <c r="Z42" s="256">
        <v>73</v>
      </c>
      <c r="AA42" s="256">
        <v>42</v>
      </c>
      <c r="AB42" s="256">
        <v>21</v>
      </c>
      <c r="AC42" s="256">
        <v>21</v>
      </c>
      <c r="AD42" s="256">
        <v>64</v>
      </c>
      <c r="AE42" s="256">
        <v>57</v>
      </c>
      <c r="AF42" s="256">
        <v>71</v>
      </c>
      <c r="AG42" s="256">
        <v>3600</v>
      </c>
      <c r="AH42" s="256">
        <v>1888</v>
      </c>
      <c r="AI42" s="256">
        <v>1712</v>
      </c>
      <c r="AJ42" s="256">
        <v>70</v>
      </c>
      <c r="AK42" s="256">
        <v>68</v>
      </c>
      <c r="AL42" s="256">
        <v>73</v>
      </c>
      <c r="AN42" s="188"/>
    </row>
    <row r="43" spans="1:40" x14ac:dyDescent="0.25">
      <c r="A43" s="185" t="s">
        <v>208</v>
      </c>
      <c r="B43" s="185" t="s">
        <v>209</v>
      </c>
      <c r="C43" s="256">
        <v>5592</v>
      </c>
      <c r="D43" s="256">
        <v>2951</v>
      </c>
      <c r="E43" s="256">
        <v>2641</v>
      </c>
      <c r="F43" s="256">
        <v>67</v>
      </c>
      <c r="G43" s="256">
        <v>62</v>
      </c>
      <c r="H43" s="256">
        <v>73</v>
      </c>
      <c r="I43" s="256">
        <v>1289</v>
      </c>
      <c r="J43" s="256">
        <v>673</v>
      </c>
      <c r="K43" s="256">
        <v>616</v>
      </c>
      <c r="L43" s="256">
        <v>69</v>
      </c>
      <c r="M43" s="256">
        <v>64</v>
      </c>
      <c r="N43" s="256">
        <v>74</v>
      </c>
      <c r="O43" s="256">
        <v>5471</v>
      </c>
      <c r="P43" s="256">
        <v>2775</v>
      </c>
      <c r="Q43" s="256">
        <v>2696</v>
      </c>
      <c r="R43" s="256">
        <v>71</v>
      </c>
      <c r="S43" s="256">
        <v>66</v>
      </c>
      <c r="T43" s="256">
        <v>76</v>
      </c>
      <c r="U43" s="256">
        <v>1799</v>
      </c>
      <c r="V43" s="256">
        <v>889</v>
      </c>
      <c r="W43" s="256">
        <v>910</v>
      </c>
      <c r="X43" s="256">
        <v>72</v>
      </c>
      <c r="Y43" s="256">
        <v>68</v>
      </c>
      <c r="Z43" s="256">
        <v>77</v>
      </c>
      <c r="AA43" s="256">
        <v>64</v>
      </c>
      <c r="AB43" s="256">
        <v>36</v>
      </c>
      <c r="AC43" s="256">
        <v>28</v>
      </c>
      <c r="AD43" s="256">
        <v>78</v>
      </c>
      <c r="AE43" s="256">
        <v>78</v>
      </c>
      <c r="AF43" s="256">
        <v>79</v>
      </c>
      <c r="AG43" s="256">
        <v>15223</v>
      </c>
      <c r="AH43" s="256">
        <v>7846</v>
      </c>
      <c r="AI43" s="256">
        <v>7377</v>
      </c>
      <c r="AJ43" s="256">
        <v>69</v>
      </c>
      <c r="AK43" s="256">
        <v>64</v>
      </c>
      <c r="AL43" s="256">
        <v>74</v>
      </c>
      <c r="AN43" s="188"/>
    </row>
    <row r="44" spans="1:40" x14ac:dyDescent="0.25">
      <c r="A44" s="185" t="s">
        <v>210</v>
      </c>
      <c r="B44" s="185" t="s">
        <v>211</v>
      </c>
      <c r="C44" s="256">
        <v>2427</v>
      </c>
      <c r="D44" s="256">
        <v>1246</v>
      </c>
      <c r="E44" s="256">
        <v>1181</v>
      </c>
      <c r="F44" s="256">
        <v>64</v>
      </c>
      <c r="G44" s="256">
        <v>61</v>
      </c>
      <c r="H44" s="256">
        <v>67</v>
      </c>
      <c r="I44" s="256">
        <v>302</v>
      </c>
      <c r="J44" s="256">
        <v>156</v>
      </c>
      <c r="K44" s="256">
        <v>146</v>
      </c>
      <c r="L44" s="256">
        <v>67</v>
      </c>
      <c r="M44" s="256">
        <v>63</v>
      </c>
      <c r="N44" s="256">
        <v>71</v>
      </c>
      <c r="O44" s="256">
        <v>772</v>
      </c>
      <c r="P44" s="256">
        <v>397</v>
      </c>
      <c r="Q44" s="256">
        <v>375</v>
      </c>
      <c r="R44" s="256">
        <v>76</v>
      </c>
      <c r="S44" s="256">
        <v>73</v>
      </c>
      <c r="T44" s="256">
        <v>79</v>
      </c>
      <c r="U44" s="256">
        <v>483</v>
      </c>
      <c r="V44" s="256">
        <v>247</v>
      </c>
      <c r="W44" s="256">
        <v>236</v>
      </c>
      <c r="X44" s="256">
        <v>70</v>
      </c>
      <c r="Y44" s="256">
        <v>68</v>
      </c>
      <c r="Z44" s="256">
        <v>72</v>
      </c>
      <c r="AA44" s="256">
        <v>17</v>
      </c>
      <c r="AB44" s="256">
        <v>4</v>
      </c>
      <c r="AC44" s="256">
        <v>13</v>
      </c>
      <c r="AD44" s="256">
        <v>65</v>
      </c>
      <c r="AE44" s="256" t="s">
        <v>428</v>
      </c>
      <c r="AF44" s="256" t="s">
        <v>428</v>
      </c>
      <c r="AG44" s="256">
        <v>4125</v>
      </c>
      <c r="AH44" s="256">
        <v>2108</v>
      </c>
      <c r="AI44" s="256">
        <v>2017</v>
      </c>
      <c r="AJ44" s="256">
        <v>67</v>
      </c>
      <c r="AK44" s="256">
        <v>64</v>
      </c>
      <c r="AL44" s="256">
        <v>70</v>
      </c>
      <c r="AN44" s="188"/>
    </row>
    <row r="45" spans="1:40" x14ac:dyDescent="0.25">
      <c r="A45" s="185" t="s">
        <v>212</v>
      </c>
      <c r="B45" s="185" t="s">
        <v>213</v>
      </c>
      <c r="C45" s="256">
        <v>2813</v>
      </c>
      <c r="D45" s="256">
        <v>1411</v>
      </c>
      <c r="E45" s="256">
        <v>1402</v>
      </c>
      <c r="F45" s="256">
        <v>68</v>
      </c>
      <c r="G45" s="256">
        <v>65</v>
      </c>
      <c r="H45" s="256">
        <v>70</v>
      </c>
      <c r="I45" s="256">
        <v>210</v>
      </c>
      <c r="J45" s="256">
        <v>99</v>
      </c>
      <c r="K45" s="256">
        <v>111</v>
      </c>
      <c r="L45" s="256">
        <v>69</v>
      </c>
      <c r="M45" s="256">
        <v>72</v>
      </c>
      <c r="N45" s="256">
        <v>67</v>
      </c>
      <c r="O45" s="256">
        <v>416</v>
      </c>
      <c r="P45" s="256">
        <v>217</v>
      </c>
      <c r="Q45" s="256">
        <v>199</v>
      </c>
      <c r="R45" s="256">
        <v>71</v>
      </c>
      <c r="S45" s="256">
        <v>72</v>
      </c>
      <c r="T45" s="256">
        <v>70</v>
      </c>
      <c r="U45" s="256">
        <v>69</v>
      </c>
      <c r="V45" s="256">
        <v>41</v>
      </c>
      <c r="W45" s="256">
        <v>28</v>
      </c>
      <c r="X45" s="256">
        <v>68</v>
      </c>
      <c r="Y45" s="256">
        <v>63</v>
      </c>
      <c r="Z45" s="256">
        <v>75</v>
      </c>
      <c r="AA45" s="256">
        <v>8</v>
      </c>
      <c r="AB45" s="256">
        <v>5</v>
      </c>
      <c r="AC45" s="256">
        <v>3</v>
      </c>
      <c r="AD45" s="256" t="s">
        <v>428</v>
      </c>
      <c r="AE45" s="256" t="s">
        <v>428</v>
      </c>
      <c r="AF45" s="256">
        <v>100</v>
      </c>
      <c r="AG45" s="256">
        <v>3630</v>
      </c>
      <c r="AH45" s="256">
        <v>1828</v>
      </c>
      <c r="AI45" s="256">
        <v>1802</v>
      </c>
      <c r="AJ45" s="256">
        <v>68</v>
      </c>
      <c r="AK45" s="256">
        <v>66</v>
      </c>
      <c r="AL45" s="256">
        <v>70</v>
      </c>
      <c r="AN45" s="188"/>
    </row>
    <row r="46" spans="1:40" x14ac:dyDescent="0.25">
      <c r="A46" s="185" t="s">
        <v>216</v>
      </c>
      <c r="B46" s="185" t="s">
        <v>217</v>
      </c>
      <c r="C46" s="256">
        <v>2105</v>
      </c>
      <c r="D46" s="256">
        <v>1122</v>
      </c>
      <c r="E46" s="256">
        <v>983</v>
      </c>
      <c r="F46" s="256">
        <v>67</v>
      </c>
      <c r="G46" s="256">
        <v>63</v>
      </c>
      <c r="H46" s="256">
        <v>73</v>
      </c>
      <c r="I46" s="256">
        <v>345</v>
      </c>
      <c r="J46" s="256">
        <v>190</v>
      </c>
      <c r="K46" s="256">
        <v>155</v>
      </c>
      <c r="L46" s="256">
        <v>67</v>
      </c>
      <c r="M46" s="256">
        <v>63</v>
      </c>
      <c r="N46" s="256">
        <v>72</v>
      </c>
      <c r="O46" s="256">
        <v>1198</v>
      </c>
      <c r="P46" s="256">
        <v>614</v>
      </c>
      <c r="Q46" s="256">
        <v>584</v>
      </c>
      <c r="R46" s="256">
        <v>72</v>
      </c>
      <c r="S46" s="256">
        <v>70</v>
      </c>
      <c r="T46" s="256">
        <v>74</v>
      </c>
      <c r="U46" s="256">
        <v>366</v>
      </c>
      <c r="V46" s="256">
        <v>187</v>
      </c>
      <c r="W46" s="256">
        <v>179</v>
      </c>
      <c r="X46" s="256">
        <v>75</v>
      </c>
      <c r="Y46" s="256">
        <v>68</v>
      </c>
      <c r="Z46" s="256">
        <v>82</v>
      </c>
      <c r="AA46" s="256">
        <v>15</v>
      </c>
      <c r="AB46" s="256">
        <v>7</v>
      </c>
      <c r="AC46" s="256">
        <v>8</v>
      </c>
      <c r="AD46" s="256" t="s">
        <v>428</v>
      </c>
      <c r="AE46" s="256" t="s">
        <v>428</v>
      </c>
      <c r="AF46" s="256">
        <v>100</v>
      </c>
      <c r="AG46" s="256">
        <v>4157</v>
      </c>
      <c r="AH46" s="256">
        <v>2192</v>
      </c>
      <c r="AI46" s="256">
        <v>1965</v>
      </c>
      <c r="AJ46" s="256">
        <v>69</v>
      </c>
      <c r="AK46" s="256">
        <v>65</v>
      </c>
      <c r="AL46" s="256">
        <v>73</v>
      </c>
      <c r="AN46" s="188"/>
    </row>
    <row r="47" spans="1:40" x14ac:dyDescent="0.25">
      <c r="A47" s="185" t="s">
        <v>220</v>
      </c>
      <c r="B47" s="185" t="s">
        <v>221</v>
      </c>
      <c r="C47" s="256">
        <v>2046</v>
      </c>
      <c r="D47" s="256">
        <v>1105</v>
      </c>
      <c r="E47" s="256">
        <v>941</v>
      </c>
      <c r="F47" s="256">
        <v>79</v>
      </c>
      <c r="G47" s="256">
        <v>76</v>
      </c>
      <c r="H47" s="256">
        <v>82</v>
      </c>
      <c r="I47" s="256">
        <v>213</v>
      </c>
      <c r="J47" s="256">
        <v>112</v>
      </c>
      <c r="K47" s="256">
        <v>101</v>
      </c>
      <c r="L47" s="256">
        <v>82</v>
      </c>
      <c r="M47" s="256">
        <v>80</v>
      </c>
      <c r="N47" s="256">
        <v>84</v>
      </c>
      <c r="O47" s="256">
        <v>278</v>
      </c>
      <c r="P47" s="256">
        <v>135</v>
      </c>
      <c r="Q47" s="256">
        <v>143</v>
      </c>
      <c r="R47" s="256">
        <v>79</v>
      </c>
      <c r="S47" s="256">
        <v>76</v>
      </c>
      <c r="T47" s="256">
        <v>82</v>
      </c>
      <c r="U47" s="256">
        <v>44</v>
      </c>
      <c r="V47" s="256">
        <v>25</v>
      </c>
      <c r="W47" s="256">
        <v>19</v>
      </c>
      <c r="X47" s="256">
        <v>82</v>
      </c>
      <c r="Y47" s="256">
        <v>84</v>
      </c>
      <c r="Z47" s="256">
        <v>79</v>
      </c>
      <c r="AA47" s="256">
        <v>6</v>
      </c>
      <c r="AB47" s="256">
        <v>3</v>
      </c>
      <c r="AC47" s="256">
        <v>3</v>
      </c>
      <c r="AD47" s="256" t="s">
        <v>428</v>
      </c>
      <c r="AE47" s="256" t="s">
        <v>428</v>
      </c>
      <c r="AF47" s="256">
        <v>100</v>
      </c>
      <c r="AG47" s="256">
        <v>2641</v>
      </c>
      <c r="AH47" s="256">
        <v>1410</v>
      </c>
      <c r="AI47" s="256">
        <v>1231</v>
      </c>
      <c r="AJ47" s="256">
        <v>79</v>
      </c>
      <c r="AK47" s="256">
        <v>76</v>
      </c>
      <c r="AL47" s="256">
        <v>82</v>
      </c>
      <c r="AN47" s="188"/>
    </row>
    <row r="48" spans="1:40" x14ac:dyDescent="0.25">
      <c r="A48" s="185" t="s">
        <v>228</v>
      </c>
      <c r="B48" s="185" t="s">
        <v>229</v>
      </c>
      <c r="C48" s="256">
        <v>2272</v>
      </c>
      <c r="D48" s="256">
        <v>1158</v>
      </c>
      <c r="E48" s="256">
        <v>1114</v>
      </c>
      <c r="F48" s="256">
        <v>70</v>
      </c>
      <c r="G48" s="256">
        <v>67</v>
      </c>
      <c r="H48" s="256">
        <v>74</v>
      </c>
      <c r="I48" s="256">
        <v>226</v>
      </c>
      <c r="J48" s="256">
        <v>114</v>
      </c>
      <c r="K48" s="256">
        <v>112</v>
      </c>
      <c r="L48" s="256">
        <v>73</v>
      </c>
      <c r="M48" s="256">
        <v>71</v>
      </c>
      <c r="N48" s="256">
        <v>75</v>
      </c>
      <c r="O48" s="256">
        <v>800</v>
      </c>
      <c r="P48" s="256">
        <v>419</v>
      </c>
      <c r="Q48" s="256">
        <v>381</v>
      </c>
      <c r="R48" s="256">
        <v>77</v>
      </c>
      <c r="S48" s="256">
        <v>74</v>
      </c>
      <c r="T48" s="256">
        <v>81</v>
      </c>
      <c r="U48" s="256">
        <v>116</v>
      </c>
      <c r="V48" s="256">
        <v>56</v>
      </c>
      <c r="W48" s="256">
        <v>60</v>
      </c>
      <c r="X48" s="256">
        <v>77</v>
      </c>
      <c r="Y48" s="256">
        <v>71</v>
      </c>
      <c r="Z48" s="256">
        <v>82</v>
      </c>
      <c r="AA48" s="256">
        <v>17</v>
      </c>
      <c r="AB48" s="256">
        <v>11</v>
      </c>
      <c r="AC48" s="256">
        <v>6</v>
      </c>
      <c r="AD48" s="256">
        <v>82</v>
      </c>
      <c r="AE48" s="256" t="s">
        <v>428</v>
      </c>
      <c r="AF48" s="256" t="s">
        <v>428</v>
      </c>
      <c r="AG48" s="256">
        <v>3482</v>
      </c>
      <c r="AH48" s="256">
        <v>1783</v>
      </c>
      <c r="AI48" s="256">
        <v>1699</v>
      </c>
      <c r="AJ48" s="256">
        <v>72</v>
      </c>
      <c r="AK48" s="256">
        <v>69</v>
      </c>
      <c r="AL48" s="256">
        <v>75</v>
      </c>
      <c r="AN48" s="188"/>
    </row>
    <row r="49" spans="1:40" x14ac:dyDescent="0.25">
      <c r="A49" s="185" t="s">
        <v>232</v>
      </c>
      <c r="B49" s="185" t="s">
        <v>233</v>
      </c>
      <c r="C49" s="256">
        <v>1674</v>
      </c>
      <c r="D49" s="256">
        <v>826</v>
      </c>
      <c r="E49" s="256">
        <v>848</v>
      </c>
      <c r="F49" s="256">
        <v>63</v>
      </c>
      <c r="G49" s="256">
        <v>57</v>
      </c>
      <c r="H49" s="256">
        <v>69</v>
      </c>
      <c r="I49" s="256">
        <v>356</v>
      </c>
      <c r="J49" s="256">
        <v>186</v>
      </c>
      <c r="K49" s="256">
        <v>170</v>
      </c>
      <c r="L49" s="256">
        <v>67</v>
      </c>
      <c r="M49" s="256">
        <v>65</v>
      </c>
      <c r="N49" s="256">
        <v>70</v>
      </c>
      <c r="O49" s="256">
        <v>688</v>
      </c>
      <c r="P49" s="256">
        <v>350</v>
      </c>
      <c r="Q49" s="256">
        <v>338</v>
      </c>
      <c r="R49" s="256">
        <v>71</v>
      </c>
      <c r="S49" s="256">
        <v>70</v>
      </c>
      <c r="T49" s="256">
        <v>72</v>
      </c>
      <c r="U49" s="256">
        <v>301</v>
      </c>
      <c r="V49" s="256">
        <v>144</v>
      </c>
      <c r="W49" s="256">
        <v>157</v>
      </c>
      <c r="X49" s="256">
        <v>70</v>
      </c>
      <c r="Y49" s="256">
        <v>64</v>
      </c>
      <c r="Z49" s="256">
        <v>75</v>
      </c>
      <c r="AA49" s="256">
        <v>10</v>
      </c>
      <c r="AB49" s="256">
        <v>4</v>
      </c>
      <c r="AC49" s="256">
        <v>6</v>
      </c>
      <c r="AD49" s="256" t="s">
        <v>428</v>
      </c>
      <c r="AE49" s="256" t="s">
        <v>428</v>
      </c>
      <c r="AF49" s="256">
        <v>100</v>
      </c>
      <c r="AG49" s="256">
        <v>3087</v>
      </c>
      <c r="AH49" s="256">
        <v>1539</v>
      </c>
      <c r="AI49" s="256">
        <v>1548</v>
      </c>
      <c r="AJ49" s="256">
        <v>66</v>
      </c>
      <c r="AK49" s="256">
        <v>61</v>
      </c>
      <c r="AL49" s="256">
        <v>70</v>
      </c>
      <c r="AN49" s="188"/>
    </row>
    <row r="50" spans="1:40" x14ac:dyDescent="0.25">
      <c r="A50" s="185" t="s">
        <v>126</v>
      </c>
      <c r="B50" s="185" t="s">
        <v>127</v>
      </c>
      <c r="C50" s="256">
        <v>1496</v>
      </c>
      <c r="D50" s="256">
        <v>753</v>
      </c>
      <c r="E50" s="256">
        <v>743</v>
      </c>
      <c r="F50" s="256">
        <v>64</v>
      </c>
      <c r="G50" s="256">
        <v>60</v>
      </c>
      <c r="H50" s="256">
        <v>68</v>
      </c>
      <c r="I50" s="256">
        <v>35</v>
      </c>
      <c r="J50" s="256">
        <v>19</v>
      </c>
      <c r="K50" s="256">
        <v>16</v>
      </c>
      <c r="L50" s="256">
        <v>74</v>
      </c>
      <c r="M50" s="256" t="s">
        <v>428</v>
      </c>
      <c r="N50" s="256" t="s">
        <v>428</v>
      </c>
      <c r="O50" s="256">
        <v>33</v>
      </c>
      <c r="P50" s="256" t="s">
        <v>428</v>
      </c>
      <c r="Q50" s="256" t="s">
        <v>428</v>
      </c>
      <c r="R50" s="256">
        <v>85</v>
      </c>
      <c r="S50" s="256" t="s">
        <v>428</v>
      </c>
      <c r="T50" s="256" t="s">
        <v>428</v>
      </c>
      <c r="U50" s="256">
        <v>11</v>
      </c>
      <c r="V50" s="256" t="s">
        <v>428</v>
      </c>
      <c r="W50" s="256" t="s">
        <v>428</v>
      </c>
      <c r="X50" s="256">
        <v>100</v>
      </c>
      <c r="Y50" s="256" t="s">
        <v>428</v>
      </c>
      <c r="Z50" s="256" t="s">
        <v>428</v>
      </c>
      <c r="AA50" s="256">
        <v>3</v>
      </c>
      <c r="AB50" s="256" t="s">
        <v>428</v>
      </c>
      <c r="AC50" s="256" t="s">
        <v>428</v>
      </c>
      <c r="AD50" s="256">
        <v>100</v>
      </c>
      <c r="AE50" s="256" t="s">
        <v>428</v>
      </c>
      <c r="AF50" s="256" t="s">
        <v>428</v>
      </c>
      <c r="AG50" s="256">
        <v>1595</v>
      </c>
      <c r="AH50" s="256">
        <v>802</v>
      </c>
      <c r="AI50" s="256">
        <v>793</v>
      </c>
      <c r="AJ50" s="256">
        <v>65</v>
      </c>
      <c r="AK50" s="256">
        <v>60</v>
      </c>
      <c r="AL50" s="256">
        <v>69</v>
      </c>
      <c r="AN50" s="188"/>
    </row>
    <row r="51" spans="1:40" x14ac:dyDescent="0.25">
      <c r="A51" s="185" t="s">
        <v>130</v>
      </c>
      <c r="B51" s="185" t="s">
        <v>131</v>
      </c>
      <c r="C51" s="256">
        <v>3885</v>
      </c>
      <c r="D51" s="256">
        <v>2003</v>
      </c>
      <c r="E51" s="256">
        <v>1882</v>
      </c>
      <c r="F51" s="256">
        <v>60</v>
      </c>
      <c r="G51" s="256">
        <v>55</v>
      </c>
      <c r="H51" s="256">
        <v>65</v>
      </c>
      <c r="I51" s="256">
        <v>249</v>
      </c>
      <c r="J51" s="256">
        <v>127</v>
      </c>
      <c r="K51" s="256">
        <v>122</v>
      </c>
      <c r="L51" s="256">
        <v>55</v>
      </c>
      <c r="M51" s="256">
        <v>51</v>
      </c>
      <c r="N51" s="256">
        <v>59</v>
      </c>
      <c r="O51" s="256">
        <v>171</v>
      </c>
      <c r="P51" s="256">
        <v>96</v>
      </c>
      <c r="Q51" s="256">
        <v>75</v>
      </c>
      <c r="R51" s="256">
        <v>58</v>
      </c>
      <c r="S51" s="256">
        <v>54</v>
      </c>
      <c r="T51" s="256">
        <v>64</v>
      </c>
      <c r="U51" s="256">
        <v>216</v>
      </c>
      <c r="V51" s="256">
        <v>107</v>
      </c>
      <c r="W51" s="256">
        <v>109</v>
      </c>
      <c r="X51" s="256">
        <v>60</v>
      </c>
      <c r="Y51" s="256">
        <v>53</v>
      </c>
      <c r="Z51" s="256">
        <v>67</v>
      </c>
      <c r="AA51" s="256">
        <v>79</v>
      </c>
      <c r="AB51" s="256">
        <v>38</v>
      </c>
      <c r="AC51" s="256">
        <v>41</v>
      </c>
      <c r="AD51" s="256">
        <v>62</v>
      </c>
      <c r="AE51" s="256">
        <v>61</v>
      </c>
      <c r="AF51" s="256">
        <v>63</v>
      </c>
      <c r="AG51" s="256">
        <v>4798</v>
      </c>
      <c r="AH51" s="256">
        <v>2478</v>
      </c>
      <c r="AI51" s="256">
        <v>2320</v>
      </c>
      <c r="AJ51" s="256">
        <v>59</v>
      </c>
      <c r="AK51" s="256">
        <v>54</v>
      </c>
      <c r="AL51" s="256">
        <v>63</v>
      </c>
      <c r="AN51" s="188"/>
    </row>
    <row r="52" spans="1:40" x14ac:dyDescent="0.25">
      <c r="A52" s="185" t="s">
        <v>142</v>
      </c>
      <c r="B52" s="185" t="s">
        <v>438</v>
      </c>
      <c r="C52" s="256">
        <v>1895</v>
      </c>
      <c r="D52" s="256">
        <v>970</v>
      </c>
      <c r="E52" s="256">
        <v>925</v>
      </c>
      <c r="F52" s="256">
        <v>75</v>
      </c>
      <c r="G52" s="256">
        <v>71</v>
      </c>
      <c r="H52" s="256">
        <v>79</v>
      </c>
      <c r="I52" s="256">
        <v>34</v>
      </c>
      <c r="J52" s="256">
        <v>20</v>
      </c>
      <c r="K52" s="256">
        <v>14</v>
      </c>
      <c r="L52" s="256">
        <v>76</v>
      </c>
      <c r="M52" s="256" t="s">
        <v>428</v>
      </c>
      <c r="N52" s="256" t="s">
        <v>428</v>
      </c>
      <c r="O52" s="256">
        <v>40</v>
      </c>
      <c r="P52" s="256">
        <v>20</v>
      </c>
      <c r="Q52" s="256">
        <v>20</v>
      </c>
      <c r="R52" s="256">
        <v>68</v>
      </c>
      <c r="S52" s="256">
        <v>70</v>
      </c>
      <c r="T52" s="256">
        <v>65</v>
      </c>
      <c r="U52" s="256">
        <v>0</v>
      </c>
      <c r="V52" s="256">
        <v>0</v>
      </c>
      <c r="W52" s="256">
        <v>0</v>
      </c>
      <c r="X52" s="256" t="s">
        <v>37</v>
      </c>
      <c r="Y52" s="256" t="s">
        <v>37</v>
      </c>
      <c r="Z52" s="256" t="s">
        <v>37</v>
      </c>
      <c r="AA52" s="256" t="s">
        <v>428</v>
      </c>
      <c r="AB52" s="256">
        <v>3</v>
      </c>
      <c r="AC52" s="256" t="s">
        <v>428</v>
      </c>
      <c r="AD52" s="256" t="s">
        <v>428</v>
      </c>
      <c r="AE52" s="256">
        <v>100</v>
      </c>
      <c r="AF52" s="256" t="s">
        <v>428</v>
      </c>
      <c r="AG52" s="256">
        <v>1997</v>
      </c>
      <c r="AH52" s="256">
        <v>1023</v>
      </c>
      <c r="AI52" s="256">
        <v>974</v>
      </c>
      <c r="AJ52" s="256">
        <v>75</v>
      </c>
      <c r="AK52" s="256">
        <v>71</v>
      </c>
      <c r="AL52" s="256">
        <v>79</v>
      </c>
      <c r="AN52" s="188"/>
    </row>
    <row r="53" spans="1:40" x14ac:dyDescent="0.25">
      <c r="A53" s="185" t="s">
        <v>140</v>
      </c>
      <c r="B53" s="185" t="s">
        <v>141</v>
      </c>
      <c r="C53" s="256">
        <v>2771</v>
      </c>
      <c r="D53" s="256">
        <v>1412</v>
      </c>
      <c r="E53" s="256">
        <v>1359</v>
      </c>
      <c r="F53" s="256">
        <v>67</v>
      </c>
      <c r="G53" s="256">
        <v>63</v>
      </c>
      <c r="H53" s="256">
        <v>71</v>
      </c>
      <c r="I53" s="256">
        <v>54</v>
      </c>
      <c r="J53" s="256">
        <v>23</v>
      </c>
      <c r="K53" s="256">
        <v>31</v>
      </c>
      <c r="L53" s="256">
        <v>65</v>
      </c>
      <c r="M53" s="256">
        <v>57</v>
      </c>
      <c r="N53" s="256">
        <v>71</v>
      </c>
      <c r="O53" s="256">
        <v>44</v>
      </c>
      <c r="P53" s="256">
        <v>26</v>
      </c>
      <c r="Q53" s="256">
        <v>18</v>
      </c>
      <c r="R53" s="256">
        <v>64</v>
      </c>
      <c r="S53" s="256">
        <v>54</v>
      </c>
      <c r="T53" s="256">
        <v>78</v>
      </c>
      <c r="U53" s="256">
        <v>9</v>
      </c>
      <c r="V53" s="256" t="s">
        <v>428</v>
      </c>
      <c r="W53" s="256" t="s">
        <v>428</v>
      </c>
      <c r="X53" s="256">
        <v>67</v>
      </c>
      <c r="Y53" s="256" t="s">
        <v>428</v>
      </c>
      <c r="Z53" s="256" t="s">
        <v>428</v>
      </c>
      <c r="AA53" s="256">
        <v>5</v>
      </c>
      <c r="AB53" s="256" t="s">
        <v>428</v>
      </c>
      <c r="AC53" s="256" t="s">
        <v>428</v>
      </c>
      <c r="AD53" s="256" t="s">
        <v>428</v>
      </c>
      <c r="AE53" s="256" t="s">
        <v>428</v>
      </c>
      <c r="AF53" s="256" t="s">
        <v>428</v>
      </c>
      <c r="AG53" s="256">
        <v>2912</v>
      </c>
      <c r="AH53" s="256">
        <v>1483</v>
      </c>
      <c r="AI53" s="256">
        <v>1429</v>
      </c>
      <c r="AJ53" s="256">
        <v>67</v>
      </c>
      <c r="AK53" s="256">
        <v>62</v>
      </c>
      <c r="AL53" s="256">
        <v>71</v>
      </c>
      <c r="AN53" s="188"/>
    </row>
    <row r="54" spans="1:40" x14ac:dyDescent="0.25">
      <c r="A54" s="185" t="s">
        <v>153</v>
      </c>
      <c r="B54" s="185" t="s">
        <v>154</v>
      </c>
      <c r="C54" s="256">
        <v>3433</v>
      </c>
      <c r="D54" s="256">
        <v>1782</v>
      </c>
      <c r="E54" s="256">
        <v>1651</v>
      </c>
      <c r="F54" s="256">
        <v>68</v>
      </c>
      <c r="G54" s="256">
        <v>63</v>
      </c>
      <c r="H54" s="256">
        <v>73</v>
      </c>
      <c r="I54" s="256">
        <v>102</v>
      </c>
      <c r="J54" s="256">
        <v>49</v>
      </c>
      <c r="K54" s="256">
        <v>53</v>
      </c>
      <c r="L54" s="256">
        <v>65</v>
      </c>
      <c r="M54" s="256">
        <v>65</v>
      </c>
      <c r="N54" s="256">
        <v>64</v>
      </c>
      <c r="O54" s="256">
        <v>103</v>
      </c>
      <c r="P54" s="256">
        <v>56</v>
      </c>
      <c r="Q54" s="256">
        <v>47</v>
      </c>
      <c r="R54" s="256">
        <v>70</v>
      </c>
      <c r="S54" s="256">
        <v>66</v>
      </c>
      <c r="T54" s="256">
        <v>74</v>
      </c>
      <c r="U54" s="256">
        <v>12</v>
      </c>
      <c r="V54" s="256">
        <v>7</v>
      </c>
      <c r="W54" s="256">
        <v>5</v>
      </c>
      <c r="X54" s="256">
        <v>75</v>
      </c>
      <c r="Y54" s="256" t="s">
        <v>428</v>
      </c>
      <c r="Z54" s="256" t="s">
        <v>428</v>
      </c>
      <c r="AA54" s="256">
        <v>16</v>
      </c>
      <c r="AB54" s="256">
        <v>9</v>
      </c>
      <c r="AC54" s="256">
        <v>7</v>
      </c>
      <c r="AD54" s="256">
        <v>44</v>
      </c>
      <c r="AE54" s="256" t="s">
        <v>428</v>
      </c>
      <c r="AF54" s="256" t="s">
        <v>428</v>
      </c>
      <c r="AG54" s="256">
        <v>3711</v>
      </c>
      <c r="AH54" s="256">
        <v>1928</v>
      </c>
      <c r="AI54" s="256">
        <v>1783</v>
      </c>
      <c r="AJ54" s="256">
        <v>68</v>
      </c>
      <c r="AK54" s="256">
        <v>63</v>
      </c>
      <c r="AL54" s="256">
        <v>73</v>
      </c>
      <c r="AN54" s="188"/>
    </row>
    <row r="55" spans="1:40" x14ac:dyDescent="0.25">
      <c r="A55" s="185" t="s">
        <v>114</v>
      </c>
      <c r="B55" s="185" t="s">
        <v>115</v>
      </c>
      <c r="C55" s="256">
        <v>2440</v>
      </c>
      <c r="D55" s="256">
        <v>1248</v>
      </c>
      <c r="E55" s="256">
        <v>1192</v>
      </c>
      <c r="F55" s="256">
        <v>68</v>
      </c>
      <c r="G55" s="256">
        <v>64</v>
      </c>
      <c r="H55" s="256">
        <v>72</v>
      </c>
      <c r="I55" s="256">
        <v>133</v>
      </c>
      <c r="J55" s="256">
        <v>69</v>
      </c>
      <c r="K55" s="256">
        <v>64</v>
      </c>
      <c r="L55" s="256">
        <v>69</v>
      </c>
      <c r="M55" s="256">
        <v>65</v>
      </c>
      <c r="N55" s="256">
        <v>73</v>
      </c>
      <c r="O55" s="256">
        <v>768</v>
      </c>
      <c r="P55" s="256">
        <v>395</v>
      </c>
      <c r="Q55" s="256">
        <v>373</v>
      </c>
      <c r="R55" s="256">
        <v>73</v>
      </c>
      <c r="S55" s="256">
        <v>68</v>
      </c>
      <c r="T55" s="256">
        <v>78</v>
      </c>
      <c r="U55" s="256">
        <v>191</v>
      </c>
      <c r="V55" s="256">
        <v>93</v>
      </c>
      <c r="W55" s="256">
        <v>98</v>
      </c>
      <c r="X55" s="256">
        <v>59</v>
      </c>
      <c r="Y55" s="256">
        <v>53</v>
      </c>
      <c r="Z55" s="256">
        <v>65</v>
      </c>
      <c r="AA55" s="256">
        <v>14</v>
      </c>
      <c r="AB55" s="256">
        <v>9</v>
      </c>
      <c r="AC55" s="256">
        <v>5</v>
      </c>
      <c r="AD55" s="256">
        <v>79</v>
      </c>
      <c r="AE55" s="256" t="s">
        <v>428</v>
      </c>
      <c r="AF55" s="256" t="s">
        <v>428</v>
      </c>
      <c r="AG55" s="256">
        <v>3647</v>
      </c>
      <c r="AH55" s="256">
        <v>1869</v>
      </c>
      <c r="AI55" s="256">
        <v>1778</v>
      </c>
      <c r="AJ55" s="256">
        <v>68</v>
      </c>
      <c r="AK55" s="256">
        <v>64</v>
      </c>
      <c r="AL55" s="256">
        <v>72</v>
      </c>
      <c r="AN55" s="188"/>
    </row>
    <row r="56" spans="1:40" x14ac:dyDescent="0.25">
      <c r="A56" s="185" t="s">
        <v>116</v>
      </c>
      <c r="B56" s="185" t="s">
        <v>117</v>
      </c>
      <c r="C56" s="256">
        <v>1765</v>
      </c>
      <c r="D56" s="256">
        <v>867</v>
      </c>
      <c r="E56" s="256">
        <v>898</v>
      </c>
      <c r="F56" s="256">
        <v>66</v>
      </c>
      <c r="G56" s="256">
        <v>64</v>
      </c>
      <c r="H56" s="256">
        <v>68</v>
      </c>
      <c r="I56" s="256">
        <v>98</v>
      </c>
      <c r="J56" s="256">
        <v>42</v>
      </c>
      <c r="K56" s="256">
        <v>56</v>
      </c>
      <c r="L56" s="256">
        <v>69</v>
      </c>
      <c r="M56" s="256">
        <v>69</v>
      </c>
      <c r="N56" s="256">
        <v>70</v>
      </c>
      <c r="O56" s="256">
        <v>308</v>
      </c>
      <c r="P56" s="256">
        <v>158</v>
      </c>
      <c r="Q56" s="256">
        <v>150</v>
      </c>
      <c r="R56" s="256">
        <v>66</v>
      </c>
      <c r="S56" s="256">
        <v>63</v>
      </c>
      <c r="T56" s="256">
        <v>69</v>
      </c>
      <c r="U56" s="256">
        <v>41</v>
      </c>
      <c r="V56" s="256">
        <v>22</v>
      </c>
      <c r="W56" s="256">
        <v>19</v>
      </c>
      <c r="X56" s="256">
        <v>59</v>
      </c>
      <c r="Y56" s="256">
        <v>73</v>
      </c>
      <c r="Z56" s="256">
        <v>42</v>
      </c>
      <c r="AA56" s="256">
        <v>4</v>
      </c>
      <c r="AB56" s="256" t="s">
        <v>428</v>
      </c>
      <c r="AC56" s="256" t="s">
        <v>428</v>
      </c>
      <c r="AD56" s="256" t="s">
        <v>428</v>
      </c>
      <c r="AE56" s="256" t="s">
        <v>428</v>
      </c>
      <c r="AF56" s="256" t="s">
        <v>428</v>
      </c>
      <c r="AG56" s="256">
        <v>2263</v>
      </c>
      <c r="AH56" s="256">
        <v>1119</v>
      </c>
      <c r="AI56" s="256">
        <v>1144</v>
      </c>
      <c r="AJ56" s="256">
        <v>66</v>
      </c>
      <c r="AK56" s="256">
        <v>64</v>
      </c>
      <c r="AL56" s="256">
        <v>68</v>
      </c>
      <c r="AN56" s="188"/>
    </row>
    <row r="57" spans="1:40" x14ac:dyDescent="0.25">
      <c r="A57" s="185" t="s">
        <v>132</v>
      </c>
      <c r="B57" s="185" t="s">
        <v>133</v>
      </c>
      <c r="C57" s="256">
        <v>2849</v>
      </c>
      <c r="D57" s="256">
        <v>1451</v>
      </c>
      <c r="E57" s="256">
        <v>1398</v>
      </c>
      <c r="F57" s="256">
        <v>68</v>
      </c>
      <c r="G57" s="256">
        <v>64</v>
      </c>
      <c r="H57" s="256">
        <v>72</v>
      </c>
      <c r="I57" s="256">
        <v>571</v>
      </c>
      <c r="J57" s="256">
        <v>286</v>
      </c>
      <c r="K57" s="256">
        <v>285</v>
      </c>
      <c r="L57" s="256">
        <v>67</v>
      </c>
      <c r="M57" s="256">
        <v>62</v>
      </c>
      <c r="N57" s="256">
        <v>71</v>
      </c>
      <c r="O57" s="256">
        <v>1332</v>
      </c>
      <c r="P57" s="256">
        <v>673</v>
      </c>
      <c r="Q57" s="256">
        <v>659</v>
      </c>
      <c r="R57" s="256">
        <v>71</v>
      </c>
      <c r="S57" s="256">
        <v>66</v>
      </c>
      <c r="T57" s="256">
        <v>75</v>
      </c>
      <c r="U57" s="256">
        <v>1013</v>
      </c>
      <c r="V57" s="256">
        <v>520</v>
      </c>
      <c r="W57" s="256">
        <v>493</v>
      </c>
      <c r="X57" s="256">
        <v>70</v>
      </c>
      <c r="Y57" s="256">
        <v>67</v>
      </c>
      <c r="Z57" s="256">
        <v>73</v>
      </c>
      <c r="AA57" s="256">
        <v>50</v>
      </c>
      <c r="AB57" s="256">
        <v>28</v>
      </c>
      <c r="AC57" s="256">
        <v>22</v>
      </c>
      <c r="AD57" s="256">
        <v>78</v>
      </c>
      <c r="AE57" s="256">
        <v>71</v>
      </c>
      <c r="AF57" s="256">
        <v>86</v>
      </c>
      <c r="AG57" s="256">
        <v>6321</v>
      </c>
      <c r="AH57" s="256">
        <v>3208</v>
      </c>
      <c r="AI57" s="256">
        <v>3113</v>
      </c>
      <c r="AJ57" s="256">
        <v>68</v>
      </c>
      <c r="AK57" s="256">
        <v>64</v>
      </c>
      <c r="AL57" s="256">
        <v>72</v>
      </c>
      <c r="AN57" s="188"/>
    </row>
    <row r="58" spans="1:40" x14ac:dyDescent="0.25">
      <c r="A58" s="185" t="s">
        <v>134</v>
      </c>
      <c r="B58" s="185" t="s">
        <v>135</v>
      </c>
      <c r="C58" s="256">
        <v>1875</v>
      </c>
      <c r="D58" s="256">
        <v>966</v>
      </c>
      <c r="E58" s="256">
        <v>909</v>
      </c>
      <c r="F58" s="256">
        <v>68</v>
      </c>
      <c r="G58" s="256">
        <v>64</v>
      </c>
      <c r="H58" s="256">
        <v>73</v>
      </c>
      <c r="I58" s="256">
        <v>119</v>
      </c>
      <c r="J58" s="256">
        <v>63</v>
      </c>
      <c r="K58" s="256">
        <v>56</v>
      </c>
      <c r="L58" s="256">
        <v>64</v>
      </c>
      <c r="M58" s="256">
        <v>62</v>
      </c>
      <c r="N58" s="256">
        <v>66</v>
      </c>
      <c r="O58" s="256">
        <v>1132</v>
      </c>
      <c r="P58" s="256">
        <v>542</v>
      </c>
      <c r="Q58" s="256">
        <v>590</v>
      </c>
      <c r="R58" s="256">
        <v>61</v>
      </c>
      <c r="S58" s="256">
        <v>58</v>
      </c>
      <c r="T58" s="256">
        <v>64</v>
      </c>
      <c r="U58" s="256">
        <v>66</v>
      </c>
      <c r="V58" s="256">
        <v>28</v>
      </c>
      <c r="W58" s="256">
        <v>38</v>
      </c>
      <c r="X58" s="256">
        <v>58</v>
      </c>
      <c r="Y58" s="256">
        <v>57</v>
      </c>
      <c r="Z58" s="256">
        <v>58</v>
      </c>
      <c r="AA58" s="256">
        <v>7</v>
      </c>
      <c r="AB58" s="256">
        <v>3</v>
      </c>
      <c r="AC58" s="256">
        <v>4</v>
      </c>
      <c r="AD58" s="256" t="s">
        <v>428</v>
      </c>
      <c r="AE58" s="256" t="s">
        <v>428</v>
      </c>
      <c r="AF58" s="256" t="s">
        <v>428</v>
      </c>
      <c r="AG58" s="256">
        <v>3257</v>
      </c>
      <c r="AH58" s="256">
        <v>1636</v>
      </c>
      <c r="AI58" s="256">
        <v>1621</v>
      </c>
      <c r="AJ58" s="256">
        <v>65</v>
      </c>
      <c r="AK58" s="256">
        <v>62</v>
      </c>
      <c r="AL58" s="256">
        <v>68</v>
      </c>
      <c r="AN58" s="188"/>
    </row>
    <row r="59" spans="1:40" x14ac:dyDescent="0.25">
      <c r="A59" s="185" t="s">
        <v>136</v>
      </c>
      <c r="B59" s="185" t="s">
        <v>137</v>
      </c>
      <c r="C59" s="256">
        <v>1892</v>
      </c>
      <c r="D59" s="256">
        <v>964</v>
      </c>
      <c r="E59" s="256">
        <v>928</v>
      </c>
      <c r="F59" s="256">
        <v>74</v>
      </c>
      <c r="G59" s="256">
        <v>71</v>
      </c>
      <c r="H59" s="256">
        <v>78</v>
      </c>
      <c r="I59" s="256">
        <v>126</v>
      </c>
      <c r="J59" s="256">
        <v>71</v>
      </c>
      <c r="K59" s="256">
        <v>55</v>
      </c>
      <c r="L59" s="256">
        <v>81</v>
      </c>
      <c r="M59" s="256">
        <v>80</v>
      </c>
      <c r="N59" s="256">
        <v>82</v>
      </c>
      <c r="O59" s="256">
        <v>670</v>
      </c>
      <c r="P59" s="256">
        <v>351</v>
      </c>
      <c r="Q59" s="256">
        <v>319</v>
      </c>
      <c r="R59" s="256">
        <v>70</v>
      </c>
      <c r="S59" s="256">
        <v>67</v>
      </c>
      <c r="T59" s="256">
        <v>74</v>
      </c>
      <c r="U59" s="256">
        <v>83</v>
      </c>
      <c r="V59" s="256">
        <v>45</v>
      </c>
      <c r="W59" s="256">
        <v>38</v>
      </c>
      <c r="X59" s="256">
        <v>81</v>
      </c>
      <c r="Y59" s="256">
        <v>80</v>
      </c>
      <c r="Z59" s="256">
        <v>82</v>
      </c>
      <c r="AA59" s="256">
        <v>8</v>
      </c>
      <c r="AB59" s="256">
        <v>5</v>
      </c>
      <c r="AC59" s="256">
        <v>3</v>
      </c>
      <c r="AD59" s="256" t="s">
        <v>428</v>
      </c>
      <c r="AE59" s="256">
        <v>100</v>
      </c>
      <c r="AF59" s="256" t="s">
        <v>428</v>
      </c>
      <c r="AG59" s="256">
        <v>2834</v>
      </c>
      <c r="AH59" s="256">
        <v>1464</v>
      </c>
      <c r="AI59" s="256">
        <v>1370</v>
      </c>
      <c r="AJ59" s="256">
        <v>73</v>
      </c>
      <c r="AK59" s="256">
        <v>70</v>
      </c>
      <c r="AL59" s="256">
        <v>77</v>
      </c>
      <c r="AN59" s="188"/>
    </row>
    <row r="60" spans="1:40" x14ac:dyDescent="0.25">
      <c r="A60" s="185" t="s">
        <v>138</v>
      </c>
      <c r="B60" s="185" t="s">
        <v>139</v>
      </c>
      <c r="C60" s="256">
        <v>2310</v>
      </c>
      <c r="D60" s="256">
        <v>1243</v>
      </c>
      <c r="E60" s="256">
        <v>1067</v>
      </c>
      <c r="F60" s="256">
        <v>68</v>
      </c>
      <c r="G60" s="256">
        <v>64</v>
      </c>
      <c r="H60" s="256">
        <v>74</v>
      </c>
      <c r="I60" s="256">
        <v>216</v>
      </c>
      <c r="J60" s="256">
        <v>106</v>
      </c>
      <c r="K60" s="256">
        <v>110</v>
      </c>
      <c r="L60" s="256">
        <v>72</v>
      </c>
      <c r="M60" s="256">
        <v>72</v>
      </c>
      <c r="N60" s="256">
        <v>73</v>
      </c>
      <c r="O60" s="256">
        <v>106</v>
      </c>
      <c r="P60" s="256">
        <v>48</v>
      </c>
      <c r="Q60" s="256">
        <v>58</v>
      </c>
      <c r="R60" s="256">
        <v>76</v>
      </c>
      <c r="S60" s="256">
        <v>69</v>
      </c>
      <c r="T60" s="256">
        <v>83</v>
      </c>
      <c r="U60" s="256">
        <v>127</v>
      </c>
      <c r="V60" s="256">
        <v>59</v>
      </c>
      <c r="W60" s="256">
        <v>68</v>
      </c>
      <c r="X60" s="256">
        <v>76</v>
      </c>
      <c r="Y60" s="256">
        <v>69</v>
      </c>
      <c r="Z60" s="256">
        <v>81</v>
      </c>
      <c r="AA60" s="256">
        <v>8</v>
      </c>
      <c r="AB60" s="256">
        <v>5</v>
      </c>
      <c r="AC60" s="256">
        <v>3</v>
      </c>
      <c r="AD60" s="256">
        <v>63</v>
      </c>
      <c r="AE60" s="256" t="s">
        <v>428</v>
      </c>
      <c r="AF60" s="256" t="s">
        <v>428</v>
      </c>
      <c r="AG60" s="256">
        <v>2873</v>
      </c>
      <c r="AH60" s="256">
        <v>1515</v>
      </c>
      <c r="AI60" s="256">
        <v>1358</v>
      </c>
      <c r="AJ60" s="256">
        <v>69</v>
      </c>
      <c r="AK60" s="256">
        <v>64</v>
      </c>
      <c r="AL60" s="256">
        <v>74</v>
      </c>
      <c r="AN60" s="188"/>
    </row>
    <row r="61" spans="1:40" x14ac:dyDescent="0.25">
      <c r="A61" s="185" t="s">
        <v>143</v>
      </c>
      <c r="B61" s="185" t="s">
        <v>144</v>
      </c>
      <c r="C61" s="256">
        <v>2806</v>
      </c>
      <c r="D61" s="256">
        <v>1460</v>
      </c>
      <c r="E61" s="256">
        <v>1346</v>
      </c>
      <c r="F61" s="256">
        <v>72</v>
      </c>
      <c r="G61" s="256">
        <v>68</v>
      </c>
      <c r="H61" s="256">
        <v>76</v>
      </c>
      <c r="I61" s="256">
        <v>176</v>
      </c>
      <c r="J61" s="256">
        <v>91</v>
      </c>
      <c r="K61" s="256">
        <v>85</v>
      </c>
      <c r="L61" s="256">
        <v>68</v>
      </c>
      <c r="M61" s="256">
        <v>64</v>
      </c>
      <c r="N61" s="256">
        <v>73</v>
      </c>
      <c r="O61" s="256">
        <v>217</v>
      </c>
      <c r="P61" s="256">
        <v>119</v>
      </c>
      <c r="Q61" s="256">
        <v>98</v>
      </c>
      <c r="R61" s="256">
        <v>71</v>
      </c>
      <c r="S61" s="256">
        <v>68</v>
      </c>
      <c r="T61" s="256">
        <v>73</v>
      </c>
      <c r="U61" s="256">
        <v>39</v>
      </c>
      <c r="V61" s="256">
        <v>20</v>
      </c>
      <c r="W61" s="256">
        <v>19</v>
      </c>
      <c r="X61" s="256">
        <v>59</v>
      </c>
      <c r="Y61" s="256">
        <v>65</v>
      </c>
      <c r="Z61" s="256">
        <v>53</v>
      </c>
      <c r="AA61" s="256">
        <v>20</v>
      </c>
      <c r="AB61" s="256">
        <v>9</v>
      </c>
      <c r="AC61" s="256">
        <v>11</v>
      </c>
      <c r="AD61" s="256">
        <v>85</v>
      </c>
      <c r="AE61" s="256" t="s">
        <v>428</v>
      </c>
      <c r="AF61" s="256" t="s">
        <v>428</v>
      </c>
      <c r="AG61" s="256">
        <v>3378</v>
      </c>
      <c r="AH61" s="256">
        <v>1765</v>
      </c>
      <c r="AI61" s="256">
        <v>1613</v>
      </c>
      <c r="AJ61" s="256">
        <v>71</v>
      </c>
      <c r="AK61" s="256">
        <v>67</v>
      </c>
      <c r="AL61" s="256">
        <v>75</v>
      </c>
      <c r="AN61" s="188"/>
    </row>
    <row r="62" spans="1:40" x14ac:dyDescent="0.25">
      <c r="A62" s="185" t="s">
        <v>145</v>
      </c>
      <c r="B62" s="185" t="s">
        <v>146</v>
      </c>
      <c r="C62" s="256">
        <v>2239</v>
      </c>
      <c r="D62" s="256">
        <v>1154</v>
      </c>
      <c r="E62" s="256">
        <v>1085</v>
      </c>
      <c r="F62" s="256">
        <v>66</v>
      </c>
      <c r="G62" s="256">
        <v>62</v>
      </c>
      <c r="H62" s="256">
        <v>71</v>
      </c>
      <c r="I62" s="256">
        <v>141</v>
      </c>
      <c r="J62" s="256">
        <v>73</v>
      </c>
      <c r="K62" s="256">
        <v>68</v>
      </c>
      <c r="L62" s="256">
        <v>63</v>
      </c>
      <c r="M62" s="256">
        <v>53</v>
      </c>
      <c r="N62" s="256">
        <v>74</v>
      </c>
      <c r="O62" s="256">
        <v>315</v>
      </c>
      <c r="P62" s="256">
        <v>166</v>
      </c>
      <c r="Q62" s="256">
        <v>149</v>
      </c>
      <c r="R62" s="256">
        <v>63</v>
      </c>
      <c r="S62" s="256">
        <v>63</v>
      </c>
      <c r="T62" s="256">
        <v>63</v>
      </c>
      <c r="U62" s="256">
        <v>40</v>
      </c>
      <c r="V62" s="256">
        <v>19</v>
      </c>
      <c r="W62" s="256">
        <v>21</v>
      </c>
      <c r="X62" s="256">
        <v>68</v>
      </c>
      <c r="Y62" s="256">
        <v>63</v>
      </c>
      <c r="Z62" s="256">
        <v>71</v>
      </c>
      <c r="AA62" s="256">
        <v>10</v>
      </c>
      <c r="AB62" s="256">
        <v>7</v>
      </c>
      <c r="AC62" s="256">
        <v>3</v>
      </c>
      <c r="AD62" s="256">
        <v>50</v>
      </c>
      <c r="AE62" s="256" t="s">
        <v>428</v>
      </c>
      <c r="AF62" s="256" t="s">
        <v>428</v>
      </c>
      <c r="AG62" s="256">
        <v>2777</v>
      </c>
      <c r="AH62" s="256">
        <v>1439</v>
      </c>
      <c r="AI62" s="256">
        <v>1338</v>
      </c>
      <c r="AJ62" s="256">
        <v>65</v>
      </c>
      <c r="AK62" s="256">
        <v>61</v>
      </c>
      <c r="AL62" s="256">
        <v>70</v>
      </c>
      <c r="AN62" s="188"/>
    </row>
    <row r="63" spans="1:40" x14ac:dyDescent="0.25">
      <c r="A63" s="185" t="s">
        <v>147</v>
      </c>
      <c r="B63" s="185" t="s">
        <v>148</v>
      </c>
      <c r="C63" s="256">
        <v>2088</v>
      </c>
      <c r="D63" s="256">
        <v>1086</v>
      </c>
      <c r="E63" s="256">
        <v>1002</v>
      </c>
      <c r="F63" s="256">
        <v>77</v>
      </c>
      <c r="G63" s="256">
        <v>73</v>
      </c>
      <c r="H63" s="256">
        <v>81</v>
      </c>
      <c r="I63" s="256">
        <v>180</v>
      </c>
      <c r="J63" s="256">
        <v>91</v>
      </c>
      <c r="K63" s="256">
        <v>89</v>
      </c>
      <c r="L63" s="256">
        <v>76</v>
      </c>
      <c r="M63" s="256">
        <v>71</v>
      </c>
      <c r="N63" s="256">
        <v>80</v>
      </c>
      <c r="O63" s="256">
        <v>355</v>
      </c>
      <c r="P63" s="256">
        <v>183</v>
      </c>
      <c r="Q63" s="256">
        <v>172</v>
      </c>
      <c r="R63" s="256">
        <v>75</v>
      </c>
      <c r="S63" s="256">
        <v>74</v>
      </c>
      <c r="T63" s="256">
        <v>76</v>
      </c>
      <c r="U63" s="256">
        <v>106</v>
      </c>
      <c r="V63" s="256">
        <v>54</v>
      </c>
      <c r="W63" s="256">
        <v>52</v>
      </c>
      <c r="X63" s="256">
        <v>62</v>
      </c>
      <c r="Y63" s="256">
        <v>59</v>
      </c>
      <c r="Z63" s="256">
        <v>65</v>
      </c>
      <c r="AA63" s="256">
        <v>28</v>
      </c>
      <c r="AB63" s="256">
        <v>14</v>
      </c>
      <c r="AC63" s="256">
        <v>14</v>
      </c>
      <c r="AD63" s="256">
        <v>89</v>
      </c>
      <c r="AE63" s="256" t="s">
        <v>428</v>
      </c>
      <c r="AF63" s="256" t="s">
        <v>428</v>
      </c>
      <c r="AG63" s="256">
        <v>2833</v>
      </c>
      <c r="AH63" s="256">
        <v>1469</v>
      </c>
      <c r="AI63" s="256">
        <v>1364</v>
      </c>
      <c r="AJ63" s="256">
        <v>76</v>
      </c>
      <c r="AK63" s="256">
        <v>73</v>
      </c>
      <c r="AL63" s="256">
        <v>80</v>
      </c>
      <c r="AN63" s="188"/>
    </row>
    <row r="64" spans="1:40" x14ac:dyDescent="0.25">
      <c r="A64" s="185" t="s">
        <v>151</v>
      </c>
      <c r="B64" s="185" t="s">
        <v>152</v>
      </c>
      <c r="C64" s="256">
        <v>3326</v>
      </c>
      <c r="D64" s="256">
        <v>1681</v>
      </c>
      <c r="E64" s="256">
        <v>1645</v>
      </c>
      <c r="F64" s="256">
        <v>73</v>
      </c>
      <c r="G64" s="256">
        <v>70</v>
      </c>
      <c r="H64" s="256">
        <v>76</v>
      </c>
      <c r="I64" s="256">
        <v>66</v>
      </c>
      <c r="J64" s="256">
        <v>37</v>
      </c>
      <c r="K64" s="256">
        <v>29</v>
      </c>
      <c r="L64" s="256">
        <v>67</v>
      </c>
      <c r="M64" s="256">
        <v>51</v>
      </c>
      <c r="N64" s="256">
        <v>86</v>
      </c>
      <c r="O64" s="256">
        <v>85</v>
      </c>
      <c r="P64" s="256">
        <v>44</v>
      </c>
      <c r="Q64" s="256">
        <v>41</v>
      </c>
      <c r="R64" s="256">
        <v>74</v>
      </c>
      <c r="S64" s="256">
        <v>70</v>
      </c>
      <c r="T64" s="256">
        <v>78</v>
      </c>
      <c r="U64" s="256">
        <v>29</v>
      </c>
      <c r="V64" s="256">
        <v>13</v>
      </c>
      <c r="W64" s="256">
        <v>16</v>
      </c>
      <c r="X64" s="256">
        <v>76</v>
      </c>
      <c r="Y64" s="256">
        <v>69</v>
      </c>
      <c r="Z64" s="256">
        <v>81</v>
      </c>
      <c r="AA64" s="256">
        <v>11</v>
      </c>
      <c r="AB64" s="256">
        <v>6</v>
      </c>
      <c r="AC64" s="256">
        <v>5</v>
      </c>
      <c r="AD64" s="256" t="s">
        <v>428</v>
      </c>
      <c r="AE64" s="256" t="s">
        <v>428</v>
      </c>
      <c r="AF64" s="256">
        <v>100</v>
      </c>
      <c r="AG64" s="256">
        <v>3576</v>
      </c>
      <c r="AH64" s="256">
        <v>1805</v>
      </c>
      <c r="AI64" s="256">
        <v>1771</v>
      </c>
      <c r="AJ64" s="256">
        <v>72</v>
      </c>
      <c r="AK64" s="256">
        <v>69</v>
      </c>
      <c r="AL64" s="256">
        <v>76</v>
      </c>
      <c r="AN64" s="188"/>
    </row>
    <row r="65" spans="1:40" x14ac:dyDescent="0.25">
      <c r="A65" s="185" t="s">
        <v>157</v>
      </c>
      <c r="B65" s="185" t="s">
        <v>158</v>
      </c>
      <c r="C65" s="256">
        <v>2617</v>
      </c>
      <c r="D65" s="256">
        <v>1375</v>
      </c>
      <c r="E65" s="256">
        <v>1242</v>
      </c>
      <c r="F65" s="256">
        <v>66</v>
      </c>
      <c r="G65" s="256">
        <v>62</v>
      </c>
      <c r="H65" s="256">
        <v>70</v>
      </c>
      <c r="I65" s="256">
        <v>55</v>
      </c>
      <c r="J65" s="256">
        <v>28</v>
      </c>
      <c r="K65" s="256">
        <v>27</v>
      </c>
      <c r="L65" s="256">
        <v>65</v>
      </c>
      <c r="M65" s="256">
        <v>57</v>
      </c>
      <c r="N65" s="256">
        <v>74</v>
      </c>
      <c r="O65" s="256">
        <v>17</v>
      </c>
      <c r="P65" s="256" t="s">
        <v>428</v>
      </c>
      <c r="Q65" s="256" t="s">
        <v>428</v>
      </c>
      <c r="R65" s="256">
        <v>65</v>
      </c>
      <c r="S65" s="256" t="s">
        <v>428</v>
      </c>
      <c r="T65" s="256" t="s">
        <v>428</v>
      </c>
      <c r="U65" s="256">
        <v>16</v>
      </c>
      <c r="V65" s="256">
        <v>9</v>
      </c>
      <c r="W65" s="256">
        <v>7</v>
      </c>
      <c r="X65" s="256">
        <v>69</v>
      </c>
      <c r="Y65" s="256" t="s">
        <v>428</v>
      </c>
      <c r="Z65" s="256" t="s">
        <v>428</v>
      </c>
      <c r="AA65" s="256">
        <v>5</v>
      </c>
      <c r="AB65" s="256" t="s">
        <v>428</v>
      </c>
      <c r="AC65" s="256" t="s">
        <v>428</v>
      </c>
      <c r="AD65" s="256" t="s">
        <v>428</v>
      </c>
      <c r="AE65" s="256" t="s">
        <v>428</v>
      </c>
      <c r="AF65" s="256" t="s">
        <v>428</v>
      </c>
      <c r="AG65" s="256">
        <v>2728</v>
      </c>
      <c r="AH65" s="256">
        <v>1433</v>
      </c>
      <c r="AI65" s="256">
        <v>1295</v>
      </c>
      <c r="AJ65" s="256">
        <v>66</v>
      </c>
      <c r="AK65" s="256">
        <v>62</v>
      </c>
      <c r="AL65" s="256">
        <v>70</v>
      </c>
      <c r="AN65" s="188"/>
    </row>
    <row r="66" spans="1:40" x14ac:dyDescent="0.25">
      <c r="A66" s="185" t="s">
        <v>163</v>
      </c>
      <c r="B66" s="185" t="s">
        <v>164</v>
      </c>
      <c r="C66" s="256">
        <v>3204</v>
      </c>
      <c r="D66" s="256">
        <v>1603</v>
      </c>
      <c r="E66" s="256">
        <v>1601</v>
      </c>
      <c r="F66" s="256">
        <v>64</v>
      </c>
      <c r="G66" s="256">
        <v>60</v>
      </c>
      <c r="H66" s="256">
        <v>68</v>
      </c>
      <c r="I66" s="256">
        <v>88</v>
      </c>
      <c r="J66" s="256">
        <v>41</v>
      </c>
      <c r="K66" s="256">
        <v>47</v>
      </c>
      <c r="L66" s="256">
        <v>59</v>
      </c>
      <c r="M66" s="256">
        <v>59</v>
      </c>
      <c r="N66" s="256">
        <v>60</v>
      </c>
      <c r="O66" s="256">
        <v>97</v>
      </c>
      <c r="P66" s="256">
        <v>44</v>
      </c>
      <c r="Q66" s="256">
        <v>53</v>
      </c>
      <c r="R66" s="256">
        <v>70</v>
      </c>
      <c r="S66" s="256">
        <v>64</v>
      </c>
      <c r="T66" s="256">
        <v>75</v>
      </c>
      <c r="U66" s="256">
        <v>47</v>
      </c>
      <c r="V66" s="256">
        <v>26</v>
      </c>
      <c r="W66" s="256">
        <v>21</v>
      </c>
      <c r="X66" s="256">
        <v>66</v>
      </c>
      <c r="Y66" s="256">
        <v>62</v>
      </c>
      <c r="Z66" s="256">
        <v>71</v>
      </c>
      <c r="AA66" s="256">
        <v>23</v>
      </c>
      <c r="AB66" s="256">
        <v>13</v>
      </c>
      <c r="AC66" s="256">
        <v>10</v>
      </c>
      <c r="AD66" s="256">
        <v>74</v>
      </c>
      <c r="AE66" s="256" t="s">
        <v>428</v>
      </c>
      <c r="AF66" s="256" t="s">
        <v>428</v>
      </c>
      <c r="AG66" s="256">
        <v>3522</v>
      </c>
      <c r="AH66" s="256">
        <v>1759</v>
      </c>
      <c r="AI66" s="256">
        <v>1763</v>
      </c>
      <c r="AJ66" s="256">
        <v>64</v>
      </c>
      <c r="AK66" s="256">
        <v>60</v>
      </c>
      <c r="AL66" s="256">
        <v>68</v>
      </c>
      <c r="AN66" s="188"/>
    </row>
    <row r="67" spans="1:40" x14ac:dyDescent="0.25">
      <c r="A67" s="185" t="s">
        <v>178</v>
      </c>
      <c r="B67" s="185" t="s">
        <v>179</v>
      </c>
      <c r="C67" s="256">
        <v>2694</v>
      </c>
      <c r="D67" s="256">
        <v>1408</v>
      </c>
      <c r="E67" s="256">
        <v>1286</v>
      </c>
      <c r="F67" s="256">
        <v>63</v>
      </c>
      <c r="G67" s="256">
        <v>59</v>
      </c>
      <c r="H67" s="256">
        <v>66</v>
      </c>
      <c r="I67" s="256">
        <v>100</v>
      </c>
      <c r="J67" s="256">
        <v>56</v>
      </c>
      <c r="K67" s="256">
        <v>44</v>
      </c>
      <c r="L67" s="256">
        <v>64</v>
      </c>
      <c r="M67" s="256">
        <v>55</v>
      </c>
      <c r="N67" s="256">
        <v>75</v>
      </c>
      <c r="O67" s="256">
        <v>259</v>
      </c>
      <c r="P67" s="256">
        <v>132</v>
      </c>
      <c r="Q67" s="256">
        <v>127</v>
      </c>
      <c r="R67" s="256">
        <v>64</v>
      </c>
      <c r="S67" s="256">
        <v>61</v>
      </c>
      <c r="T67" s="256">
        <v>68</v>
      </c>
      <c r="U67" s="256">
        <v>45</v>
      </c>
      <c r="V67" s="256">
        <v>22</v>
      </c>
      <c r="W67" s="256">
        <v>23</v>
      </c>
      <c r="X67" s="256">
        <v>60</v>
      </c>
      <c r="Y67" s="256">
        <v>59</v>
      </c>
      <c r="Z67" s="256">
        <v>61</v>
      </c>
      <c r="AA67" s="256">
        <v>5</v>
      </c>
      <c r="AB67" s="256" t="s">
        <v>428</v>
      </c>
      <c r="AC67" s="256" t="s">
        <v>428</v>
      </c>
      <c r="AD67" s="256" t="s">
        <v>428</v>
      </c>
      <c r="AE67" s="256" t="s">
        <v>428</v>
      </c>
      <c r="AF67" s="256" t="s">
        <v>428</v>
      </c>
      <c r="AG67" s="256">
        <v>3148</v>
      </c>
      <c r="AH67" s="256">
        <v>1644</v>
      </c>
      <c r="AI67" s="256">
        <v>1504</v>
      </c>
      <c r="AJ67" s="256">
        <v>62</v>
      </c>
      <c r="AK67" s="256">
        <v>59</v>
      </c>
      <c r="AL67" s="256">
        <v>66</v>
      </c>
      <c r="AN67" s="188"/>
    </row>
    <row r="68" spans="1:40" x14ac:dyDescent="0.25">
      <c r="A68" s="185" t="s">
        <v>180</v>
      </c>
      <c r="B68" s="185" t="s">
        <v>181</v>
      </c>
      <c r="C68" s="256">
        <v>4300</v>
      </c>
      <c r="D68" s="256">
        <v>2171</v>
      </c>
      <c r="E68" s="256">
        <v>2129</v>
      </c>
      <c r="F68" s="256">
        <v>66</v>
      </c>
      <c r="G68" s="256">
        <v>62</v>
      </c>
      <c r="H68" s="256">
        <v>70</v>
      </c>
      <c r="I68" s="256">
        <v>436</v>
      </c>
      <c r="J68" s="256">
        <v>208</v>
      </c>
      <c r="K68" s="256">
        <v>228</v>
      </c>
      <c r="L68" s="256">
        <v>64</v>
      </c>
      <c r="M68" s="256">
        <v>62</v>
      </c>
      <c r="N68" s="256">
        <v>67</v>
      </c>
      <c r="O68" s="256">
        <v>747</v>
      </c>
      <c r="P68" s="256">
        <v>381</v>
      </c>
      <c r="Q68" s="256">
        <v>366</v>
      </c>
      <c r="R68" s="256">
        <v>67</v>
      </c>
      <c r="S68" s="256">
        <v>62</v>
      </c>
      <c r="T68" s="256">
        <v>71</v>
      </c>
      <c r="U68" s="256">
        <v>334</v>
      </c>
      <c r="V68" s="256">
        <v>180</v>
      </c>
      <c r="W68" s="256">
        <v>154</v>
      </c>
      <c r="X68" s="256">
        <v>63</v>
      </c>
      <c r="Y68" s="256">
        <v>61</v>
      </c>
      <c r="Z68" s="256">
        <v>66</v>
      </c>
      <c r="AA68" s="256">
        <v>32</v>
      </c>
      <c r="AB68" s="256">
        <v>14</v>
      </c>
      <c r="AC68" s="256">
        <v>18</v>
      </c>
      <c r="AD68" s="256">
        <v>75</v>
      </c>
      <c r="AE68" s="256">
        <v>64</v>
      </c>
      <c r="AF68" s="256">
        <v>83</v>
      </c>
      <c r="AG68" s="256">
        <v>6159</v>
      </c>
      <c r="AH68" s="256">
        <v>3124</v>
      </c>
      <c r="AI68" s="256">
        <v>3035</v>
      </c>
      <c r="AJ68" s="256">
        <v>65</v>
      </c>
      <c r="AK68" s="256">
        <v>61</v>
      </c>
      <c r="AL68" s="256">
        <v>69</v>
      </c>
      <c r="AN68" s="188"/>
    </row>
    <row r="69" spans="1:40" x14ac:dyDescent="0.25">
      <c r="A69" s="185" t="s">
        <v>159</v>
      </c>
      <c r="B69" s="185" t="s">
        <v>160</v>
      </c>
      <c r="C69" s="256">
        <v>3702</v>
      </c>
      <c r="D69" s="256">
        <v>1890</v>
      </c>
      <c r="E69" s="256">
        <v>1812</v>
      </c>
      <c r="F69" s="256">
        <v>64</v>
      </c>
      <c r="G69" s="256">
        <v>61</v>
      </c>
      <c r="H69" s="256">
        <v>67</v>
      </c>
      <c r="I69" s="256">
        <v>394</v>
      </c>
      <c r="J69" s="256">
        <v>207</v>
      </c>
      <c r="K69" s="256">
        <v>187</v>
      </c>
      <c r="L69" s="256">
        <v>69</v>
      </c>
      <c r="M69" s="256">
        <v>64</v>
      </c>
      <c r="N69" s="256">
        <v>74</v>
      </c>
      <c r="O69" s="256">
        <v>3253</v>
      </c>
      <c r="P69" s="256">
        <v>1700</v>
      </c>
      <c r="Q69" s="256">
        <v>1553</v>
      </c>
      <c r="R69" s="256">
        <v>69</v>
      </c>
      <c r="S69" s="256">
        <v>65</v>
      </c>
      <c r="T69" s="256">
        <v>73</v>
      </c>
      <c r="U69" s="256">
        <v>112</v>
      </c>
      <c r="V69" s="256">
        <v>62</v>
      </c>
      <c r="W69" s="256">
        <v>50</v>
      </c>
      <c r="X69" s="256">
        <v>63</v>
      </c>
      <c r="Y69" s="256">
        <v>52</v>
      </c>
      <c r="Z69" s="256">
        <v>76</v>
      </c>
      <c r="AA69" s="256">
        <v>12</v>
      </c>
      <c r="AB69" s="256">
        <v>7</v>
      </c>
      <c r="AC69" s="256">
        <v>5</v>
      </c>
      <c r="AD69" s="256" t="s">
        <v>428</v>
      </c>
      <c r="AE69" s="256" t="s">
        <v>428</v>
      </c>
      <c r="AF69" s="256">
        <v>100</v>
      </c>
      <c r="AG69" s="256">
        <v>7638</v>
      </c>
      <c r="AH69" s="256">
        <v>3968</v>
      </c>
      <c r="AI69" s="256">
        <v>3670</v>
      </c>
      <c r="AJ69" s="256">
        <v>66</v>
      </c>
      <c r="AK69" s="256">
        <v>62</v>
      </c>
      <c r="AL69" s="256">
        <v>70</v>
      </c>
      <c r="AN69" s="188"/>
    </row>
    <row r="70" spans="1:40" x14ac:dyDescent="0.25">
      <c r="A70" s="185" t="s">
        <v>161</v>
      </c>
      <c r="B70" s="185" t="s">
        <v>162</v>
      </c>
      <c r="C70" s="256">
        <v>2095</v>
      </c>
      <c r="D70" s="256">
        <v>1042</v>
      </c>
      <c r="E70" s="256">
        <v>1053</v>
      </c>
      <c r="F70" s="256">
        <v>75</v>
      </c>
      <c r="G70" s="256">
        <v>69</v>
      </c>
      <c r="H70" s="256">
        <v>80</v>
      </c>
      <c r="I70" s="256">
        <v>88</v>
      </c>
      <c r="J70" s="256">
        <v>51</v>
      </c>
      <c r="K70" s="256">
        <v>37</v>
      </c>
      <c r="L70" s="256">
        <v>68</v>
      </c>
      <c r="M70" s="256">
        <v>67</v>
      </c>
      <c r="N70" s="256">
        <v>70</v>
      </c>
      <c r="O70" s="256">
        <v>400</v>
      </c>
      <c r="P70" s="256">
        <v>206</v>
      </c>
      <c r="Q70" s="256">
        <v>194</v>
      </c>
      <c r="R70" s="256">
        <v>69</v>
      </c>
      <c r="S70" s="256">
        <v>66</v>
      </c>
      <c r="T70" s="256">
        <v>72</v>
      </c>
      <c r="U70" s="256">
        <v>17</v>
      </c>
      <c r="V70" s="256">
        <v>10</v>
      </c>
      <c r="W70" s="256">
        <v>7</v>
      </c>
      <c r="X70" s="256">
        <v>59</v>
      </c>
      <c r="Y70" s="256" t="s">
        <v>428</v>
      </c>
      <c r="Z70" s="256" t="s">
        <v>428</v>
      </c>
      <c r="AA70" s="256" t="s">
        <v>428</v>
      </c>
      <c r="AB70" s="256" t="s">
        <v>428</v>
      </c>
      <c r="AC70" s="256">
        <v>0</v>
      </c>
      <c r="AD70" s="256" t="s">
        <v>428</v>
      </c>
      <c r="AE70" s="256" t="s">
        <v>428</v>
      </c>
      <c r="AF70" s="256" t="s">
        <v>37</v>
      </c>
      <c r="AG70" s="256">
        <v>2626</v>
      </c>
      <c r="AH70" s="256">
        <v>1326</v>
      </c>
      <c r="AI70" s="256">
        <v>1300</v>
      </c>
      <c r="AJ70" s="256">
        <v>73</v>
      </c>
      <c r="AK70" s="256">
        <v>68</v>
      </c>
      <c r="AL70" s="256">
        <v>78</v>
      </c>
      <c r="AN70" s="188"/>
    </row>
    <row r="71" spans="1:40" x14ac:dyDescent="0.25">
      <c r="A71" s="185" t="s">
        <v>168</v>
      </c>
      <c r="B71" s="185" t="s">
        <v>169</v>
      </c>
      <c r="C71" s="256">
        <v>3400</v>
      </c>
      <c r="D71" s="256">
        <v>1733</v>
      </c>
      <c r="E71" s="256">
        <v>1667</v>
      </c>
      <c r="F71" s="256">
        <v>71</v>
      </c>
      <c r="G71" s="256">
        <v>66</v>
      </c>
      <c r="H71" s="256">
        <v>75</v>
      </c>
      <c r="I71" s="256">
        <v>326</v>
      </c>
      <c r="J71" s="256">
        <v>162</v>
      </c>
      <c r="K71" s="256">
        <v>164</v>
      </c>
      <c r="L71" s="256">
        <v>63</v>
      </c>
      <c r="M71" s="256">
        <v>57</v>
      </c>
      <c r="N71" s="256">
        <v>68</v>
      </c>
      <c r="O71" s="256">
        <v>1363</v>
      </c>
      <c r="P71" s="256">
        <v>655</v>
      </c>
      <c r="Q71" s="256">
        <v>708</v>
      </c>
      <c r="R71" s="256">
        <v>70</v>
      </c>
      <c r="S71" s="256">
        <v>66</v>
      </c>
      <c r="T71" s="256">
        <v>75</v>
      </c>
      <c r="U71" s="256">
        <v>111</v>
      </c>
      <c r="V71" s="256">
        <v>59</v>
      </c>
      <c r="W71" s="256">
        <v>52</v>
      </c>
      <c r="X71" s="256">
        <v>71</v>
      </c>
      <c r="Y71" s="256">
        <v>64</v>
      </c>
      <c r="Z71" s="256">
        <v>79</v>
      </c>
      <c r="AA71" s="256">
        <v>11</v>
      </c>
      <c r="AB71" s="256">
        <v>6</v>
      </c>
      <c r="AC71" s="256">
        <v>5</v>
      </c>
      <c r="AD71" s="256">
        <v>73</v>
      </c>
      <c r="AE71" s="256" t="s">
        <v>428</v>
      </c>
      <c r="AF71" s="256" t="s">
        <v>428</v>
      </c>
      <c r="AG71" s="256">
        <v>5304</v>
      </c>
      <c r="AH71" s="256">
        <v>2664</v>
      </c>
      <c r="AI71" s="256">
        <v>2640</v>
      </c>
      <c r="AJ71" s="256">
        <v>70</v>
      </c>
      <c r="AK71" s="256">
        <v>66</v>
      </c>
      <c r="AL71" s="256">
        <v>74</v>
      </c>
      <c r="AN71" s="188"/>
    </row>
    <row r="72" spans="1:40" x14ac:dyDescent="0.25">
      <c r="A72" s="185" t="s">
        <v>170</v>
      </c>
      <c r="B72" s="185" t="s">
        <v>171</v>
      </c>
      <c r="C72" s="256">
        <v>6206</v>
      </c>
      <c r="D72" s="256">
        <v>3161</v>
      </c>
      <c r="E72" s="256">
        <v>3045</v>
      </c>
      <c r="F72" s="256">
        <v>70</v>
      </c>
      <c r="G72" s="256">
        <v>68</v>
      </c>
      <c r="H72" s="256">
        <v>73</v>
      </c>
      <c r="I72" s="256">
        <v>503</v>
      </c>
      <c r="J72" s="256">
        <v>264</v>
      </c>
      <c r="K72" s="256">
        <v>239</v>
      </c>
      <c r="L72" s="256">
        <v>69</v>
      </c>
      <c r="M72" s="256">
        <v>64</v>
      </c>
      <c r="N72" s="256">
        <v>73</v>
      </c>
      <c r="O72" s="256">
        <v>1043</v>
      </c>
      <c r="P72" s="256">
        <v>543</v>
      </c>
      <c r="Q72" s="256">
        <v>500</v>
      </c>
      <c r="R72" s="256">
        <v>72</v>
      </c>
      <c r="S72" s="256">
        <v>66</v>
      </c>
      <c r="T72" s="256">
        <v>78</v>
      </c>
      <c r="U72" s="256">
        <v>567</v>
      </c>
      <c r="V72" s="256">
        <v>297</v>
      </c>
      <c r="W72" s="256">
        <v>270</v>
      </c>
      <c r="X72" s="256">
        <v>73</v>
      </c>
      <c r="Y72" s="256">
        <v>69</v>
      </c>
      <c r="Z72" s="256">
        <v>77</v>
      </c>
      <c r="AA72" s="256">
        <v>66</v>
      </c>
      <c r="AB72" s="256">
        <v>30</v>
      </c>
      <c r="AC72" s="256">
        <v>36</v>
      </c>
      <c r="AD72" s="256">
        <v>82</v>
      </c>
      <c r="AE72" s="256">
        <v>83</v>
      </c>
      <c r="AF72" s="256">
        <v>81</v>
      </c>
      <c r="AG72" s="256">
        <v>8656</v>
      </c>
      <c r="AH72" s="256">
        <v>4444</v>
      </c>
      <c r="AI72" s="256">
        <v>4212</v>
      </c>
      <c r="AJ72" s="256">
        <v>70</v>
      </c>
      <c r="AK72" s="256">
        <v>67</v>
      </c>
      <c r="AL72" s="256">
        <v>74</v>
      </c>
      <c r="AN72" s="188"/>
    </row>
    <row r="73" spans="1:40" x14ac:dyDescent="0.25">
      <c r="A73" s="185" t="s">
        <v>182</v>
      </c>
      <c r="B73" s="185" t="s">
        <v>183</v>
      </c>
      <c r="C73" s="256">
        <v>3444</v>
      </c>
      <c r="D73" s="256">
        <v>1736</v>
      </c>
      <c r="E73" s="256">
        <v>1708</v>
      </c>
      <c r="F73" s="256">
        <v>67</v>
      </c>
      <c r="G73" s="256">
        <v>61</v>
      </c>
      <c r="H73" s="256">
        <v>73</v>
      </c>
      <c r="I73" s="256">
        <v>122</v>
      </c>
      <c r="J73" s="256">
        <v>62</v>
      </c>
      <c r="K73" s="256">
        <v>60</v>
      </c>
      <c r="L73" s="256">
        <v>78</v>
      </c>
      <c r="M73" s="256">
        <v>71</v>
      </c>
      <c r="N73" s="256">
        <v>85</v>
      </c>
      <c r="O73" s="256">
        <v>154</v>
      </c>
      <c r="P73" s="256">
        <v>77</v>
      </c>
      <c r="Q73" s="256">
        <v>77</v>
      </c>
      <c r="R73" s="256">
        <v>65</v>
      </c>
      <c r="S73" s="256">
        <v>66</v>
      </c>
      <c r="T73" s="256">
        <v>64</v>
      </c>
      <c r="U73" s="256">
        <v>27</v>
      </c>
      <c r="V73" s="256">
        <v>13</v>
      </c>
      <c r="W73" s="256">
        <v>14</v>
      </c>
      <c r="X73" s="256">
        <v>78</v>
      </c>
      <c r="Y73" s="256" t="s">
        <v>428</v>
      </c>
      <c r="Z73" s="256" t="s">
        <v>428</v>
      </c>
      <c r="AA73" s="256">
        <v>8</v>
      </c>
      <c r="AB73" s="256">
        <v>3</v>
      </c>
      <c r="AC73" s="256">
        <v>5</v>
      </c>
      <c r="AD73" s="256">
        <v>63</v>
      </c>
      <c r="AE73" s="256" t="s">
        <v>428</v>
      </c>
      <c r="AF73" s="256" t="s">
        <v>428</v>
      </c>
      <c r="AG73" s="256">
        <v>3792</v>
      </c>
      <c r="AH73" s="256">
        <v>1913</v>
      </c>
      <c r="AI73" s="256">
        <v>1879</v>
      </c>
      <c r="AJ73" s="256">
        <v>67</v>
      </c>
      <c r="AK73" s="256">
        <v>62</v>
      </c>
      <c r="AL73" s="256">
        <v>73</v>
      </c>
      <c r="AN73" s="188"/>
    </row>
    <row r="74" spans="1:40" x14ac:dyDescent="0.25">
      <c r="A74" s="185" t="s">
        <v>88</v>
      </c>
      <c r="B74" s="185" t="s">
        <v>89</v>
      </c>
      <c r="C74" s="256">
        <v>1923</v>
      </c>
      <c r="D74" s="256">
        <v>954</v>
      </c>
      <c r="E74" s="256">
        <v>969</v>
      </c>
      <c r="F74" s="256">
        <v>69</v>
      </c>
      <c r="G74" s="256">
        <v>64</v>
      </c>
      <c r="H74" s="256">
        <v>74</v>
      </c>
      <c r="I74" s="256">
        <v>25</v>
      </c>
      <c r="J74" s="256">
        <v>14</v>
      </c>
      <c r="K74" s="256">
        <v>11</v>
      </c>
      <c r="L74" s="256">
        <v>60</v>
      </c>
      <c r="M74" s="256">
        <v>57</v>
      </c>
      <c r="N74" s="256">
        <v>64</v>
      </c>
      <c r="O74" s="256">
        <v>33</v>
      </c>
      <c r="P74" s="256">
        <v>19</v>
      </c>
      <c r="Q74" s="256">
        <v>14</v>
      </c>
      <c r="R74" s="256">
        <v>64</v>
      </c>
      <c r="S74" s="256">
        <v>74</v>
      </c>
      <c r="T74" s="256">
        <v>50</v>
      </c>
      <c r="U74" s="256">
        <v>22</v>
      </c>
      <c r="V74" s="256">
        <v>11</v>
      </c>
      <c r="W74" s="256">
        <v>11</v>
      </c>
      <c r="X74" s="256">
        <v>68</v>
      </c>
      <c r="Y74" s="256" t="s">
        <v>428</v>
      </c>
      <c r="Z74" s="256" t="s">
        <v>428</v>
      </c>
      <c r="AA74" s="256">
        <v>10</v>
      </c>
      <c r="AB74" s="256">
        <v>5</v>
      </c>
      <c r="AC74" s="256">
        <v>5</v>
      </c>
      <c r="AD74" s="256">
        <v>60</v>
      </c>
      <c r="AE74" s="256" t="s">
        <v>428</v>
      </c>
      <c r="AF74" s="256" t="s">
        <v>428</v>
      </c>
      <c r="AG74" s="256">
        <v>2058</v>
      </c>
      <c r="AH74" s="256">
        <v>1024</v>
      </c>
      <c r="AI74" s="256">
        <v>1034</v>
      </c>
      <c r="AJ74" s="256">
        <v>69</v>
      </c>
      <c r="AK74" s="256">
        <v>65</v>
      </c>
      <c r="AL74" s="256">
        <v>73</v>
      </c>
      <c r="AN74" s="188"/>
    </row>
    <row r="75" spans="1:40" x14ac:dyDescent="0.25">
      <c r="A75" s="185" t="s">
        <v>94</v>
      </c>
      <c r="B75" s="185" t="s">
        <v>95</v>
      </c>
      <c r="C75" s="256">
        <v>2125</v>
      </c>
      <c r="D75" s="256">
        <v>1093</v>
      </c>
      <c r="E75" s="256">
        <v>1032</v>
      </c>
      <c r="F75" s="256">
        <v>69</v>
      </c>
      <c r="G75" s="256">
        <v>65</v>
      </c>
      <c r="H75" s="256">
        <v>74</v>
      </c>
      <c r="I75" s="256">
        <v>103</v>
      </c>
      <c r="J75" s="256">
        <v>54</v>
      </c>
      <c r="K75" s="256">
        <v>49</v>
      </c>
      <c r="L75" s="256">
        <v>68</v>
      </c>
      <c r="M75" s="256">
        <v>59</v>
      </c>
      <c r="N75" s="256">
        <v>78</v>
      </c>
      <c r="O75" s="256">
        <v>427</v>
      </c>
      <c r="P75" s="256">
        <v>211</v>
      </c>
      <c r="Q75" s="256">
        <v>216</v>
      </c>
      <c r="R75" s="256">
        <v>68</v>
      </c>
      <c r="S75" s="256">
        <v>67</v>
      </c>
      <c r="T75" s="256">
        <v>69</v>
      </c>
      <c r="U75" s="256">
        <v>125</v>
      </c>
      <c r="V75" s="256">
        <v>69</v>
      </c>
      <c r="W75" s="256">
        <v>56</v>
      </c>
      <c r="X75" s="256">
        <v>66</v>
      </c>
      <c r="Y75" s="256">
        <v>58</v>
      </c>
      <c r="Z75" s="256">
        <v>75</v>
      </c>
      <c r="AA75" s="256">
        <v>22</v>
      </c>
      <c r="AB75" s="256">
        <v>11</v>
      </c>
      <c r="AC75" s="256">
        <v>11</v>
      </c>
      <c r="AD75" s="256">
        <v>82</v>
      </c>
      <c r="AE75" s="256" t="s">
        <v>428</v>
      </c>
      <c r="AF75" s="256" t="s">
        <v>428</v>
      </c>
      <c r="AG75" s="256">
        <v>2897</v>
      </c>
      <c r="AH75" s="256">
        <v>1488</v>
      </c>
      <c r="AI75" s="256">
        <v>1409</v>
      </c>
      <c r="AJ75" s="256">
        <v>69</v>
      </c>
      <c r="AK75" s="256">
        <v>65</v>
      </c>
      <c r="AL75" s="256">
        <v>73</v>
      </c>
      <c r="AN75" s="188"/>
    </row>
    <row r="76" spans="1:40" x14ac:dyDescent="0.25">
      <c r="A76" s="185" t="s">
        <v>96</v>
      </c>
      <c r="B76" s="185" t="s">
        <v>97</v>
      </c>
      <c r="C76" s="256">
        <v>2040</v>
      </c>
      <c r="D76" s="256">
        <v>1076</v>
      </c>
      <c r="E76" s="256">
        <v>964</v>
      </c>
      <c r="F76" s="256">
        <v>72</v>
      </c>
      <c r="G76" s="256">
        <v>68</v>
      </c>
      <c r="H76" s="256">
        <v>77</v>
      </c>
      <c r="I76" s="256">
        <v>62</v>
      </c>
      <c r="J76" s="256">
        <v>28</v>
      </c>
      <c r="K76" s="256">
        <v>34</v>
      </c>
      <c r="L76" s="256">
        <v>73</v>
      </c>
      <c r="M76" s="256">
        <v>61</v>
      </c>
      <c r="N76" s="256">
        <v>82</v>
      </c>
      <c r="O76" s="256">
        <v>62</v>
      </c>
      <c r="P76" s="256">
        <v>33</v>
      </c>
      <c r="Q76" s="256">
        <v>29</v>
      </c>
      <c r="R76" s="256">
        <v>84</v>
      </c>
      <c r="S76" s="256">
        <v>85</v>
      </c>
      <c r="T76" s="256">
        <v>83</v>
      </c>
      <c r="U76" s="256">
        <v>20</v>
      </c>
      <c r="V76" s="256">
        <v>13</v>
      </c>
      <c r="W76" s="256">
        <v>7</v>
      </c>
      <c r="X76" s="256" t="s">
        <v>428</v>
      </c>
      <c r="Y76" s="256" t="s">
        <v>428</v>
      </c>
      <c r="Z76" s="256" t="s">
        <v>428</v>
      </c>
      <c r="AA76" s="256">
        <v>6</v>
      </c>
      <c r="AB76" s="256" t="s">
        <v>428</v>
      </c>
      <c r="AC76" s="256" t="s">
        <v>428</v>
      </c>
      <c r="AD76" s="256">
        <v>100</v>
      </c>
      <c r="AE76" s="256" t="s">
        <v>428</v>
      </c>
      <c r="AF76" s="256" t="s">
        <v>428</v>
      </c>
      <c r="AG76" s="256">
        <v>2204</v>
      </c>
      <c r="AH76" s="256">
        <v>1162</v>
      </c>
      <c r="AI76" s="256">
        <v>1042</v>
      </c>
      <c r="AJ76" s="256">
        <v>73</v>
      </c>
      <c r="AK76" s="256">
        <v>68</v>
      </c>
      <c r="AL76" s="256">
        <v>77</v>
      </c>
      <c r="AN76" s="188"/>
    </row>
    <row r="77" spans="1:40" x14ac:dyDescent="0.25">
      <c r="A77" s="185" t="s">
        <v>102</v>
      </c>
      <c r="B77" s="185" t="s">
        <v>103</v>
      </c>
      <c r="C77" s="256">
        <v>1409</v>
      </c>
      <c r="D77" s="256">
        <v>698</v>
      </c>
      <c r="E77" s="256">
        <v>711</v>
      </c>
      <c r="F77" s="256">
        <v>68</v>
      </c>
      <c r="G77" s="256">
        <v>63</v>
      </c>
      <c r="H77" s="256">
        <v>72</v>
      </c>
      <c r="I77" s="256">
        <v>19</v>
      </c>
      <c r="J77" s="256">
        <v>10</v>
      </c>
      <c r="K77" s="256">
        <v>9</v>
      </c>
      <c r="L77" s="256">
        <v>84</v>
      </c>
      <c r="M77" s="256" t="s">
        <v>428</v>
      </c>
      <c r="N77" s="256" t="s">
        <v>428</v>
      </c>
      <c r="O77" s="256">
        <v>64</v>
      </c>
      <c r="P77" s="256">
        <v>27</v>
      </c>
      <c r="Q77" s="256">
        <v>37</v>
      </c>
      <c r="R77" s="256">
        <v>70</v>
      </c>
      <c r="S77" s="256">
        <v>63</v>
      </c>
      <c r="T77" s="256">
        <v>76</v>
      </c>
      <c r="U77" s="256">
        <v>10</v>
      </c>
      <c r="V77" s="256">
        <v>6</v>
      </c>
      <c r="W77" s="256">
        <v>4</v>
      </c>
      <c r="X77" s="256" t="s">
        <v>428</v>
      </c>
      <c r="Y77" s="256" t="s">
        <v>428</v>
      </c>
      <c r="Z77" s="256">
        <v>100</v>
      </c>
      <c r="AA77" s="256">
        <v>3</v>
      </c>
      <c r="AB77" s="256" t="s">
        <v>428</v>
      </c>
      <c r="AC77" s="256" t="s">
        <v>428</v>
      </c>
      <c r="AD77" s="256">
        <v>100</v>
      </c>
      <c r="AE77" s="256" t="s">
        <v>428</v>
      </c>
      <c r="AF77" s="256" t="s">
        <v>428</v>
      </c>
      <c r="AG77" s="256">
        <v>1558</v>
      </c>
      <c r="AH77" s="256">
        <v>770</v>
      </c>
      <c r="AI77" s="256">
        <v>788</v>
      </c>
      <c r="AJ77" s="256">
        <v>68</v>
      </c>
      <c r="AK77" s="256">
        <v>63</v>
      </c>
      <c r="AL77" s="256">
        <v>73</v>
      </c>
      <c r="AN77" s="188"/>
    </row>
    <row r="78" spans="1:40" x14ac:dyDescent="0.25">
      <c r="A78" s="185" t="s">
        <v>106</v>
      </c>
      <c r="B78" s="185" t="s">
        <v>107</v>
      </c>
      <c r="C78" s="256">
        <v>2918</v>
      </c>
      <c r="D78" s="256">
        <v>1490</v>
      </c>
      <c r="E78" s="256">
        <v>1428</v>
      </c>
      <c r="F78" s="256">
        <v>74</v>
      </c>
      <c r="G78" s="256">
        <v>69</v>
      </c>
      <c r="H78" s="256">
        <v>79</v>
      </c>
      <c r="I78" s="256">
        <v>47</v>
      </c>
      <c r="J78" s="256">
        <v>23</v>
      </c>
      <c r="K78" s="256">
        <v>24</v>
      </c>
      <c r="L78" s="256">
        <v>81</v>
      </c>
      <c r="M78" s="256">
        <v>83</v>
      </c>
      <c r="N78" s="256">
        <v>79</v>
      </c>
      <c r="O78" s="256">
        <v>152</v>
      </c>
      <c r="P78" s="256">
        <v>89</v>
      </c>
      <c r="Q78" s="256">
        <v>63</v>
      </c>
      <c r="R78" s="256">
        <v>74</v>
      </c>
      <c r="S78" s="256">
        <v>72</v>
      </c>
      <c r="T78" s="256">
        <v>76</v>
      </c>
      <c r="U78" s="256">
        <v>17</v>
      </c>
      <c r="V78" s="256">
        <v>9</v>
      </c>
      <c r="W78" s="256">
        <v>8</v>
      </c>
      <c r="X78" s="256">
        <v>82</v>
      </c>
      <c r="Y78" s="256">
        <v>67</v>
      </c>
      <c r="Z78" s="256">
        <v>100</v>
      </c>
      <c r="AA78" s="256">
        <v>9</v>
      </c>
      <c r="AB78" s="256">
        <v>4</v>
      </c>
      <c r="AC78" s="256">
        <v>5</v>
      </c>
      <c r="AD78" s="256" t="s">
        <v>428</v>
      </c>
      <c r="AE78" s="256" t="s">
        <v>428</v>
      </c>
      <c r="AF78" s="256">
        <v>100</v>
      </c>
      <c r="AG78" s="256">
        <v>3164</v>
      </c>
      <c r="AH78" s="256">
        <v>1628</v>
      </c>
      <c r="AI78" s="256">
        <v>1536</v>
      </c>
      <c r="AJ78" s="256">
        <v>74</v>
      </c>
      <c r="AK78" s="256">
        <v>69</v>
      </c>
      <c r="AL78" s="256">
        <v>79</v>
      </c>
      <c r="AN78" s="188"/>
    </row>
    <row r="79" spans="1:40" x14ac:dyDescent="0.25">
      <c r="A79" s="185" t="s">
        <v>386</v>
      </c>
      <c r="B79" s="185" t="s">
        <v>387</v>
      </c>
      <c r="C79" s="256" t="s">
        <v>455</v>
      </c>
      <c r="D79" s="256" t="s">
        <v>455</v>
      </c>
      <c r="E79" s="256" t="s">
        <v>455</v>
      </c>
      <c r="F79" s="256" t="s">
        <v>455</v>
      </c>
      <c r="G79" s="256" t="s">
        <v>455</v>
      </c>
      <c r="H79" s="256" t="s">
        <v>455</v>
      </c>
      <c r="I79" s="256" t="s">
        <v>455</v>
      </c>
      <c r="J79" s="256" t="s">
        <v>455</v>
      </c>
      <c r="K79" s="256" t="s">
        <v>455</v>
      </c>
      <c r="L79" s="256" t="s">
        <v>455</v>
      </c>
      <c r="M79" s="256" t="s">
        <v>455</v>
      </c>
      <c r="N79" s="256" t="s">
        <v>455</v>
      </c>
      <c r="O79" s="256" t="s">
        <v>455</v>
      </c>
      <c r="P79" s="256" t="s">
        <v>455</v>
      </c>
      <c r="Q79" s="256" t="s">
        <v>455</v>
      </c>
      <c r="R79" s="256" t="s">
        <v>455</v>
      </c>
      <c r="S79" s="256" t="s">
        <v>455</v>
      </c>
      <c r="T79" s="256" t="s">
        <v>455</v>
      </c>
      <c r="U79" s="256" t="s">
        <v>455</v>
      </c>
      <c r="V79" s="256" t="s">
        <v>455</v>
      </c>
      <c r="W79" s="256" t="s">
        <v>455</v>
      </c>
      <c r="X79" s="256" t="s">
        <v>455</v>
      </c>
      <c r="Y79" s="256" t="s">
        <v>455</v>
      </c>
      <c r="Z79" s="256" t="s">
        <v>455</v>
      </c>
      <c r="AA79" s="256" t="s">
        <v>455</v>
      </c>
      <c r="AB79" s="256" t="s">
        <v>455</v>
      </c>
      <c r="AC79" s="256" t="s">
        <v>455</v>
      </c>
      <c r="AD79" s="256" t="s">
        <v>455</v>
      </c>
      <c r="AE79" s="256" t="s">
        <v>455</v>
      </c>
      <c r="AF79" s="256" t="s">
        <v>455</v>
      </c>
      <c r="AG79" s="256" t="s">
        <v>455</v>
      </c>
      <c r="AH79" s="256" t="s">
        <v>455</v>
      </c>
      <c r="AI79" s="256" t="s">
        <v>455</v>
      </c>
      <c r="AJ79" s="256" t="s">
        <v>455</v>
      </c>
      <c r="AK79" s="256" t="s">
        <v>455</v>
      </c>
      <c r="AL79" s="256" t="s">
        <v>455</v>
      </c>
      <c r="AN79" s="188"/>
    </row>
    <row r="80" spans="1:40" x14ac:dyDescent="0.25">
      <c r="A80" s="185" t="s">
        <v>373</v>
      </c>
      <c r="B80" s="185" t="s">
        <v>374</v>
      </c>
      <c r="C80" s="256">
        <v>1668</v>
      </c>
      <c r="D80" s="256">
        <v>850</v>
      </c>
      <c r="E80" s="256">
        <v>818</v>
      </c>
      <c r="F80" s="256">
        <v>72</v>
      </c>
      <c r="G80" s="256">
        <v>66</v>
      </c>
      <c r="H80" s="256">
        <v>77</v>
      </c>
      <c r="I80" s="256">
        <v>93</v>
      </c>
      <c r="J80" s="256">
        <v>45</v>
      </c>
      <c r="K80" s="256">
        <v>48</v>
      </c>
      <c r="L80" s="256">
        <v>72</v>
      </c>
      <c r="M80" s="256">
        <v>60</v>
      </c>
      <c r="N80" s="256">
        <v>83</v>
      </c>
      <c r="O80" s="256">
        <v>31</v>
      </c>
      <c r="P80" s="256">
        <v>16</v>
      </c>
      <c r="Q80" s="256">
        <v>15</v>
      </c>
      <c r="R80" s="256">
        <v>68</v>
      </c>
      <c r="S80" s="256">
        <v>69</v>
      </c>
      <c r="T80" s="256">
        <v>67</v>
      </c>
      <c r="U80" s="256">
        <v>12</v>
      </c>
      <c r="V80" s="256">
        <v>7</v>
      </c>
      <c r="W80" s="256">
        <v>5</v>
      </c>
      <c r="X80" s="256" t="s">
        <v>428</v>
      </c>
      <c r="Y80" s="256" t="s">
        <v>428</v>
      </c>
      <c r="Z80" s="256">
        <v>100</v>
      </c>
      <c r="AA80" s="256">
        <v>5</v>
      </c>
      <c r="AB80" s="256" t="s">
        <v>428</v>
      </c>
      <c r="AC80" s="256" t="s">
        <v>428</v>
      </c>
      <c r="AD80" s="256" t="s">
        <v>428</v>
      </c>
      <c r="AE80" s="256" t="s">
        <v>428</v>
      </c>
      <c r="AF80" s="256" t="s">
        <v>428</v>
      </c>
      <c r="AG80" s="256">
        <v>1845</v>
      </c>
      <c r="AH80" s="256">
        <v>941</v>
      </c>
      <c r="AI80" s="256">
        <v>904</v>
      </c>
      <c r="AJ80" s="256">
        <v>71</v>
      </c>
      <c r="AK80" s="256">
        <v>66</v>
      </c>
      <c r="AL80" s="256">
        <v>77</v>
      </c>
      <c r="AN80" s="188"/>
    </row>
    <row r="81" spans="1:40" x14ac:dyDescent="0.25">
      <c r="A81" s="185" t="s">
        <v>377</v>
      </c>
      <c r="B81" s="185" t="s">
        <v>439</v>
      </c>
      <c r="C81" s="256">
        <v>3345</v>
      </c>
      <c r="D81" s="256">
        <v>1719</v>
      </c>
      <c r="E81" s="256">
        <v>1626</v>
      </c>
      <c r="F81" s="256">
        <v>71</v>
      </c>
      <c r="G81" s="256">
        <v>69</v>
      </c>
      <c r="H81" s="256">
        <v>74</v>
      </c>
      <c r="I81" s="256">
        <v>382</v>
      </c>
      <c r="J81" s="256">
        <v>196</v>
      </c>
      <c r="K81" s="256">
        <v>186</v>
      </c>
      <c r="L81" s="256">
        <v>70</v>
      </c>
      <c r="M81" s="256">
        <v>69</v>
      </c>
      <c r="N81" s="256">
        <v>71</v>
      </c>
      <c r="O81" s="256">
        <v>433</v>
      </c>
      <c r="P81" s="256">
        <v>225</v>
      </c>
      <c r="Q81" s="256">
        <v>208</v>
      </c>
      <c r="R81" s="256">
        <v>66</v>
      </c>
      <c r="S81" s="256">
        <v>66</v>
      </c>
      <c r="T81" s="256">
        <v>65</v>
      </c>
      <c r="U81" s="256">
        <v>514</v>
      </c>
      <c r="V81" s="256">
        <v>261</v>
      </c>
      <c r="W81" s="256">
        <v>253</v>
      </c>
      <c r="X81" s="256">
        <v>66</v>
      </c>
      <c r="Y81" s="256">
        <v>64</v>
      </c>
      <c r="Z81" s="256">
        <v>68</v>
      </c>
      <c r="AA81" s="256">
        <v>27</v>
      </c>
      <c r="AB81" s="256">
        <v>17</v>
      </c>
      <c r="AC81" s="256">
        <v>10</v>
      </c>
      <c r="AD81" s="256">
        <v>78</v>
      </c>
      <c r="AE81" s="256" t="s">
        <v>428</v>
      </c>
      <c r="AF81" s="256" t="s">
        <v>428</v>
      </c>
      <c r="AG81" s="256">
        <v>4811</v>
      </c>
      <c r="AH81" s="256">
        <v>2480</v>
      </c>
      <c r="AI81" s="256">
        <v>2331</v>
      </c>
      <c r="AJ81" s="256">
        <v>70</v>
      </c>
      <c r="AK81" s="256">
        <v>68</v>
      </c>
      <c r="AL81" s="256">
        <v>72</v>
      </c>
      <c r="AN81" s="188"/>
    </row>
    <row r="82" spans="1:40" x14ac:dyDescent="0.25">
      <c r="A82" s="185" t="s">
        <v>388</v>
      </c>
      <c r="B82" s="185" t="s">
        <v>389</v>
      </c>
      <c r="C82" s="256">
        <v>2210</v>
      </c>
      <c r="D82" s="256">
        <v>1135</v>
      </c>
      <c r="E82" s="256">
        <v>1075</v>
      </c>
      <c r="F82" s="256">
        <v>77</v>
      </c>
      <c r="G82" s="256">
        <v>73</v>
      </c>
      <c r="H82" s="256">
        <v>82</v>
      </c>
      <c r="I82" s="256">
        <v>64</v>
      </c>
      <c r="J82" s="256">
        <v>33</v>
      </c>
      <c r="K82" s="256">
        <v>31</v>
      </c>
      <c r="L82" s="256">
        <v>78</v>
      </c>
      <c r="M82" s="256">
        <v>73</v>
      </c>
      <c r="N82" s="256">
        <v>84</v>
      </c>
      <c r="O82" s="256">
        <v>24</v>
      </c>
      <c r="P82" s="256">
        <v>12</v>
      </c>
      <c r="Q82" s="256">
        <v>12</v>
      </c>
      <c r="R82" s="256">
        <v>75</v>
      </c>
      <c r="S82" s="256" t="s">
        <v>428</v>
      </c>
      <c r="T82" s="256" t="s">
        <v>428</v>
      </c>
      <c r="U82" s="256">
        <v>7</v>
      </c>
      <c r="V82" s="256">
        <v>3</v>
      </c>
      <c r="W82" s="256">
        <v>4</v>
      </c>
      <c r="X82" s="256">
        <v>100</v>
      </c>
      <c r="Y82" s="256">
        <v>100</v>
      </c>
      <c r="Z82" s="256">
        <v>100</v>
      </c>
      <c r="AA82" s="256">
        <v>3</v>
      </c>
      <c r="AB82" s="256" t="s">
        <v>428</v>
      </c>
      <c r="AC82" s="256" t="s">
        <v>428</v>
      </c>
      <c r="AD82" s="256">
        <v>100</v>
      </c>
      <c r="AE82" s="256" t="s">
        <v>428</v>
      </c>
      <c r="AF82" s="256" t="s">
        <v>428</v>
      </c>
      <c r="AG82" s="256">
        <v>2340</v>
      </c>
      <c r="AH82" s="256">
        <v>1202</v>
      </c>
      <c r="AI82" s="256">
        <v>1138</v>
      </c>
      <c r="AJ82" s="256">
        <v>77</v>
      </c>
      <c r="AK82" s="256">
        <v>72</v>
      </c>
      <c r="AL82" s="256">
        <v>82</v>
      </c>
      <c r="AN82" s="188"/>
    </row>
    <row r="83" spans="1:40" x14ac:dyDescent="0.25">
      <c r="A83" s="185" t="s">
        <v>396</v>
      </c>
      <c r="B83" s="185" t="s">
        <v>397</v>
      </c>
      <c r="C83" s="256">
        <v>2777</v>
      </c>
      <c r="D83" s="256">
        <v>1437</v>
      </c>
      <c r="E83" s="256">
        <v>1340</v>
      </c>
      <c r="F83" s="256">
        <v>70</v>
      </c>
      <c r="G83" s="256">
        <v>66</v>
      </c>
      <c r="H83" s="256">
        <v>75</v>
      </c>
      <c r="I83" s="256">
        <v>142</v>
      </c>
      <c r="J83" s="256">
        <v>66</v>
      </c>
      <c r="K83" s="256">
        <v>76</v>
      </c>
      <c r="L83" s="256">
        <v>74</v>
      </c>
      <c r="M83" s="256">
        <v>67</v>
      </c>
      <c r="N83" s="256">
        <v>80</v>
      </c>
      <c r="O83" s="256">
        <v>123</v>
      </c>
      <c r="P83" s="256">
        <v>59</v>
      </c>
      <c r="Q83" s="256">
        <v>64</v>
      </c>
      <c r="R83" s="256">
        <v>77</v>
      </c>
      <c r="S83" s="256">
        <v>81</v>
      </c>
      <c r="T83" s="256">
        <v>73</v>
      </c>
      <c r="U83" s="256">
        <v>47</v>
      </c>
      <c r="V83" s="256">
        <v>21</v>
      </c>
      <c r="W83" s="256">
        <v>26</v>
      </c>
      <c r="X83" s="256">
        <v>68</v>
      </c>
      <c r="Y83" s="256">
        <v>62</v>
      </c>
      <c r="Z83" s="256">
        <v>73</v>
      </c>
      <c r="AA83" s="256">
        <v>10</v>
      </c>
      <c r="AB83" s="256">
        <v>3</v>
      </c>
      <c r="AC83" s="256">
        <v>7</v>
      </c>
      <c r="AD83" s="256">
        <v>100</v>
      </c>
      <c r="AE83" s="256">
        <v>100</v>
      </c>
      <c r="AF83" s="256">
        <v>100</v>
      </c>
      <c r="AG83" s="256">
        <v>3171</v>
      </c>
      <c r="AH83" s="256">
        <v>1618</v>
      </c>
      <c r="AI83" s="256">
        <v>1553</v>
      </c>
      <c r="AJ83" s="256">
        <v>71</v>
      </c>
      <c r="AK83" s="256">
        <v>67</v>
      </c>
      <c r="AL83" s="256">
        <v>75</v>
      </c>
      <c r="AN83" s="188"/>
    </row>
    <row r="84" spans="1:40" x14ac:dyDescent="0.25">
      <c r="A84" s="185" t="s">
        <v>90</v>
      </c>
      <c r="B84" s="185" t="s">
        <v>91</v>
      </c>
      <c r="C84" s="256">
        <v>1081</v>
      </c>
      <c r="D84" s="256">
        <v>568</v>
      </c>
      <c r="E84" s="256">
        <v>513</v>
      </c>
      <c r="F84" s="256">
        <v>75</v>
      </c>
      <c r="G84" s="256">
        <v>70</v>
      </c>
      <c r="H84" s="256">
        <v>80</v>
      </c>
      <c r="I84" s="256">
        <v>10</v>
      </c>
      <c r="J84" s="256">
        <v>5</v>
      </c>
      <c r="K84" s="256">
        <v>5</v>
      </c>
      <c r="L84" s="256">
        <v>60</v>
      </c>
      <c r="M84" s="256" t="s">
        <v>428</v>
      </c>
      <c r="N84" s="256" t="s">
        <v>428</v>
      </c>
      <c r="O84" s="256">
        <v>40</v>
      </c>
      <c r="P84" s="256">
        <v>19</v>
      </c>
      <c r="Q84" s="256">
        <v>21</v>
      </c>
      <c r="R84" s="256">
        <v>80</v>
      </c>
      <c r="S84" s="256">
        <v>74</v>
      </c>
      <c r="T84" s="256">
        <v>86</v>
      </c>
      <c r="U84" s="256" t="s">
        <v>428</v>
      </c>
      <c r="V84" s="256" t="s">
        <v>428</v>
      </c>
      <c r="W84" s="256">
        <v>3</v>
      </c>
      <c r="X84" s="256" t="s">
        <v>428</v>
      </c>
      <c r="Y84" s="256" t="s">
        <v>428</v>
      </c>
      <c r="Z84" s="256">
        <v>100</v>
      </c>
      <c r="AA84" s="256">
        <v>4</v>
      </c>
      <c r="AB84" s="256" t="s">
        <v>428</v>
      </c>
      <c r="AC84" s="256" t="s">
        <v>428</v>
      </c>
      <c r="AD84" s="256" t="s">
        <v>428</v>
      </c>
      <c r="AE84" s="256" t="s">
        <v>428</v>
      </c>
      <c r="AF84" s="256" t="s">
        <v>428</v>
      </c>
      <c r="AG84" s="256">
        <v>1147</v>
      </c>
      <c r="AH84" s="256">
        <v>601</v>
      </c>
      <c r="AI84" s="256">
        <v>546</v>
      </c>
      <c r="AJ84" s="256">
        <v>75</v>
      </c>
      <c r="AK84" s="256">
        <v>70</v>
      </c>
      <c r="AL84" s="256">
        <v>80</v>
      </c>
      <c r="AN84" s="188"/>
    </row>
    <row r="85" spans="1:40" x14ac:dyDescent="0.25">
      <c r="A85" s="185" t="s">
        <v>92</v>
      </c>
      <c r="B85" s="185" t="s">
        <v>93</v>
      </c>
      <c r="C85" s="256">
        <v>1453</v>
      </c>
      <c r="D85" s="256">
        <v>736</v>
      </c>
      <c r="E85" s="256">
        <v>717</v>
      </c>
      <c r="F85" s="256">
        <v>60</v>
      </c>
      <c r="G85" s="256">
        <v>54</v>
      </c>
      <c r="H85" s="256">
        <v>66</v>
      </c>
      <c r="I85" s="256">
        <v>86</v>
      </c>
      <c r="J85" s="256">
        <v>46</v>
      </c>
      <c r="K85" s="256">
        <v>40</v>
      </c>
      <c r="L85" s="256">
        <v>73</v>
      </c>
      <c r="M85" s="256">
        <v>72</v>
      </c>
      <c r="N85" s="256">
        <v>75</v>
      </c>
      <c r="O85" s="256">
        <v>190</v>
      </c>
      <c r="P85" s="256">
        <v>90</v>
      </c>
      <c r="Q85" s="256">
        <v>100</v>
      </c>
      <c r="R85" s="256">
        <v>71</v>
      </c>
      <c r="S85" s="256">
        <v>70</v>
      </c>
      <c r="T85" s="256">
        <v>71</v>
      </c>
      <c r="U85" s="256">
        <v>28</v>
      </c>
      <c r="V85" s="256">
        <v>13</v>
      </c>
      <c r="W85" s="256">
        <v>15</v>
      </c>
      <c r="X85" s="256">
        <v>79</v>
      </c>
      <c r="Y85" s="256" t="s">
        <v>428</v>
      </c>
      <c r="Z85" s="256" t="s">
        <v>428</v>
      </c>
      <c r="AA85" s="256">
        <v>3</v>
      </c>
      <c r="AB85" s="256" t="s">
        <v>428</v>
      </c>
      <c r="AC85" s="256" t="s">
        <v>428</v>
      </c>
      <c r="AD85" s="256">
        <v>100</v>
      </c>
      <c r="AE85" s="256" t="s">
        <v>428</v>
      </c>
      <c r="AF85" s="256" t="s">
        <v>428</v>
      </c>
      <c r="AG85" s="256">
        <v>1824</v>
      </c>
      <c r="AH85" s="256">
        <v>920</v>
      </c>
      <c r="AI85" s="256">
        <v>904</v>
      </c>
      <c r="AJ85" s="256">
        <v>62</v>
      </c>
      <c r="AK85" s="256">
        <v>56</v>
      </c>
      <c r="AL85" s="256">
        <v>67</v>
      </c>
      <c r="AN85" s="188"/>
    </row>
    <row r="86" spans="1:40" x14ac:dyDescent="0.25">
      <c r="A86" s="185" t="s">
        <v>100</v>
      </c>
      <c r="B86" s="185" t="s">
        <v>101</v>
      </c>
      <c r="C86" s="256">
        <v>1473</v>
      </c>
      <c r="D86" s="256">
        <v>785</v>
      </c>
      <c r="E86" s="256">
        <v>688</v>
      </c>
      <c r="F86" s="256">
        <v>66</v>
      </c>
      <c r="G86" s="256">
        <v>62</v>
      </c>
      <c r="H86" s="256">
        <v>70</v>
      </c>
      <c r="I86" s="256">
        <v>27</v>
      </c>
      <c r="J86" s="256">
        <v>12</v>
      </c>
      <c r="K86" s="256">
        <v>15</v>
      </c>
      <c r="L86" s="256">
        <v>56</v>
      </c>
      <c r="M86" s="256">
        <v>33</v>
      </c>
      <c r="N86" s="256">
        <v>73</v>
      </c>
      <c r="O86" s="256">
        <v>8</v>
      </c>
      <c r="P86" s="256">
        <v>3</v>
      </c>
      <c r="Q86" s="256">
        <v>5</v>
      </c>
      <c r="R86" s="256" t="s">
        <v>428</v>
      </c>
      <c r="S86" s="256" t="s">
        <v>428</v>
      </c>
      <c r="T86" s="256" t="s">
        <v>428</v>
      </c>
      <c r="U86" s="256" t="s">
        <v>428</v>
      </c>
      <c r="V86" s="256">
        <v>0</v>
      </c>
      <c r="W86" s="256" t="s">
        <v>428</v>
      </c>
      <c r="X86" s="256" t="s">
        <v>428</v>
      </c>
      <c r="Y86" s="256" t="s">
        <v>37</v>
      </c>
      <c r="Z86" s="256" t="s">
        <v>428</v>
      </c>
      <c r="AA86" s="256" t="s">
        <v>428</v>
      </c>
      <c r="AB86" s="256" t="s">
        <v>428</v>
      </c>
      <c r="AC86" s="256">
        <v>0</v>
      </c>
      <c r="AD86" s="256" t="s">
        <v>428</v>
      </c>
      <c r="AE86" s="256" t="s">
        <v>428</v>
      </c>
      <c r="AF86" s="256" t="s">
        <v>37</v>
      </c>
      <c r="AG86" s="256">
        <v>1520</v>
      </c>
      <c r="AH86" s="256">
        <v>806</v>
      </c>
      <c r="AI86" s="256">
        <v>714</v>
      </c>
      <c r="AJ86" s="256">
        <v>65</v>
      </c>
      <c r="AK86" s="256">
        <v>62</v>
      </c>
      <c r="AL86" s="256">
        <v>70</v>
      </c>
      <c r="AN86" s="188"/>
    </row>
    <row r="87" spans="1:40" x14ac:dyDescent="0.25">
      <c r="A87" s="185" t="s">
        <v>104</v>
      </c>
      <c r="B87" s="185" t="s">
        <v>105</v>
      </c>
      <c r="C87" s="256">
        <v>2117</v>
      </c>
      <c r="D87" s="256">
        <v>1070</v>
      </c>
      <c r="E87" s="256">
        <v>1047</v>
      </c>
      <c r="F87" s="256">
        <v>67</v>
      </c>
      <c r="G87" s="256">
        <v>63</v>
      </c>
      <c r="H87" s="256">
        <v>71</v>
      </c>
      <c r="I87" s="256">
        <v>48</v>
      </c>
      <c r="J87" s="256">
        <v>25</v>
      </c>
      <c r="K87" s="256">
        <v>23</v>
      </c>
      <c r="L87" s="256">
        <v>67</v>
      </c>
      <c r="M87" s="256">
        <v>60</v>
      </c>
      <c r="N87" s="256">
        <v>74</v>
      </c>
      <c r="O87" s="256">
        <v>142</v>
      </c>
      <c r="P87" s="256">
        <v>71</v>
      </c>
      <c r="Q87" s="256">
        <v>71</v>
      </c>
      <c r="R87" s="256">
        <v>72</v>
      </c>
      <c r="S87" s="256">
        <v>70</v>
      </c>
      <c r="T87" s="256">
        <v>73</v>
      </c>
      <c r="U87" s="256">
        <v>26</v>
      </c>
      <c r="V87" s="256">
        <v>14</v>
      </c>
      <c r="W87" s="256">
        <v>12</v>
      </c>
      <c r="X87" s="256">
        <v>77</v>
      </c>
      <c r="Y87" s="256" t="s">
        <v>428</v>
      </c>
      <c r="Z87" s="256" t="s">
        <v>428</v>
      </c>
      <c r="AA87" s="256">
        <v>12</v>
      </c>
      <c r="AB87" s="256">
        <v>6</v>
      </c>
      <c r="AC87" s="256">
        <v>6</v>
      </c>
      <c r="AD87" s="256">
        <v>67</v>
      </c>
      <c r="AE87" s="256" t="s">
        <v>428</v>
      </c>
      <c r="AF87" s="256" t="s">
        <v>428</v>
      </c>
      <c r="AG87" s="256">
        <v>2358</v>
      </c>
      <c r="AH87" s="256">
        <v>1195</v>
      </c>
      <c r="AI87" s="256">
        <v>1163</v>
      </c>
      <c r="AJ87" s="256">
        <v>67</v>
      </c>
      <c r="AK87" s="256">
        <v>64</v>
      </c>
      <c r="AL87" s="256">
        <v>71</v>
      </c>
      <c r="AN87" s="188"/>
    </row>
    <row r="88" spans="1:40" x14ac:dyDescent="0.25">
      <c r="A88" s="185" t="s">
        <v>167</v>
      </c>
      <c r="B88" s="185" t="s">
        <v>440</v>
      </c>
      <c r="C88" s="256">
        <v>2744</v>
      </c>
      <c r="D88" s="256">
        <v>1386</v>
      </c>
      <c r="E88" s="256">
        <v>1358</v>
      </c>
      <c r="F88" s="256">
        <v>63</v>
      </c>
      <c r="G88" s="256">
        <v>58</v>
      </c>
      <c r="H88" s="256">
        <v>69</v>
      </c>
      <c r="I88" s="256">
        <v>116</v>
      </c>
      <c r="J88" s="256">
        <v>61</v>
      </c>
      <c r="K88" s="256">
        <v>55</v>
      </c>
      <c r="L88" s="256">
        <v>57</v>
      </c>
      <c r="M88" s="256">
        <v>51</v>
      </c>
      <c r="N88" s="256">
        <v>64</v>
      </c>
      <c r="O88" s="256">
        <v>59</v>
      </c>
      <c r="P88" s="256">
        <v>32</v>
      </c>
      <c r="Q88" s="256">
        <v>27</v>
      </c>
      <c r="R88" s="256">
        <v>75</v>
      </c>
      <c r="S88" s="256">
        <v>66</v>
      </c>
      <c r="T88" s="256">
        <v>85</v>
      </c>
      <c r="U88" s="256">
        <v>45</v>
      </c>
      <c r="V88" s="256">
        <v>19</v>
      </c>
      <c r="W88" s="256">
        <v>26</v>
      </c>
      <c r="X88" s="256">
        <v>56</v>
      </c>
      <c r="Y88" s="256">
        <v>47</v>
      </c>
      <c r="Z88" s="256">
        <v>62</v>
      </c>
      <c r="AA88" s="256">
        <v>5</v>
      </c>
      <c r="AB88" s="256" t="s">
        <v>428</v>
      </c>
      <c r="AC88" s="256" t="s">
        <v>428</v>
      </c>
      <c r="AD88" s="256">
        <v>100</v>
      </c>
      <c r="AE88" s="256" t="s">
        <v>428</v>
      </c>
      <c r="AF88" s="256" t="s">
        <v>428</v>
      </c>
      <c r="AG88" s="256">
        <v>3078</v>
      </c>
      <c r="AH88" s="256">
        <v>1557</v>
      </c>
      <c r="AI88" s="256">
        <v>1521</v>
      </c>
      <c r="AJ88" s="256">
        <v>63</v>
      </c>
      <c r="AK88" s="256">
        <v>58</v>
      </c>
      <c r="AL88" s="256">
        <v>68</v>
      </c>
      <c r="AN88" s="188"/>
    </row>
    <row r="89" spans="1:40" x14ac:dyDescent="0.25">
      <c r="A89" s="185" t="s">
        <v>165</v>
      </c>
      <c r="B89" s="185" t="s">
        <v>166</v>
      </c>
      <c r="C89" s="256">
        <v>3434</v>
      </c>
      <c r="D89" s="256">
        <v>1799</v>
      </c>
      <c r="E89" s="256">
        <v>1635</v>
      </c>
      <c r="F89" s="256">
        <v>70</v>
      </c>
      <c r="G89" s="256">
        <v>67</v>
      </c>
      <c r="H89" s="256">
        <v>74</v>
      </c>
      <c r="I89" s="256">
        <v>68</v>
      </c>
      <c r="J89" s="256">
        <v>31</v>
      </c>
      <c r="K89" s="256">
        <v>37</v>
      </c>
      <c r="L89" s="256">
        <v>69</v>
      </c>
      <c r="M89" s="256">
        <v>77</v>
      </c>
      <c r="N89" s="256">
        <v>62</v>
      </c>
      <c r="O89" s="256">
        <v>18</v>
      </c>
      <c r="P89" s="256">
        <v>9</v>
      </c>
      <c r="Q89" s="256">
        <v>9</v>
      </c>
      <c r="R89" s="256">
        <v>83</v>
      </c>
      <c r="S89" s="256" t="s">
        <v>428</v>
      </c>
      <c r="T89" s="256" t="s">
        <v>428</v>
      </c>
      <c r="U89" s="256">
        <v>3</v>
      </c>
      <c r="V89" s="256" t="s">
        <v>428</v>
      </c>
      <c r="W89" s="256" t="s">
        <v>428</v>
      </c>
      <c r="X89" s="256">
        <v>100</v>
      </c>
      <c r="Y89" s="256" t="s">
        <v>428</v>
      </c>
      <c r="Z89" s="256" t="s">
        <v>428</v>
      </c>
      <c r="AA89" s="256">
        <v>0</v>
      </c>
      <c r="AB89" s="256">
        <v>0</v>
      </c>
      <c r="AC89" s="256">
        <v>0</v>
      </c>
      <c r="AD89" s="256" t="s">
        <v>37</v>
      </c>
      <c r="AE89" s="256" t="s">
        <v>37</v>
      </c>
      <c r="AF89" s="256" t="s">
        <v>37</v>
      </c>
      <c r="AG89" s="256">
        <v>3557</v>
      </c>
      <c r="AH89" s="256">
        <v>1858</v>
      </c>
      <c r="AI89" s="256">
        <v>1699</v>
      </c>
      <c r="AJ89" s="256">
        <v>70</v>
      </c>
      <c r="AK89" s="256">
        <v>67</v>
      </c>
      <c r="AL89" s="256">
        <v>74</v>
      </c>
      <c r="AN89" s="188"/>
    </row>
    <row r="90" spans="1:40" x14ac:dyDescent="0.25">
      <c r="A90" s="185" t="s">
        <v>172</v>
      </c>
      <c r="B90" s="185" t="s">
        <v>173</v>
      </c>
      <c r="C90" s="256">
        <v>1783</v>
      </c>
      <c r="D90" s="256">
        <v>966</v>
      </c>
      <c r="E90" s="256">
        <v>817</v>
      </c>
      <c r="F90" s="256">
        <v>69</v>
      </c>
      <c r="G90" s="256">
        <v>66</v>
      </c>
      <c r="H90" s="256">
        <v>73</v>
      </c>
      <c r="I90" s="256">
        <v>58</v>
      </c>
      <c r="J90" s="256">
        <v>33</v>
      </c>
      <c r="K90" s="256">
        <v>25</v>
      </c>
      <c r="L90" s="256">
        <v>66</v>
      </c>
      <c r="M90" s="256">
        <v>61</v>
      </c>
      <c r="N90" s="256">
        <v>72</v>
      </c>
      <c r="O90" s="256">
        <v>6</v>
      </c>
      <c r="P90" s="256" t="s">
        <v>428</v>
      </c>
      <c r="Q90" s="256" t="s">
        <v>428</v>
      </c>
      <c r="R90" s="256" t="s">
        <v>428</v>
      </c>
      <c r="S90" s="256" t="s">
        <v>428</v>
      </c>
      <c r="T90" s="256" t="s">
        <v>428</v>
      </c>
      <c r="U90" s="256">
        <v>6</v>
      </c>
      <c r="V90" s="256" t="s">
        <v>428</v>
      </c>
      <c r="W90" s="256" t="s">
        <v>428</v>
      </c>
      <c r="X90" s="256" t="s">
        <v>428</v>
      </c>
      <c r="Y90" s="256" t="s">
        <v>428</v>
      </c>
      <c r="Z90" s="256" t="s">
        <v>428</v>
      </c>
      <c r="AA90" s="256" t="s">
        <v>428</v>
      </c>
      <c r="AB90" s="256" t="s">
        <v>428</v>
      </c>
      <c r="AC90" s="256" t="s">
        <v>428</v>
      </c>
      <c r="AD90" s="256" t="s">
        <v>428</v>
      </c>
      <c r="AE90" s="256" t="s">
        <v>428</v>
      </c>
      <c r="AF90" s="256" t="s">
        <v>428</v>
      </c>
      <c r="AG90" s="256">
        <v>1883</v>
      </c>
      <c r="AH90" s="256">
        <v>1015</v>
      </c>
      <c r="AI90" s="256">
        <v>868</v>
      </c>
      <c r="AJ90" s="256">
        <v>69</v>
      </c>
      <c r="AK90" s="256">
        <v>66</v>
      </c>
      <c r="AL90" s="256">
        <v>72</v>
      </c>
      <c r="AN90" s="188"/>
    </row>
    <row r="91" spans="1:40" x14ac:dyDescent="0.25">
      <c r="A91" s="185" t="s">
        <v>174</v>
      </c>
      <c r="B91" s="185" t="s">
        <v>175</v>
      </c>
      <c r="C91" s="256">
        <v>1756</v>
      </c>
      <c r="D91" s="256">
        <v>913</v>
      </c>
      <c r="E91" s="256">
        <v>843</v>
      </c>
      <c r="F91" s="256">
        <v>71</v>
      </c>
      <c r="G91" s="256">
        <v>66</v>
      </c>
      <c r="H91" s="256">
        <v>76</v>
      </c>
      <c r="I91" s="256">
        <v>36</v>
      </c>
      <c r="J91" s="256">
        <v>18</v>
      </c>
      <c r="K91" s="256">
        <v>18</v>
      </c>
      <c r="L91" s="256">
        <v>86</v>
      </c>
      <c r="M91" s="256" t="s">
        <v>428</v>
      </c>
      <c r="N91" s="256" t="s">
        <v>428</v>
      </c>
      <c r="O91" s="256">
        <v>82</v>
      </c>
      <c r="P91" s="256">
        <v>48</v>
      </c>
      <c r="Q91" s="256">
        <v>34</v>
      </c>
      <c r="R91" s="256">
        <v>79</v>
      </c>
      <c r="S91" s="256">
        <v>75</v>
      </c>
      <c r="T91" s="256">
        <v>85</v>
      </c>
      <c r="U91" s="256">
        <v>11</v>
      </c>
      <c r="V91" s="256">
        <v>8</v>
      </c>
      <c r="W91" s="256">
        <v>3</v>
      </c>
      <c r="X91" s="256">
        <v>55</v>
      </c>
      <c r="Y91" s="256" t="s">
        <v>428</v>
      </c>
      <c r="Z91" s="256" t="s">
        <v>428</v>
      </c>
      <c r="AA91" s="256" t="s">
        <v>428</v>
      </c>
      <c r="AB91" s="256">
        <v>0</v>
      </c>
      <c r="AC91" s="256" t="s">
        <v>428</v>
      </c>
      <c r="AD91" s="256" t="s">
        <v>428</v>
      </c>
      <c r="AE91" s="256" t="s">
        <v>37</v>
      </c>
      <c r="AF91" s="256" t="s">
        <v>428</v>
      </c>
      <c r="AG91" s="256">
        <v>1922</v>
      </c>
      <c r="AH91" s="256">
        <v>1005</v>
      </c>
      <c r="AI91" s="256">
        <v>917</v>
      </c>
      <c r="AJ91" s="256">
        <v>71</v>
      </c>
      <c r="AK91" s="256">
        <v>67</v>
      </c>
      <c r="AL91" s="256">
        <v>76</v>
      </c>
      <c r="AN91" s="188"/>
    </row>
    <row r="92" spans="1:40" x14ac:dyDescent="0.25">
      <c r="A92" s="185" t="s">
        <v>176</v>
      </c>
      <c r="B92" s="185" t="s">
        <v>177</v>
      </c>
      <c r="C92" s="256">
        <v>5506</v>
      </c>
      <c r="D92" s="256">
        <v>2818</v>
      </c>
      <c r="E92" s="256">
        <v>2688</v>
      </c>
      <c r="F92" s="256">
        <v>66</v>
      </c>
      <c r="G92" s="256">
        <v>62</v>
      </c>
      <c r="H92" s="256">
        <v>71</v>
      </c>
      <c r="I92" s="256">
        <v>119</v>
      </c>
      <c r="J92" s="256">
        <v>60</v>
      </c>
      <c r="K92" s="256">
        <v>59</v>
      </c>
      <c r="L92" s="256">
        <v>72</v>
      </c>
      <c r="M92" s="256">
        <v>68</v>
      </c>
      <c r="N92" s="256">
        <v>76</v>
      </c>
      <c r="O92" s="256">
        <v>108</v>
      </c>
      <c r="P92" s="256">
        <v>60</v>
      </c>
      <c r="Q92" s="256">
        <v>48</v>
      </c>
      <c r="R92" s="256">
        <v>68</v>
      </c>
      <c r="S92" s="256">
        <v>68</v>
      </c>
      <c r="T92" s="256">
        <v>67</v>
      </c>
      <c r="U92" s="256">
        <v>20</v>
      </c>
      <c r="V92" s="256">
        <v>11</v>
      </c>
      <c r="W92" s="256">
        <v>9</v>
      </c>
      <c r="X92" s="256">
        <v>60</v>
      </c>
      <c r="Y92" s="256">
        <v>73</v>
      </c>
      <c r="Z92" s="256">
        <v>44</v>
      </c>
      <c r="AA92" s="256">
        <v>16</v>
      </c>
      <c r="AB92" s="256">
        <v>7</v>
      </c>
      <c r="AC92" s="256">
        <v>9</v>
      </c>
      <c r="AD92" s="256">
        <v>56</v>
      </c>
      <c r="AE92" s="256">
        <v>43</v>
      </c>
      <c r="AF92" s="256">
        <v>67</v>
      </c>
      <c r="AG92" s="256">
        <v>5837</v>
      </c>
      <c r="AH92" s="256">
        <v>2993</v>
      </c>
      <c r="AI92" s="256">
        <v>2844</v>
      </c>
      <c r="AJ92" s="256">
        <v>66</v>
      </c>
      <c r="AK92" s="256">
        <v>62</v>
      </c>
      <c r="AL92" s="256">
        <v>71</v>
      </c>
      <c r="AN92" s="188"/>
    </row>
    <row r="93" spans="1:40" x14ac:dyDescent="0.25">
      <c r="A93" s="185" t="s">
        <v>184</v>
      </c>
      <c r="B93" s="185" t="s">
        <v>185</v>
      </c>
      <c r="C93" s="256">
        <v>1791</v>
      </c>
      <c r="D93" s="256">
        <v>870</v>
      </c>
      <c r="E93" s="256">
        <v>921</v>
      </c>
      <c r="F93" s="256">
        <v>67</v>
      </c>
      <c r="G93" s="256">
        <v>63</v>
      </c>
      <c r="H93" s="256">
        <v>70</v>
      </c>
      <c r="I93" s="256">
        <v>51</v>
      </c>
      <c r="J93" s="256">
        <v>28</v>
      </c>
      <c r="K93" s="256">
        <v>23</v>
      </c>
      <c r="L93" s="256">
        <v>69</v>
      </c>
      <c r="M93" s="256" t="s">
        <v>428</v>
      </c>
      <c r="N93" s="256" t="s">
        <v>428</v>
      </c>
      <c r="O93" s="256">
        <v>38</v>
      </c>
      <c r="P93" s="256">
        <v>20</v>
      </c>
      <c r="Q93" s="256">
        <v>18</v>
      </c>
      <c r="R93" s="256" t="s">
        <v>428</v>
      </c>
      <c r="S93" s="256" t="s">
        <v>428</v>
      </c>
      <c r="T93" s="256">
        <v>83</v>
      </c>
      <c r="U93" s="256">
        <v>13</v>
      </c>
      <c r="V93" s="256">
        <v>6</v>
      </c>
      <c r="W93" s="256">
        <v>7</v>
      </c>
      <c r="X93" s="256" t="s">
        <v>428</v>
      </c>
      <c r="Y93" s="256" t="s">
        <v>428</v>
      </c>
      <c r="Z93" s="256">
        <v>43</v>
      </c>
      <c r="AA93" s="256">
        <v>7</v>
      </c>
      <c r="AB93" s="256" t="s">
        <v>428</v>
      </c>
      <c r="AC93" s="256" t="s">
        <v>428</v>
      </c>
      <c r="AD93" s="256" t="s">
        <v>428</v>
      </c>
      <c r="AE93" s="256" t="s">
        <v>428</v>
      </c>
      <c r="AF93" s="256" t="s">
        <v>428</v>
      </c>
      <c r="AG93" s="256">
        <v>1925</v>
      </c>
      <c r="AH93" s="256">
        <v>937</v>
      </c>
      <c r="AI93" s="256">
        <v>988</v>
      </c>
      <c r="AJ93" s="256">
        <v>67</v>
      </c>
      <c r="AK93" s="256">
        <v>63</v>
      </c>
      <c r="AL93" s="256">
        <v>70</v>
      </c>
      <c r="AN93" s="188"/>
    </row>
    <row r="94" spans="1:40" x14ac:dyDescent="0.25">
      <c r="A94" s="185" t="s">
        <v>248</v>
      </c>
      <c r="B94" s="185" t="s">
        <v>249</v>
      </c>
      <c r="C94" s="256">
        <v>1085</v>
      </c>
      <c r="D94" s="256">
        <v>599</v>
      </c>
      <c r="E94" s="256">
        <v>486</v>
      </c>
      <c r="F94" s="256">
        <v>59</v>
      </c>
      <c r="G94" s="256">
        <v>54</v>
      </c>
      <c r="H94" s="256">
        <v>64</v>
      </c>
      <c r="I94" s="256">
        <v>275</v>
      </c>
      <c r="J94" s="256">
        <v>135</v>
      </c>
      <c r="K94" s="256">
        <v>140</v>
      </c>
      <c r="L94" s="256">
        <v>59</v>
      </c>
      <c r="M94" s="256">
        <v>55</v>
      </c>
      <c r="N94" s="256">
        <v>64</v>
      </c>
      <c r="O94" s="256">
        <v>1378</v>
      </c>
      <c r="P94" s="256">
        <v>692</v>
      </c>
      <c r="Q94" s="256">
        <v>686</v>
      </c>
      <c r="R94" s="256">
        <v>70</v>
      </c>
      <c r="S94" s="256">
        <v>67</v>
      </c>
      <c r="T94" s="256">
        <v>73</v>
      </c>
      <c r="U94" s="256">
        <v>335</v>
      </c>
      <c r="V94" s="256">
        <v>173</v>
      </c>
      <c r="W94" s="256">
        <v>162</v>
      </c>
      <c r="X94" s="256">
        <v>67</v>
      </c>
      <c r="Y94" s="256">
        <v>62</v>
      </c>
      <c r="Z94" s="256">
        <v>71</v>
      </c>
      <c r="AA94" s="256">
        <v>4</v>
      </c>
      <c r="AB94" s="256" t="s">
        <v>428</v>
      </c>
      <c r="AC94" s="256" t="s">
        <v>428</v>
      </c>
      <c r="AD94" s="256" t="s">
        <v>428</v>
      </c>
      <c r="AE94" s="256" t="s">
        <v>428</v>
      </c>
      <c r="AF94" s="256" t="s">
        <v>428</v>
      </c>
      <c r="AG94" s="256">
        <v>3163</v>
      </c>
      <c r="AH94" s="256">
        <v>1649</v>
      </c>
      <c r="AI94" s="256">
        <v>1514</v>
      </c>
      <c r="AJ94" s="256">
        <v>64</v>
      </c>
      <c r="AK94" s="256">
        <v>60</v>
      </c>
      <c r="AL94" s="256">
        <v>69</v>
      </c>
      <c r="AN94" s="188"/>
    </row>
    <row r="95" spans="1:40" x14ac:dyDescent="0.25">
      <c r="A95" s="185" t="s">
        <v>238</v>
      </c>
      <c r="B95" s="185" t="s">
        <v>239</v>
      </c>
      <c r="C95" s="256">
        <v>1305</v>
      </c>
      <c r="D95" s="256">
        <v>651</v>
      </c>
      <c r="E95" s="256">
        <v>654</v>
      </c>
      <c r="F95" s="256">
        <v>70</v>
      </c>
      <c r="G95" s="256">
        <v>67</v>
      </c>
      <c r="H95" s="256">
        <v>73</v>
      </c>
      <c r="I95" s="256">
        <v>198</v>
      </c>
      <c r="J95" s="256">
        <v>91</v>
      </c>
      <c r="K95" s="256">
        <v>107</v>
      </c>
      <c r="L95" s="256">
        <v>71</v>
      </c>
      <c r="M95" s="256">
        <v>69</v>
      </c>
      <c r="N95" s="256">
        <v>73</v>
      </c>
      <c r="O95" s="256">
        <v>336</v>
      </c>
      <c r="P95" s="256">
        <v>175</v>
      </c>
      <c r="Q95" s="256">
        <v>161</v>
      </c>
      <c r="R95" s="256">
        <v>72</v>
      </c>
      <c r="S95" s="256">
        <v>69</v>
      </c>
      <c r="T95" s="256">
        <v>75</v>
      </c>
      <c r="U95" s="256">
        <v>101</v>
      </c>
      <c r="V95" s="256">
        <v>52</v>
      </c>
      <c r="W95" s="256">
        <v>49</v>
      </c>
      <c r="X95" s="256">
        <v>66</v>
      </c>
      <c r="Y95" s="256">
        <v>58</v>
      </c>
      <c r="Z95" s="256">
        <v>76</v>
      </c>
      <c r="AA95" s="256">
        <v>7</v>
      </c>
      <c r="AB95" s="256">
        <v>4</v>
      </c>
      <c r="AC95" s="256">
        <v>3</v>
      </c>
      <c r="AD95" s="256" t="s">
        <v>428</v>
      </c>
      <c r="AE95" s="256" t="s">
        <v>428</v>
      </c>
      <c r="AF95" s="256">
        <v>100</v>
      </c>
      <c r="AG95" s="256">
        <v>2001</v>
      </c>
      <c r="AH95" s="256">
        <v>999</v>
      </c>
      <c r="AI95" s="256">
        <v>1002</v>
      </c>
      <c r="AJ95" s="256">
        <v>70</v>
      </c>
      <c r="AK95" s="256">
        <v>67</v>
      </c>
      <c r="AL95" s="256">
        <v>73</v>
      </c>
      <c r="AN95" s="188"/>
    </row>
    <row r="96" spans="1:40" x14ac:dyDescent="0.25">
      <c r="A96" s="185" t="s">
        <v>240</v>
      </c>
      <c r="B96" s="185" t="s">
        <v>241</v>
      </c>
      <c r="C96" s="256">
        <v>2833</v>
      </c>
      <c r="D96" s="256">
        <v>1448</v>
      </c>
      <c r="E96" s="256">
        <v>1385</v>
      </c>
      <c r="F96" s="256">
        <v>68</v>
      </c>
      <c r="G96" s="256">
        <v>65</v>
      </c>
      <c r="H96" s="256">
        <v>71</v>
      </c>
      <c r="I96" s="256">
        <v>187</v>
      </c>
      <c r="J96" s="256">
        <v>104</v>
      </c>
      <c r="K96" s="256">
        <v>83</v>
      </c>
      <c r="L96" s="256">
        <v>68</v>
      </c>
      <c r="M96" s="256">
        <v>66</v>
      </c>
      <c r="N96" s="256">
        <v>70</v>
      </c>
      <c r="O96" s="256">
        <v>69</v>
      </c>
      <c r="P96" s="256">
        <v>38</v>
      </c>
      <c r="Q96" s="256">
        <v>31</v>
      </c>
      <c r="R96" s="256">
        <v>84</v>
      </c>
      <c r="S96" s="256">
        <v>82</v>
      </c>
      <c r="T96" s="256">
        <v>87</v>
      </c>
      <c r="U96" s="256">
        <v>65</v>
      </c>
      <c r="V96" s="256">
        <v>34</v>
      </c>
      <c r="W96" s="256">
        <v>31</v>
      </c>
      <c r="X96" s="256">
        <v>75</v>
      </c>
      <c r="Y96" s="256">
        <v>74</v>
      </c>
      <c r="Z96" s="256">
        <v>77</v>
      </c>
      <c r="AA96" s="256">
        <v>10</v>
      </c>
      <c r="AB96" s="256">
        <v>5</v>
      </c>
      <c r="AC96" s="256">
        <v>5</v>
      </c>
      <c r="AD96" s="256">
        <v>70</v>
      </c>
      <c r="AE96" s="256" t="s">
        <v>428</v>
      </c>
      <c r="AF96" s="256" t="s">
        <v>428</v>
      </c>
      <c r="AG96" s="256">
        <v>3205</v>
      </c>
      <c r="AH96" s="256">
        <v>1650</v>
      </c>
      <c r="AI96" s="256">
        <v>1555</v>
      </c>
      <c r="AJ96" s="256">
        <v>68</v>
      </c>
      <c r="AK96" s="256">
        <v>65</v>
      </c>
      <c r="AL96" s="256">
        <v>72</v>
      </c>
      <c r="AN96" s="188"/>
    </row>
    <row r="97" spans="1:40" x14ac:dyDescent="0.25">
      <c r="A97" s="185" t="s">
        <v>337</v>
      </c>
      <c r="B97" s="185" t="s">
        <v>338</v>
      </c>
      <c r="C97" s="256">
        <v>4482</v>
      </c>
      <c r="D97" s="256">
        <v>2314</v>
      </c>
      <c r="E97" s="256">
        <v>2168</v>
      </c>
      <c r="F97" s="256">
        <v>67</v>
      </c>
      <c r="G97" s="256">
        <v>62</v>
      </c>
      <c r="H97" s="256">
        <v>72</v>
      </c>
      <c r="I97" s="256">
        <v>411</v>
      </c>
      <c r="J97" s="256">
        <v>201</v>
      </c>
      <c r="K97" s="256">
        <v>210</v>
      </c>
      <c r="L97" s="256">
        <v>68</v>
      </c>
      <c r="M97" s="256">
        <v>64</v>
      </c>
      <c r="N97" s="256">
        <v>71</v>
      </c>
      <c r="O97" s="256">
        <v>878</v>
      </c>
      <c r="P97" s="256">
        <v>421</v>
      </c>
      <c r="Q97" s="256">
        <v>457</v>
      </c>
      <c r="R97" s="256">
        <v>63</v>
      </c>
      <c r="S97" s="256">
        <v>58</v>
      </c>
      <c r="T97" s="256">
        <v>67</v>
      </c>
      <c r="U97" s="256">
        <v>130</v>
      </c>
      <c r="V97" s="256">
        <v>68</v>
      </c>
      <c r="W97" s="256">
        <v>62</v>
      </c>
      <c r="X97" s="256">
        <v>62</v>
      </c>
      <c r="Y97" s="256">
        <v>65</v>
      </c>
      <c r="Z97" s="256">
        <v>60</v>
      </c>
      <c r="AA97" s="256">
        <v>16</v>
      </c>
      <c r="AB97" s="256">
        <v>10</v>
      </c>
      <c r="AC97" s="256">
        <v>6</v>
      </c>
      <c r="AD97" s="256">
        <v>69</v>
      </c>
      <c r="AE97" s="256" t="s">
        <v>428</v>
      </c>
      <c r="AF97" s="256" t="s">
        <v>428</v>
      </c>
      <c r="AG97" s="256">
        <v>6043</v>
      </c>
      <c r="AH97" s="256">
        <v>3076</v>
      </c>
      <c r="AI97" s="256">
        <v>2967</v>
      </c>
      <c r="AJ97" s="256">
        <v>66</v>
      </c>
      <c r="AK97" s="256">
        <v>62</v>
      </c>
      <c r="AL97" s="256">
        <v>70</v>
      </c>
      <c r="AN97" s="188"/>
    </row>
    <row r="98" spans="1:40" x14ac:dyDescent="0.25">
      <c r="A98" s="185" t="s">
        <v>349</v>
      </c>
      <c r="B98" s="185" t="s">
        <v>350</v>
      </c>
      <c r="C98" s="256">
        <v>2206</v>
      </c>
      <c r="D98" s="256">
        <v>1127</v>
      </c>
      <c r="E98" s="256">
        <v>1079</v>
      </c>
      <c r="F98" s="256">
        <v>68</v>
      </c>
      <c r="G98" s="256">
        <v>63</v>
      </c>
      <c r="H98" s="256">
        <v>73</v>
      </c>
      <c r="I98" s="256">
        <v>268</v>
      </c>
      <c r="J98" s="256">
        <v>145</v>
      </c>
      <c r="K98" s="256">
        <v>123</v>
      </c>
      <c r="L98" s="256">
        <v>70</v>
      </c>
      <c r="M98" s="256">
        <v>73</v>
      </c>
      <c r="N98" s="256">
        <v>67</v>
      </c>
      <c r="O98" s="256">
        <v>397</v>
      </c>
      <c r="P98" s="256">
        <v>220</v>
      </c>
      <c r="Q98" s="256">
        <v>177</v>
      </c>
      <c r="R98" s="256">
        <v>77</v>
      </c>
      <c r="S98" s="256">
        <v>73</v>
      </c>
      <c r="T98" s="256">
        <v>82</v>
      </c>
      <c r="U98" s="256">
        <v>509</v>
      </c>
      <c r="V98" s="256">
        <v>272</v>
      </c>
      <c r="W98" s="256">
        <v>237</v>
      </c>
      <c r="X98" s="256">
        <v>69</v>
      </c>
      <c r="Y98" s="256">
        <v>62</v>
      </c>
      <c r="Z98" s="256">
        <v>77</v>
      </c>
      <c r="AA98" s="256">
        <v>20</v>
      </c>
      <c r="AB98" s="256">
        <v>12</v>
      </c>
      <c r="AC98" s="256">
        <v>8</v>
      </c>
      <c r="AD98" s="256">
        <v>80</v>
      </c>
      <c r="AE98" s="256" t="s">
        <v>428</v>
      </c>
      <c r="AF98" s="256" t="s">
        <v>428</v>
      </c>
      <c r="AG98" s="256">
        <v>3484</v>
      </c>
      <c r="AH98" s="256">
        <v>1815</v>
      </c>
      <c r="AI98" s="256">
        <v>1669</v>
      </c>
      <c r="AJ98" s="256">
        <v>69</v>
      </c>
      <c r="AK98" s="256">
        <v>65</v>
      </c>
      <c r="AL98" s="256">
        <v>74</v>
      </c>
      <c r="AN98" s="188"/>
    </row>
    <row r="99" spans="1:40" x14ac:dyDescent="0.25">
      <c r="A99" s="185" t="s">
        <v>190</v>
      </c>
      <c r="B99" s="185" t="s">
        <v>191</v>
      </c>
      <c r="C99" s="256">
        <v>7713</v>
      </c>
      <c r="D99" s="256">
        <v>3911</v>
      </c>
      <c r="E99" s="256">
        <v>3802</v>
      </c>
      <c r="F99" s="256">
        <v>66</v>
      </c>
      <c r="G99" s="256">
        <v>62</v>
      </c>
      <c r="H99" s="256">
        <v>69</v>
      </c>
      <c r="I99" s="256">
        <v>202</v>
      </c>
      <c r="J99" s="256" t="s">
        <v>428</v>
      </c>
      <c r="K99" s="256" t="s">
        <v>428</v>
      </c>
      <c r="L99" s="256">
        <v>67</v>
      </c>
      <c r="M99" s="256" t="s">
        <v>428</v>
      </c>
      <c r="N99" s="256" t="s">
        <v>428</v>
      </c>
      <c r="O99" s="256">
        <v>77</v>
      </c>
      <c r="P99" s="256">
        <v>33</v>
      </c>
      <c r="Q99" s="256">
        <v>44</v>
      </c>
      <c r="R99" s="256">
        <v>81</v>
      </c>
      <c r="S99" s="256">
        <v>76</v>
      </c>
      <c r="T99" s="256">
        <v>84</v>
      </c>
      <c r="U99" s="256">
        <v>28</v>
      </c>
      <c r="V99" s="256">
        <v>15</v>
      </c>
      <c r="W99" s="256">
        <v>13</v>
      </c>
      <c r="X99" s="256">
        <v>79</v>
      </c>
      <c r="Y99" s="256" t="s">
        <v>428</v>
      </c>
      <c r="Z99" s="256" t="s">
        <v>428</v>
      </c>
      <c r="AA99" s="256">
        <v>20</v>
      </c>
      <c r="AB99" s="256">
        <v>12</v>
      </c>
      <c r="AC99" s="256">
        <v>8</v>
      </c>
      <c r="AD99" s="256">
        <v>80</v>
      </c>
      <c r="AE99" s="256" t="s">
        <v>428</v>
      </c>
      <c r="AF99" s="256" t="s">
        <v>428</v>
      </c>
      <c r="AG99" s="256">
        <v>8152</v>
      </c>
      <c r="AH99" s="256">
        <v>4139</v>
      </c>
      <c r="AI99" s="256">
        <v>4013</v>
      </c>
      <c r="AJ99" s="256">
        <v>66</v>
      </c>
      <c r="AK99" s="256">
        <v>62</v>
      </c>
      <c r="AL99" s="256">
        <v>70</v>
      </c>
      <c r="AN99" s="188"/>
    </row>
    <row r="100" spans="1:40" x14ac:dyDescent="0.25">
      <c r="A100" s="185" t="s">
        <v>188</v>
      </c>
      <c r="B100" s="185" t="s">
        <v>189</v>
      </c>
      <c r="C100" s="256">
        <v>2043</v>
      </c>
      <c r="D100" s="256">
        <v>1095</v>
      </c>
      <c r="E100" s="256">
        <v>948</v>
      </c>
      <c r="F100" s="256">
        <v>58</v>
      </c>
      <c r="G100" s="256">
        <v>54</v>
      </c>
      <c r="H100" s="256">
        <v>62</v>
      </c>
      <c r="I100" s="256">
        <v>269</v>
      </c>
      <c r="J100" s="256">
        <v>124</v>
      </c>
      <c r="K100" s="256">
        <v>145</v>
      </c>
      <c r="L100" s="256">
        <v>60</v>
      </c>
      <c r="M100" s="256">
        <v>57</v>
      </c>
      <c r="N100" s="256">
        <v>62</v>
      </c>
      <c r="O100" s="256">
        <v>542</v>
      </c>
      <c r="P100" s="256">
        <v>286</v>
      </c>
      <c r="Q100" s="256">
        <v>256</v>
      </c>
      <c r="R100" s="256">
        <v>66</v>
      </c>
      <c r="S100" s="256">
        <v>64</v>
      </c>
      <c r="T100" s="256">
        <v>69</v>
      </c>
      <c r="U100" s="256">
        <v>108</v>
      </c>
      <c r="V100" s="256">
        <v>46</v>
      </c>
      <c r="W100" s="256">
        <v>62</v>
      </c>
      <c r="X100" s="256">
        <v>64</v>
      </c>
      <c r="Y100" s="256">
        <v>57</v>
      </c>
      <c r="Z100" s="256">
        <v>69</v>
      </c>
      <c r="AA100" s="256">
        <v>14</v>
      </c>
      <c r="AB100" s="256">
        <v>7</v>
      </c>
      <c r="AC100" s="256">
        <v>7</v>
      </c>
      <c r="AD100" s="256">
        <v>43</v>
      </c>
      <c r="AE100" s="256">
        <v>43</v>
      </c>
      <c r="AF100" s="256">
        <v>43</v>
      </c>
      <c r="AG100" s="256">
        <v>3061</v>
      </c>
      <c r="AH100" s="256">
        <v>1601</v>
      </c>
      <c r="AI100" s="256">
        <v>1460</v>
      </c>
      <c r="AJ100" s="256">
        <v>59</v>
      </c>
      <c r="AK100" s="256">
        <v>55</v>
      </c>
      <c r="AL100" s="256">
        <v>63</v>
      </c>
      <c r="AN100" s="188"/>
    </row>
    <row r="101" spans="1:40" x14ac:dyDescent="0.25">
      <c r="A101" s="185" t="s">
        <v>382</v>
      </c>
      <c r="B101" s="185" t="s">
        <v>383</v>
      </c>
      <c r="C101" s="256">
        <v>3786</v>
      </c>
      <c r="D101" s="256">
        <v>1987</v>
      </c>
      <c r="E101" s="256">
        <v>1799</v>
      </c>
      <c r="F101" s="256">
        <v>69</v>
      </c>
      <c r="G101" s="256">
        <v>64</v>
      </c>
      <c r="H101" s="256">
        <v>76</v>
      </c>
      <c r="I101" s="256">
        <v>120</v>
      </c>
      <c r="J101" s="256">
        <v>61</v>
      </c>
      <c r="K101" s="256">
        <v>59</v>
      </c>
      <c r="L101" s="256">
        <v>77</v>
      </c>
      <c r="M101" s="256">
        <v>72</v>
      </c>
      <c r="N101" s="256">
        <v>81</v>
      </c>
      <c r="O101" s="256">
        <v>50</v>
      </c>
      <c r="P101" s="256">
        <v>27</v>
      </c>
      <c r="Q101" s="256">
        <v>23</v>
      </c>
      <c r="R101" s="256">
        <v>76</v>
      </c>
      <c r="S101" s="256">
        <v>78</v>
      </c>
      <c r="T101" s="256">
        <v>74</v>
      </c>
      <c r="U101" s="256">
        <v>24</v>
      </c>
      <c r="V101" s="256">
        <v>12</v>
      </c>
      <c r="W101" s="256">
        <v>12</v>
      </c>
      <c r="X101" s="256">
        <v>79</v>
      </c>
      <c r="Y101" s="256" t="s">
        <v>428</v>
      </c>
      <c r="Z101" s="256" t="s">
        <v>428</v>
      </c>
      <c r="AA101" s="256">
        <v>6</v>
      </c>
      <c r="AB101" s="256">
        <v>3</v>
      </c>
      <c r="AC101" s="256">
        <v>3</v>
      </c>
      <c r="AD101" s="256" t="s">
        <v>428</v>
      </c>
      <c r="AE101" s="256" t="s">
        <v>428</v>
      </c>
      <c r="AF101" s="256">
        <v>100</v>
      </c>
      <c r="AG101" s="256">
        <v>4030</v>
      </c>
      <c r="AH101" s="256">
        <v>2111</v>
      </c>
      <c r="AI101" s="256">
        <v>1919</v>
      </c>
      <c r="AJ101" s="256">
        <v>70</v>
      </c>
      <c r="AK101" s="256">
        <v>64</v>
      </c>
      <c r="AL101" s="256">
        <v>76</v>
      </c>
      <c r="AN101" s="188"/>
    </row>
    <row r="102" spans="1:40" x14ac:dyDescent="0.25">
      <c r="A102" s="185" t="s">
        <v>392</v>
      </c>
      <c r="B102" s="185" t="s">
        <v>393</v>
      </c>
      <c r="C102" s="256">
        <v>1368</v>
      </c>
      <c r="D102" s="256">
        <v>710</v>
      </c>
      <c r="E102" s="256">
        <v>658</v>
      </c>
      <c r="F102" s="256">
        <v>70</v>
      </c>
      <c r="G102" s="256">
        <v>67</v>
      </c>
      <c r="H102" s="256">
        <v>74</v>
      </c>
      <c r="I102" s="256">
        <v>50</v>
      </c>
      <c r="J102" s="256">
        <v>29</v>
      </c>
      <c r="K102" s="256">
        <v>21</v>
      </c>
      <c r="L102" s="256">
        <v>70</v>
      </c>
      <c r="M102" s="256">
        <v>66</v>
      </c>
      <c r="N102" s="256">
        <v>76</v>
      </c>
      <c r="O102" s="256">
        <v>38</v>
      </c>
      <c r="P102" s="256">
        <v>23</v>
      </c>
      <c r="Q102" s="256">
        <v>15</v>
      </c>
      <c r="R102" s="256">
        <v>79</v>
      </c>
      <c r="S102" s="256">
        <v>78</v>
      </c>
      <c r="T102" s="256">
        <v>80</v>
      </c>
      <c r="U102" s="256">
        <v>9</v>
      </c>
      <c r="V102" s="256">
        <v>6</v>
      </c>
      <c r="W102" s="256">
        <v>3</v>
      </c>
      <c r="X102" s="256">
        <v>56</v>
      </c>
      <c r="Y102" s="256" t="s">
        <v>428</v>
      </c>
      <c r="Z102" s="256" t="s">
        <v>428</v>
      </c>
      <c r="AA102" s="256">
        <v>0</v>
      </c>
      <c r="AB102" s="256">
        <v>0</v>
      </c>
      <c r="AC102" s="256">
        <v>0</v>
      </c>
      <c r="AD102" s="256" t="s">
        <v>37</v>
      </c>
      <c r="AE102" s="256" t="s">
        <v>37</v>
      </c>
      <c r="AF102" s="256" t="s">
        <v>37</v>
      </c>
      <c r="AG102" s="256">
        <v>1498</v>
      </c>
      <c r="AH102" s="256">
        <v>789</v>
      </c>
      <c r="AI102" s="256">
        <v>709</v>
      </c>
      <c r="AJ102" s="256">
        <v>70</v>
      </c>
      <c r="AK102" s="256">
        <v>67</v>
      </c>
      <c r="AL102" s="256">
        <v>74</v>
      </c>
      <c r="AN102" s="188"/>
    </row>
    <row r="103" spans="1:40" x14ac:dyDescent="0.25">
      <c r="A103" s="185" t="s">
        <v>375</v>
      </c>
      <c r="B103" s="185" t="s">
        <v>376</v>
      </c>
      <c r="C103" s="256">
        <v>1421</v>
      </c>
      <c r="D103" s="256">
        <v>727</v>
      </c>
      <c r="E103" s="256">
        <v>694</v>
      </c>
      <c r="F103" s="256">
        <v>70</v>
      </c>
      <c r="G103" s="256">
        <v>67</v>
      </c>
      <c r="H103" s="256">
        <v>74</v>
      </c>
      <c r="I103" s="256">
        <v>106</v>
      </c>
      <c r="J103" s="256">
        <v>52</v>
      </c>
      <c r="K103" s="256">
        <v>54</v>
      </c>
      <c r="L103" s="256">
        <v>70</v>
      </c>
      <c r="M103" s="256">
        <v>67</v>
      </c>
      <c r="N103" s="256">
        <v>72</v>
      </c>
      <c r="O103" s="256">
        <v>82</v>
      </c>
      <c r="P103" s="256">
        <v>47</v>
      </c>
      <c r="Q103" s="256">
        <v>35</v>
      </c>
      <c r="R103" s="256">
        <v>67</v>
      </c>
      <c r="S103" s="256">
        <v>70</v>
      </c>
      <c r="T103" s="256">
        <v>63</v>
      </c>
      <c r="U103" s="256">
        <v>21</v>
      </c>
      <c r="V103" s="256">
        <v>12</v>
      </c>
      <c r="W103" s="256">
        <v>9</v>
      </c>
      <c r="X103" s="256">
        <v>76</v>
      </c>
      <c r="Y103" s="256" t="s">
        <v>428</v>
      </c>
      <c r="Z103" s="256" t="s">
        <v>428</v>
      </c>
      <c r="AA103" s="256">
        <v>10</v>
      </c>
      <c r="AB103" s="256">
        <v>4</v>
      </c>
      <c r="AC103" s="256">
        <v>6</v>
      </c>
      <c r="AD103" s="256" t="s">
        <v>428</v>
      </c>
      <c r="AE103" s="256" t="s">
        <v>428</v>
      </c>
      <c r="AF103" s="256">
        <v>100</v>
      </c>
      <c r="AG103" s="256">
        <v>1682</v>
      </c>
      <c r="AH103" s="256">
        <v>865</v>
      </c>
      <c r="AI103" s="256">
        <v>817</v>
      </c>
      <c r="AJ103" s="256">
        <v>70</v>
      </c>
      <c r="AK103" s="256">
        <v>67</v>
      </c>
      <c r="AL103" s="256">
        <v>73</v>
      </c>
      <c r="AN103" s="188"/>
    </row>
    <row r="104" spans="1:40" x14ac:dyDescent="0.25">
      <c r="A104" s="185" t="s">
        <v>86</v>
      </c>
      <c r="B104" s="185" t="s">
        <v>87</v>
      </c>
      <c r="C104" s="256">
        <v>5329</v>
      </c>
      <c r="D104" s="256">
        <v>2747</v>
      </c>
      <c r="E104" s="256">
        <v>2582</v>
      </c>
      <c r="F104" s="256">
        <v>68</v>
      </c>
      <c r="G104" s="256">
        <v>64</v>
      </c>
      <c r="H104" s="256">
        <v>73</v>
      </c>
      <c r="I104" s="256">
        <v>69</v>
      </c>
      <c r="J104" s="256">
        <v>31</v>
      </c>
      <c r="K104" s="256">
        <v>38</v>
      </c>
      <c r="L104" s="256">
        <v>75</v>
      </c>
      <c r="M104" s="256">
        <v>65</v>
      </c>
      <c r="N104" s="256">
        <v>84</v>
      </c>
      <c r="O104" s="256">
        <v>33</v>
      </c>
      <c r="P104" s="256">
        <v>17</v>
      </c>
      <c r="Q104" s="256">
        <v>16</v>
      </c>
      <c r="R104" s="256">
        <v>76</v>
      </c>
      <c r="S104" s="256">
        <v>76</v>
      </c>
      <c r="T104" s="256">
        <v>75</v>
      </c>
      <c r="U104" s="256">
        <v>9</v>
      </c>
      <c r="V104" s="256">
        <v>4</v>
      </c>
      <c r="W104" s="256">
        <v>5</v>
      </c>
      <c r="X104" s="256">
        <v>67</v>
      </c>
      <c r="Y104" s="256" t="s">
        <v>428</v>
      </c>
      <c r="Z104" s="256" t="s">
        <v>428</v>
      </c>
      <c r="AA104" s="256">
        <v>13</v>
      </c>
      <c r="AB104" s="256">
        <v>7</v>
      </c>
      <c r="AC104" s="256">
        <v>6</v>
      </c>
      <c r="AD104" s="256">
        <v>69</v>
      </c>
      <c r="AE104" s="256" t="s">
        <v>428</v>
      </c>
      <c r="AF104" s="256" t="s">
        <v>428</v>
      </c>
      <c r="AG104" s="256">
        <v>5494</v>
      </c>
      <c r="AH104" s="256">
        <v>2819</v>
      </c>
      <c r="AI104" s="256">
        <v>2675</v>
      </c>
      <c r="AJ104" s="256">
        <v>69</v>
      </c>
      <c r="AK104" s="256">
        <v>64</v>
      </c>
      <c r="AL104" s="256">
        <v>74</v>
      </c>
      <c r="AN104" s="188"/>
    </row>
    <row r="105" spans="1:40" x14ac:dyDescent="0.25">
      <c r="A105" s="185" t="s">
        <v>84</v>
      </c>
      <c r="B105" s="185" t="s">
        <v>85</v>
      </c>
      <c r="C105" s="256">
        <v>1141</v>
      </c>
      <c r="D105" s="256">
        <v>567</v>
      </c>
      <c r="E105" s="256">
        <v>574</v>
      </c>
      <c r="F105" s="256">
        <v>76</v>
      </c>
      <c r="G105" s="256">
        <v>71</v>
      </c>
      <c r="H105" s="256">
        <v>80</v>
      </c>
      <c r="I105" s="256">
        <v>29</v>
      </c>
      <c r="J105" s="256">
        <v>14</v>
      </c>
      <c r="K105" s="256">
        <v>15</v>
      </c>
      <c r="L105" s="256">
        <v>86</v>
      </c>
      <c r="M105" s="256">
        <v>71</v>
      </c>
      <c r="N105" s="256">
        <v>100</v>
      </c>
      <c r="O105" s="256">
        <v>34</v>
      </c>
      <c r="P105" s="256">
        <v>18</v>
      </c>
      <c r="Q105" s="256">
        <v>16</v>
      </c>
      <c r="R105" s="256" t="s">
        <v>428</v>
      </c>
      <c r="S105" s="256" t="s">
        <v>428</v>
      </c>
      <c r="T105" s="256" t="s">
        <v>428</v>
      </c>
      <c r="U105" s="256">
        <v>5</v>
      </c>
      <c r="V105" s="256" t="s">
        <v>428</v>
      </c>
      <c r="W105" s="256" t="s">
        <v>428</v>
      </c>
      <c r="X105" s="256" t="s">
        <v>428</v>
      </c>
      <c r="Y105" s="256" t="s">
        <v>428</v>
      </c>
      <c r="Z105" s="256" t="s">
        <v>428</v>
      </c>
      <c r="AA105" s="256" t="s">
        <v>428</v>
      </c>
      <c r="AB105" s="256" t="s">
        <v>428</v>
      </c>
      <c r="AC105" s="256" t="s">
        <v>428</v>
      </c>
      <c r="AD105" s="256" t="s">
        <v>428</v>
      </c>
      <c r="AE105" s="256" t="s">
        <v>428</v>
      </c>
      <c r="AF105" s="256" t="s">
        <v>428</v>
      </c>
      <c r="AG105" s="256">
        <v>1215</v>
      </c>
      <c r="AH105" s="256">
        <v>605</v>
      </c>
      <c r="AI105" s="256">
        <v>610</v>
      </c>
      <c r="AJ105" s="256">
        <v>76</v>
      </c>
      <c r="AK105" s="256">
        <v>71</v>
      </c>
      <c r="AL105" s="256">
        <v>80</v>
      </c>
      <c r="AN105" s="188"/>
    </row>
    <row r="106" spans="1:40" x14ac:dyDescent="0.25">
      <c r="A106" s="185" t="s">
        <v>339</v>
      </c>
      <c r="B106" s="185" t="s">
        <v>340</v>
      </c>
      <c r="C106" s="256">
        <v>4831</v>
      </c>
      <c r="D106" s="256">
        <v>2561</v>
      </c>
      <c r="E106" s="256">
        <v>2270</v>
      </c>
      <c r="F106" s="256">
        <v>63</v>
      </c>
      <c r="G106" s="256">
        <v>59</v>
      </c>
      <c r="H106" s="256">
        <v>67</v>
      </c>
      <c r="I106" s="256">
        <v>227</v>
      </c>
      <c r="J106" s="256">
        <v>129</v>
      </c>
      <c r="K106" s="256">
        <v>98</v>
      </c>
      <c r="L106" s="256">
        <v>60</v>
      </c>
      <c r="M106" s="256">
        <v>58</v>
      </c>
      <c r="N106" s="256">
        <v>63</v>
      </c>
      <c r="O106" s="256">
        <v>150</v>
      </c>
      <c r="P106" s="256">
        <v>72</v>
      </c>
      <c r="Q106" s="256">
        <v>78</v>
      </c>
      <c r="R106" s="256">
        <v>65</v>
      </c>
      <c r="S106" s="256">
        <v>60</v>
      </c>
      <c r="T106" s="256">
        <v>69</v>
      </c>
      <c r="U106" s="256">
        <v>29</v>
      </c>
      <c r="V106" s="256">
        <v>14</v>
      </c>
      <c r="W106" s="256">
        <v>15</v>
      </c>
      <c r="X106" s="256">
        <v>41</v>
      </c>
      <c r="Y106" s="256">
        <v>36</v>
      </c>
      <c r="Z106" s="256">
        <v>47</v>
      </c>
      <c r="AA106" s="256">
        <v>6</v>
      </c>
      <c r="AB106" s="256" t="s">
        <v>428</v>
      </c>
      <c r="AC106" s="256" t="s">
        <v>428</v>
      </c>
      <c r="AD106" s="256" t="s">
        <v>428</v>
      </c>
      <c r="AE106" s="256" t="s">
        <v>428</v>
      </c>
      <c r="AF106" s="256" t="s">
        <v>428</v>
      </c>
      <c r="AG106" s="256">
        <v>5346</v>
      </c>
      <c r="AH106" s="256">
        <v>2841</v>
      </c>
      <c r="AI106" s="256">
        <v>2505</v>
      </c>
      <c r="AJ106" s="256">
        <v>63</v>
      </c>
      <c r="AK106" s="256">
        <v>59</v>
      </c>
      <c r="AL106" s="256">
        <v>67</v>
      </c>
      <c r="AN106" s="188"/>
    </row>
    <row r="107" spans="1:40" x14ac:dyDescent="0.25">
      <c r="A107" s="185" t="s">
        <v>335</v>
      </c>
      <c r="B107" s="185" t="s">
        <v>336</v>
      </c>
      <c r="C107" s="256">
        <v>2201</v>
      </c>
      <c r="D107" s="256">
        <v>1139</v>
      </c>
      <c r="E107" s="256">
        <v>1062</v>
      </c>
      <c r="F107" s="256">
        <v>64</v>
      </c>
      <c r="G107" s="256">
        <v>63</v>
      </c>
      <c r="H107" s="256">
        <v>65</v>
      </c>
      <c r="I107" s="256">
        <v>263</v>
      </c>
      <c r="J107" s="256">
        <v>138</v>
      </c>
      <c r="K107" s="256">
        <v>125</v>
      </c>
      <c r="L107" s="256">
        <v>65</v>
      </c>
      <c r="M107" s="256">
        <v>63</v>
      </c>
      <c r="N107" s="256">
        <v>67</v>
      </c>
      <c r="O107" s="256">
        <v>115</v>
      </c>
      <c r="P107" s="256">
        <v>63</v>
      </c>
      <c r="Q107" s="256">
        <v>52</v>
      </c>
      <c r="R107" s="256">
        <v>69</v>
      </c>
      <c r="S107" s="256">
        <v>71</v>
      </c>
      <c r="T107" s="256">
        <v>65</v>
      </c>
      <c r="U107" s="256">
        <v>63</v>
      </c>
      <c r="V107" s="256">
        <v>31</v>
      </c>
      <c r="W107" s="256">
        <v>32</v>
      </c>
      <c r="X107" s="256">
        <v>67</v>
      </c>
      <c r="Y107" s="256">
        <v>65</v>
      </c>
      <c r="Z107" s="256">
        <v>69</v>
      </c>
      <c r="AA107" s="256">
        <v>9</v>
      </c>
      <c r="AB107" s="256">
        <v>3</v>
      </c>
      <c r="AC107" s="256">
        <v>6</v>
      </c>
      <c r="AD107" s="256" t="s">
        <v>428</v>
      </c>
      <c r="AE107" s="256" t="s">
        <v>428</v>
      </c>
      <c r="AF107" s="256" t="s">
        <v>428</v>
      </c>
      <c r="AG107" s="256">
        <v>2711</v>
      </c>
      <c r="AH107" s="256">
        <v>1401</v>
      </c>
      <c r="AI107" s="256">
        <v>1310</v>
      </c>
      <c r="AJ107" s="256">
        <v>64</v>
      </c>
      <c r="AK107" s="256">
        <v>63</v>
      </c>
      <c r="AL107" s="256">
        <v>65</v>
      </c>
      <c r="AN107" s="188"/>
    </row>
    <row r="108" spans="1:40" x14ac:dyDescent="0.25">
      <c r="A108" s="185" t="s">
        <v>341</v>
      </c>
      <c r="B108" s="185" t="s">
        <v>342</v>
      </c>
      <c r="C108" s="256">
        <v>13192</v>
      </c>
      <c r="D108" s="256">
        <v>6676</v>
      </c>
      <c r="E108" s="256">
        <v>6516</v>
      </c>
      <c r="F108" s="256">
        <v>70</v>
      </c>
      <c r="G108" s="256">
        <v>67</v>
      </c>
      <c r="H108" s="256">
        <v>74</v>
      </c>
      <c r="I108" s="256">
        <v>511</v>
      </c>
      <c r="J108" s="256">
        <v>260</v>
      </c>
      <c r="K108" s="256">
        <v>251</v>
      </c>
      <c r="L108" s="256">
        <v>79</v>
      </c>
      <c r="M108" s="256">
        <v>73</v>
      </c>
      <c r="N108" s="256">
        <v>84</v>
      </c>
      <c r="O108" s="256">
        <v>448</v>
      </c>
      <c r="P108" s="256">
        <v>257</v>
      </c>
      <c r="Q108" s="256">
        <v>191</v>
      </c>
      <c r="R108" s="256">
        <v>77</v>
      </c>
      <c r="S108" s="256">
        <v>75</v>
      </c>
      <c r="T108" s="256">
        <v>80</v>
      </c>
      <c r="U108" s="256">
        <v>150</v>
      </c>
      <c r="V108" s="256">
        <v>76</v>
      </c>
      <c r="W108" s="256">
        <v>74</v>
      </c>
      <c r="X108" s="256">
        <v>74</v>
      </c>
      <c r="Y108" s="256">
        <v>70</v>
      </c>
      <c r="Z108" s="256">
        <v>78</v>
      </c>
      <c r="AA108" s="256">
        <v>53</v>
      </c>
      <c r="AB108" s="256">
        <v>27</v>
      </c>
      <c r="AC108" s="256">
        <v>26</v>
      </c>
      <c r="AD108" s="256">
        <v>77</v>
      </c>
      <c r="AE108" s="256">
        <v>78</v>
      </c>
      <c r="AF108" s="256">
        <v>77</v>
      </c>
      <c r="AG108" s="256">
        <v>14604</v>
      </c>
      <c r="AH108" s="256">
        <v>7425</v>
      </c>
      <c r="AI108" s="256">
        <v>7179</v>
      </c>
      <c r="AJ108" s="256">
        <v>71</v>
      </c>
      <c r="AK108" s="256">
        <v>68</v>
      </c>
      <c r="AL108" s="256">
        <v>74</v>
      </c>
      <c r="AN108" s="188"/>
    </row>
    <row r="109" spans="1:40" x14ac:dyDescent="0.25">
      <c r="A109" s="185" t="s">
        <v>353</v>
      </c>
      <c r="B109" s="185" t="s">
        <v>354</v>
      </c>
      <c r="C109" s="256">
        <v>1813</v>
      </c>
      <c r="D109" s="256">
        <v>918</v>
      </c>
      <c r="E109" s="256">
        <v>895</v>
      </c>
      <c r="F109" s="256">
        <v>65</v>
      </c>
      <c r="G109" s="256">
        <v>60</v>
      </c>
      <c r="H109" s="256">
        <v>71</v>
      </c>
      <c r="I109" s="256">
        <v>85</v>
      </c>
      <c r="J109" s="256">
        <v>33</v>
      </c>
      <c r="K109" s="256">
        <v>52</v>
      </c>
      <c r="L109" s="256">
        <v>67</v>
      </c>
      <c r="M109" s="256">
        <v>64</v>
      </c>
      <c r="N109" s="256">
        <v>69</v>
      </c>
      <c r="O109" s="256">
        <v>161</v>
      </c>
      <c r="P109" s="256">
        <v>81</v>
      </c>
      <c r="Q109" s="256">
        <v>80</v>
      </c>
      <c r="R109" s="256">
        <v>83</v>
      </c>
      <c r="S109" s="256">
        <v>79</v>
      </c>
      <c r="T109" s="256">
        <v>86</v>
      </c>
      <c r="U109" s="256">
        <v>67</v>
      </c>
      <c r="V109" s="256">
        <v>38</v>
      </c>
      <c r="W109" s="256">
        <v>29</v>
      </c>
      <c r="X109" s="256">
        <v>70</v>
      </c>
      <c r="Y109" s="256">
        <v>61</v>
      </c>
      <c r="Z109" s="256">
        <v>83</v>
      </c>
      <c r="AA109" s="256">
        <v>10</v>
      </c>
      <c r="AB109" s="256">
        <v>3</v>
      </c>
      <c r="AC109" s="256">
        <v>7</v>
      </c>
      <c r="AD109" s="256" t="s">
        <v>428</v>
      </c>
      <c r="AE109" s="256">
        <v>100</v>
      </c>
      <c r="AF109" s="256" t="s">
        <v>428</v>
      </c>
      <c r="AG109" s="256">
        <v>2180</v>
      </c>
      <c r="AH109" s="256">
        <v>1099</v>
      </c>
      <c r="AI109" s="256">
        <v>1081</v>
      </c>
      <c r="AJ109" s="256">
        <v>67</v>
      </c>
      <c r="AK109" s="256">
        <v>61</v>
      </c>
      <c r="AL109" s="256">
        <v>73</v>
      </c>
      <c r="AN109" s="188"/>
    </row>
    <row r="110" spans="1:40" x14ac:dyDescent="0.25">
      <c r="A110" s="185" t="s">
        <v>359</v>
      </c>
      <c r="B110" s="185" t="s">
        <v>360</v>
      </c>
      <c r="C110" s="256">
        <v>1997</v>
      </c>
      <c r="D110" s="256">
        <v>1046</v>
      </c>
      <c r="E110" s="256">
        <v>951</v>
      </c>
      <c r="F110" s="256">
        <v>69</v>
      </c>
      <c r="G110" s="256">
        <v>65</v>
      </c>
      <c r="H110" s="256">
        <v>73</v>
      </c>
      <c r="I110" s="256">
        <v>174</v>
      </c>
      <c r="J110" s="256">
        <v>78</v>
      </c>
      <c r="K110" s="256">
        <v>96</v>
      </c>
      <c r="L110" s="256">
        <v>72</v>
      </c>
      <c r="M110" s="256">
        <v>74</v>
      </c>
      <c r="N110" s="256">
        <v>70</v>
      </c>
      <c r="O110" s="256">
        <v>332</v>
      </c>
      <c r="P110" s="256">
        <v>175</v>
      </c>
      <c r="Q110" s="256">
        <v>157</v>
      </c>
      <c r="R110" s="256">
        <v>79</v>
      </c>
      <c r="S110" s="256">
        <v>78</v>
      </c>
      <c r="T110" s="256">
        <v>81</v>
      </c>
      <c r="U110" s="256">
        <v>82</v>
      </c>
      <c r="V110" s="256">
        <v>32</v>
      </c>
      <c r="W110" s="256">
        <v>50</v>
      </c>
      <c r="X110" s="256">
        <v>74</v>
      </c>
      <c r="Y110" s="256">
        <v>69</v>
      </c>
      <c r="Z110" s="256">
        <v>78</v>
      </c>
      <c r="AA110" s="256">
        <v>16</v>
      </c>
      <c r="AB110" s="256">
        <v>6</v>
      </c>
      <c r="AC110" s="256">
        <v>10</v>
      </c>
      <c r="AD110" s="256">
        <v>81</v>
      </c>
      <c r="AE110" s="256">
        <v>50</v>
      </c>
      <c r="AF110" s="256">
        <v>100</v>
      </c>
      <c r="AG110" s="256">
        <v>2658</v>
      </c>
      <c r="AH110" s="256">
        <v>1363</v>
      </c>
      <c r="AI110" s="256">
        <v>1295</v>
      </c>
      <c r="AJ110" s="256">
        <v>71</v>
      </c>
      <c r="AK110" s="256">
        <v>67</v>
      </c>
      <c r="AL110" s="256">
        <v>74</v>
      </c>
      <c r="AN110" s="188"/>
    </row>
    <row r="111" spans="1:40" x14ac:dyDescent="0.25">
      <c r="A111" s="185" t="s">
        <v>194</v>
      </c>
      <c r="B111" s="185" t="s">
        <v>195</v>
      </c>
      <c r="C111" s="256">
        <v>6271</v>
      </c>
      <c r="D111" s="256">
        <v>3305</v>
      </c>
      <c r="E111" s="256">
        <v>2966</v>
      </c>
      <c r="F111" s="256">
        <v>73</v>
      </c>
      <c r="G111" s="256">
        <v>71</v>
      </c>
      <c r="H111" s="256">
        <v>76</v>
      </c>
      <c r="I111" s="256">
        <v>318</v>
      </c>
      <c r="J111" s="256">
        <v>158</v>
      </c>
      <c r="K111" s="256">
        <v>160</v>
      </c>
      <c r="L111" s="256">
        <v>74</v>
      </c>
      <c r="M111" s="256">
        <v>72</v>
      </c>
      <c r="N111" s="256">
        <v>76</v>
      </c>
      <c r="O111" s="256">
        <v>633</v>
      </c>
      <c r="P111" s="256">
        <v>324</v>
      </c>
      <c r="Q111" s="256">
        <v>309</v>
      </c>
      <c r="R111" s="256">
        <v>81</v>
      </c>
      <c r="S111" s="256">
        <v>77</v>
      </c>
      <c r="T111" s="256">
        <v>85</v>
      </c>
      <c r="U111" s="256">
        <v>52</v>
      </c>
      <c r="V111" s="256">
        <v>27</v>
      </c>
      <c r="W111" s="256">
        <v>25</v>
      </c>
      <c r="X111" s="256">
        <v>79</v>
      </c>
      <c r="Y111" s="256">
        <v>70</v>
      </c>
      <c r="Z111" s="256">
        <v>88</v>
      </c>
      <c r="AA111" s="256">
        <v>27</v>
      </c>
      <c r="AB111" s="256">
        <v>19</v>
      </c>
      <c r="AC111" s="256">
        <v>8</v>
      </c>
      <c r="AD111" s="256">
        <v>85</v>
      </c>
      <c r="AE111" s="256" t="s">
        <v>428</v>
      </c>
      <c r="AF111" s="256" t="s">
        <v>428</v>
      </c>
      <c r="AG111" s="256">
        <v>7394</v>
      </c>
      <c r="AH111" s="256">
        <v>3888</v>
      </c>
      <c r="AI111" s="256">
        <v>3506</v>
      </c>
      <c r="AJ111" s="256">
        <v>74</v>
      </c>
      <c r="AK111" s="256">
        <v>71</v>
      </c>
      <c r="AL111" s="256">
        <v>76</v>
      </c>
      <c r="AN111" s="188"/>
    </row>
    <row r="112" spans="1:40" x14ac:dyDescent="0.25">
      <c r="A112" s="185" t="s">
        <v>192</v>
      </c>
      <c r="B112" s="185" t="s">
        <v>193</v>
      </c>
      <c r="C112" s="256">
        <v>1655</v>
      </c>
      <c r="D112" s="256">
        <v>861</v>
      </c>
      <c r="E112" s="256">
        <v>794</v>
      </c>
      <c r="F112" s="256">
        <v>60</v>
      </c>
      <c r="G112" s="256">
        <v>56</v>
      </c>
      <c r="H112" s="256">
        <v>64</v>
      </c>
      <c r="I112" s="256">
        <v>315</v>
      </c>
      <c r="J112" s="256">
        <v>162</v>
      </c>
      <c r="K112" s="256">
        <v>153</v>
      </c>
      <c r="L112" s="256">
        <v>64</v>
      </c>
      <c r="M112" s="256">
        <v>54</v>
      </c>
      <c r="N112" s="256">
        <v>75</v>
      </c>
      <c r="O112" s="256">
        <v>1646</v>
      </c>
      <c r="P112" s="256">
        <v>866</v>
      </c>
      <c r="Q112" s="256">
        <v>780</v>
      </c>
      <c r="R112" s="256">
        <v>75</v>
      </c>
      <c r="S112" s="256">
        <v>74</v>
      </c>
      <c r="T112" s="256">
        <v>77</v>
      </c>
      <c r="U112" s="256">
        <v>450</v>
      </c>
      <c r="V112" s="256">
        <v>236</v>
      </c>
      <c r="W112" s="256">
        <v>214</v>
      </c>
      <c r="X112" s="256">
        <v>70</v>
      </c>
      <c r="Y112" s="256">
        <v>67</v>
      </c>
      <c r="Z112" s="256">
        <v>73</v>
      </c>
      <c r="AA112" s="256">
        <v>16</v>
      </c>
      <c r="AB112" s="256">
        <v>6</v>
      </c>
      <c r="AC112" s="256">
        <v>10</v>
      </c>
      <c r="AD112" s="256" t="s">
        <v>428</v>
      </c>
      <c r="AE112" s="256">
        <v>100</v>
      </c>
      <c r="AF112" s="256" t="s">
        <v>428</v>
      </c>
      <c r="AG112" s="256">
        <v>4272</v>
      </c>
      <c r="AH112" s="256">
        <v>2220</v>
      </c>
      <c r="AI112" s="256">
        <v>2052</v>
      </c>
      <c r="AJ112" s="256">
        <v>67</v>
      </c>
      <c r="AK112" s="256">
        <v>63</v>
      </c>
      <c r="AL112" s="256">
        <v>71</v>
      </c>
      <c r="AN112" s="188"/>
    </row>
    <row r="113" spans="1:40" x14ac:dyDescent="0.25">
      <c r="A113" s="185" t="s">
        <v>204</v>
      </c>
      <c r="B113" s="185" t="s">
        <v>205</v>
      </c>
      <c r="C113" s="256">
        <v>356</v>
      </c>
      <c r="D113" s="256">
        <v>186</v>
      </c>
      <c r="E113" s="256">
        <v>170</v>
      </c>
      <c r="F113" s="256">
        <v>72</v>
      </c>
      <c r="G113" s="256">
        <v>71</v>
      </c>
      <c r="H113" s="256">
        <v>74</v>
      </c>
      <c r="I113" s="256">
        <v>11</v>
      </c>
      <c r="J113" s="256" t="s">
        <v>428</v>
      </c>
      <c r="K113" s="256" t="s">
        <v>428</v>
      </c>
      <c r="L113" s="256">
        <v>73</v>
      </c>
      <c r="M113" s="256" t="s">
        <v>428</v>
      </c>
      <c r="N113" s="256" t="s">
        <v>428</v>
      </c>
      <c r="O113" s="256">
        <v>6</v>
      </c>
      <c r="P113" s="256">
        <v>3</v>
      </c>
      <c r="Q113" s="256">
        <v>3</v>
      </c>
      <c r="R113" s="256" t="s">
        <v>428</v>
      </c>
      <c r="S113" s="256" t="s">
        <v>428</v>
      </c>
      <c r="T113" s="256" t="s">
        <v>428</v>
      </c>
      <c r="U113" s="256" t="s">
        <v>428</v>
      </c>
      <c r="V113" s="256" t="s">
        <v>428</v>
      </c>
      <c r="W113" s="256" t="s">
        <v>428</v>
      </c>
      <c r="X113" s="256" t="s">
        <v>428</v>
      </c>
      <c r="Y113" s="256" t="s">
        <v>428</v>
      </c>
      <c r="Z113" s="256" t="s">
        <v>428</v>
      </c>
      <c r="AA113" s="256">
        <v>0</v>
      </c>
      <c r="AB113" s="256">
        <v>0</v>
      </c>
      <c r="AC113" s="256">
        <v>0</v>
      </c>
      <c r="AD113" s="256" t="s">
        <v>37</v>
      </c>
      <c r="AE113" s="256" t="s">
        <v>37</v>
      </c>
      <c r="AF113" s="256" t="s">
        <v>37</v>
      </c>
      <c r="AG113" s="256">
        <v>380</v>
      </c>
      <c r="AH113" s="256">
        <v>194</v>
      </c>
      <c r="AI113" s="256">
        <v>186</v>
      </c>
      <c r="AJ113" s="256">
        <v>72</v>
      </c>
      <c r="AK113" s="256">
        <v>71</v>
      </c>
      <c r="AL113" s="256">
        <v>73</v>
      </c>
      <c r="AN113" s="188"/>
    </row>
    <row r="114" spans="1:40" x14ac:dyDescent="0.25">
      <c r="A114" s="185" t="s">
        <v>222</v>
      </c>
      <c r="B114" s="185" t="s">
        <v>223</v>
      </c>
      <c r="C114" s="256">
        <v>8373</v>
      </c>
      <c r="D114" s="256">
        <v>4198</v>
      </c>
      <c r="E114" s="256">
        <v>4175</v>
      </c>
      <c r="F114" s="256">
        <v>73</v>
      </c>
      <c r="G114" s="256">
        <v>68</v>
      </c>
      <c r="H114" s="256">
        <v>78</v>
      </c>
      <c r="I114" s="256">
        <v>284</v>
      </c>
      <c r="J114" s="256">
        <v>148</v>
      </c>
      <c r="K114" s="256">
        <v>136</v>
      </c>
      <c r="L114" s="256">
        <v>73</v>
      </c>
      <c r="M114" s="256">
        <v>69</v>
      </c>
      <c r="N114" s="256">
        <v>77</v>
      </c>
      <c r="O114" s="256">
        <v>399</v>
      </c>
      <c r="P114" s="256">
        <v>200</v>
      </c>
      <c r="Q114" s="256">
        <v>199</v>
      </c>
      <c r="R114" s="256">
        <v>75</v>
      </c>
      <c r="S114" s="256">
        <v>74</v>
      </c>
      <c r="T114" s="256">
        <v>77</v>
      </c>
      <c r="U114" s="256">
        <v>55</v>
      </c>
      <c r="V114" s="256">
        <v>22</v>
      </c>
      <c r="W114" s="256">
        <v>33</v>
      </c>
      <c r="X114" s="256">
        <v>82</v>
      </c>
      <c r="Y114" s="256">
        <v>77</v>
      </c>
      <c r="Z114" s="256">
        <v>85</v>
      </c>
      <c r="AA114" s="256">
        <v>21</v>
      </c>
      <c r="AB114" s="256">
        <v>8</v>
      </c>
      <c r="AC114" s="256">
        <v>13</v>
      </c>
      <c r="AD114" s="256">
        <v>71</v>
      </c>
      <c r="AE114" s="256">
        <v>63</v>
      </c>
      <c r="AF114" s="256">
        <v>77</v>
      </c>
      <c r="AG114" s="256">
        <v>9238</v>
      </c>
      <c r="AH114" s="256">
        <v>4623</v>
      </c>
      <c r="AI114" s="256">
        <v>4615</v>
      </c>
      <c r="AJ114" s="256">
        <v>73</v>
      </c>
      <c r="AK114" s="256">
        <v>68</v>
      </c>
      <c r="AL114" s="256">
        <v>77</v>
      </c>
      <c r="AN114" s="188"/>
    </row>
    <row r="115" spans="1:40" x14ac:dyDescent="0.25">
      <c r="A115" s="185" t="s">
        <v>224</v>
      </c>
      <c r="B115" s="185" t="s">
        <v>225</v>
      </c>
      <c r="C115" s="256">
        <v>2370</v>
      </c>
      <c r="D115" s="256">
        <v>1180</v>
      </c>
      <c r="E115" s="256">
        <v>1190</v>
      </c>
      <c r="F115" s="256">
        <v>64</v>
      </c>
      <c r="G115" s="256">
        <v>59</v>
      </c>
      <c r="H115" s="256">
        <v>69</v>
      </c>
      <c r="I115" s="256">
        <v>138</v>
      </c>
      <c r="J115" s="256">
        <v>67</v>
      </c>
      <c r="K115" s="256">
        <v>71</v>
      </c>
      <c r="L115" s="256">
        <v>67</v>
      </c>
      <c r="M115" s="256">
        <v>61</v>
      </c>
      <c r="N115" s="256">
        <v>73</v>
      </c>
      <c r="O115" s="256">
        <v>462</v>
      </c>
      <c r="P115" s="256">
        <v>227</v>
      </c>
      <c r="Q115" s="256">
        <v>235</v>
      </c>
      <c r="R115" s="256">
        <v>65</v>
      </c>
      <c r="S115" s="256">
        <v>61</v>
      </c>
      <c r="T115" s="256">
        <v>69</v>
      </c>
      <c r="U115" s="256">
        <v>88</v>
      </c>
      <c r="V115" s="256">
        <v>39</v>
      </c>
      <c r="W115" s="256">
        <v>49</v>
      </c>
      <c r="X115" s="256">
        <v>74</v>
      </c>
      <c r="Y115" s="256">
        <v>72</v>
      </c>
      <c r="Z115" s="256">
        <v>76</v>
      </c>
      <c r="AA115" s="256">
        <v>17</v>
      </c>
      <c r="AB115" s="256">
        <v>10</v>
      </c>
      <c r="AC115" s="256">
        <v>7</v>
      </c>
      <c r="AD115" s="256">
        <v>71</v>
      </c>
      <c r="AE115" s="256" t="s">
        <v>428</v>
      </c>
      <c r="AF115" s="256" t="s">
        <v>428</v>
      </c>
      <c r="AG115" s="256">
        <v>3117</v>
      </c>
      <c r="AH115" s="256">
        <v>1544</v>
      </c>
      <c r="AI115" s="256">
        <v>1573</v>
      </c>
      <c r="AJ115" s="256">
        <v>65</v>
      </c>
      <c r="AK115" s="256">
        <v>60</v>
      </c>
      <c r="AL115" s="256">
        <v>69</v>
      </c>
      <c r="AN115" s="188"/>
    </row>
    <row r="116" spans="1:40" x14ac:dyDescent="0.25">
      <c r="A116" s="185" t="s">
        <v>402</v>
      </c>
      <c r="B116" s="185" t="s">
        <v>403</v>
      </c>
      <c r="C116" s="256">
        <v>4711</v>
      </c>
      <c r="D116" s="256">
        <v>2360</v>
      </c>
      <c r="E116" s="256">
        <v>2351</v>
      </c>
      <c r="F116" s="256">
        <v>68</v>
      </c>
      <c r="G116" s="256">
        <v>63</v>
      </c>
      <c r="H116" s="256">
        <v>73</v>
      </c>
      <c r="I116" s="256">
        <v>167</v>
      </c>
      <c r="J116" s="256">
        <v>97</v>
      </c>
      <c r="K116" s="256">
        <v>70</v>
      </c>
      <c r="L116" s="256">
        <v>71</v>
      </c>
      <c r="M116" s="256">
        <v>74</v>
      </c>
      <c r="N116" s="256">
        <v>66</v>
      </c>
      <c r="O116" s="256">
        <v>68</v>
      </c>
      <c r="P116" s="256">
        <v>38</v>
      </c>
      <c r="Q116" s="256">
        <v>30</v>
      </c>
      <c r="R116" s="256">
        <v>66</v>
      </c>
      <c r="S116" s="256">
        <v>61</v>
      </c>
      <c r="T116" s="256">
        <v>73</v>
      </c>
      <c r="U116" s="256">
        <v>68</v>
      </c>
      <c r="V116" s="256">
        <v>31</v>
      </c>
      <c r="W116" s="256">
        <v>37</v>
      </c>
      <c r="X116" s="256">
        <v>63</v>
      </c>
      <c r="Y116" s="256">
        <v>65</v>
      </c>
      <c r="Z116" s="256">
        <v>62</v>
      </c>
      <c r="AA116" s="256">
        <v>12</v>
      </c>
      <c r="AB116" s="256">
        <v>4</v>
      </c>
      <c r="AC116" s="256">
        <v>8</v>
      </c>
      <c r="AD116" s="256">
        <v>75</v>
      </c>
      <c r="AE116" s="256" t="s">
        <v>428</v>
      </c>
      <c r="AF116" s="256" t="s">
        <v>428</v>
      </c>
      <c r="AG116" s="256">
        <v>5158</v>
      </c>
      <c r="AH116" s="256">
        <v>2602</v>
      </c>
      <c r="AI116" s="256">
        <v>2556</v>
      </c>
      <c r="AJ116" s="256">
        <v>67</v>
      </c>
      <c r="AK116" s="256">
        <v>63</v>
      </c>
      <c r="AL116" s="256">
        <v>72</v>
      </c>
      <c r="AN116" s="188"/>
    </row>
    <row r="117" spans="1:40" x14ac:dyDescent="0.25">
      <c r="A117" s="185" t="s">
        <v>398</v>
      </c>
      <c r="B117" s="185" t="s">
        <v>399</v>
      </c>
      <c r="C117" s="256">
        <v>2220</v>
      </c>
      <c r="D117" s="256">
        <v>1131</v>
      </c>
      <c r="E117" s="256">
        <v>1089</v>
      </c>
      <c r="F117" s="256">
        <v>66</v>
      </c>
      <c r="G117" s="256">
        <v>62</v>
      </c>
      <c r="H117" s="256">
        <v>71</v>
      </c>
      <c r="I117" s="256">
        <v>157</v>
      </c>
      <c r="J117" s="256">
        <v>74</v>
      </c>
      <c r="K117" s="256">
        <v>83</v>
      </c>
      <c r="L117" s="256">
        <v>67</v>
      </c>
      <c r="M117" s="256">
        <v>65</v>
      </c>
      <c r="N117" s="256">
        <v>69</v>
      </c>
      <c r="O117" s="256">
        <v>250</v>
      </c>
      <c r="P117" s="256">
        <v>139</v>
      </c>
      <c r="Q117" s="256">
        <v>111</v>
      </c>
      <c r="R117" s="256">
        <v>67</v>
      </c>
      <c r="S117" s="256">
        <v>62</v>
      </c>
      <c r="T117" s="256">
        <v>73</v>
      </c>
      <c r="U117" s="256">
        <v>64</v>
      </c>
      <c r="V117" s="256">
        <v>26</v>
      </c>
      <c r="W117" s="256">
        <v>38</v>
      </c>
      <c r="X117" s="256">
        <v>66</v>
      </c>
      <c r="Y117" s="256">
        <v>65</v>
      </c>
      <c r="Z117" s="256">
        <v>66</v>
      </c>
      <c r="AA117" s="256">
        <v>10</v>
      </c>
      <c r="AB117" s="256" t="s">
        <v>428</v>
      </c>
      <c r="AC117" s="256" t="s">
        <v>428</v>
      </c>
      <c r="AD117" s="256">
        <v>60</v>
      </c>
      <c r="AE117" s="256" t="s">
        <v>428</v>
      </c>
      <c r="AF117" s="256" t="s">
        <v>428</v>
      </c>
      <c r="AG117" s="256">
        <v>2745</v>
      </c>
      <c r="AH117" s="256">
        <v>1390</v>
      </c>
      <c r="AI117" s="256">
        <v>1355</v>
      </c>
      <c r="AJ117" s="256">
        <v>66</v>
      </c>
      <c r="AK117" s="256">
        <v>62</v>
      </c>
      <c r="AL117" s="256">
        <v>70</v>
      </c>
      <c r="AN117" s="188"/>
    </row>
    <row r="118" spans="1:40" x14ac:dyDescent="0.25">
      <c r="A118" s="185" t="s">
        <v>333</v>
      </c>
      <c r="B118" s="185" t="s">
        <v>334</v>
      </c>
      <c r="C118" s="256">
        <v>1182</v>
      </c>
      <c r="D118" s="256">
        <v>609</v>
      </c>
      <c r="E118" s="256">
        <v>573</v>
      </c>
      <c r="F118" s="256">
        <v>67</v>
      </c>
      <c r="G118" s="256">
        <v>64</v>
      </c>
      <c r="H118" s="256">
        <v>71</v>
      </c>
      <c r="I118" s="256">
        <v>79</v>
      </c>
      <c r="J118" s="256">
        <v>37</v>
      </c>
      <c r="K118" s="256">
        <v>42</v>
      </c>
      <c r="L118" s="256">
        <v>75</v>
      </c>
      <c r="M118" s="256" t="s">
        <v>428</v>
      </c>
      <c r="N118" s="256" t="s">
        <v>428</v>
      </c>
      <c r="O118" s="256">
        <v>75</v>
      </c>
      <c r="P118" s="256">
        <v>36</v>
      </c>
      <c r="Q118" s="256">
        <v>39</v>
      </c>
      <c r="R118" s="256">
        <v>80</v>
      </c>
      <c r="S118" s="256">
        <v>69</v>
      </c>
      <c r="T118" s="256">
        <v>90</v>
      </c>
      <c r="U118" s="256">
        <v>39</v>
      </c>
      <c r="V118" s="256">
        <v>20</v>
      </c>
      <c r="W118" s="256">
        <v>19</v>
      </c>
      <c r="X118" s="256">
        <v>77</v>
      </c>
      <c r="Y118" s="256">
        <v>80</v>
      </c>
      <c r="Z118" s="256">
        <v>74</v>
      </c>
      <c r="AA118" s="256">
        <v>5</v>
      </c>
      <c r="AB118" s="256" t="s">
        <v>428</v>
      </c>
      <c r="AC118" s="256" t="s">
        <v>428</v>
      </c>
      <c r="AD118" s="256" t="s">
        <v>428</v>
      </c>
      <c r="AE118" s="256" t="s">
        <v>428</v>
      </c>
      <c r="AF118" s="256" t="s">
        <v>428</v>
      </c>
      <c r="AG118" s="256">
        <v>1403</v>
      </c>
      <c r="AH118" s="256">
        <v>715</v>
      </c>
      <c r="AI118" s="256">
        <v>688</v>
      </c>
      <c r="AJ118" s="256">
        <v>69</v>
      </c>
      <c r="AK118" s="256">
        <v>65</v>
      </c>
      <c r="AL118" s="256">
        <v>73</v>
      </c>
      <c r="AN118" s="188"/>
    </row>
    <row r="119" spans="1:40" x14ac:dyDescent="0.25">
      <c r="A119" s="185" t="s">
        <v>367</v>
      </c>
      <c r="B119" s="185" t="s">
        <v>368</v>
      </c>
      <c r="C119" s="256">
        <v>1170</v>
      </c>
      <c r="D119" s="256">
        <v>613</v>
      </c>
      <c r="E119" s="256">
        <v>557</v>
      </c>
      <c r="F119" s="256">
        <v>69</v>
      </c>
      <c r="G119" s="256">
        <v>63</v>
      </c>
      <c r="H119" s="256">
        <v>75</v>
      </c>
      <c r="I119" s="256">
        <v>121</v>
      </c>
      <c r="J119" s="256">
        <v>69</v>
      </c>
      <c r="K119" s="256">
        <v>52</v>
      </c>
      <c r="L119" s="256">
        <v>70</v>
      </c>
      <c r="M119" s="256">
        <v>74</v>
      </c>
      <c r="N119" s="256">
        <v>65</v>
      </c>
      <c r="O119" s="256">
        <v>231</v>
      </c>
      <c r="P119" s="256">
        <v>112</v>
      </c>
      <c r="Q119" s="256">
        <v>119</v>
      </c>
      <c r="R119" s="256">
        <v>74</v>
      </c>
      <c r="S119" s="256" t="s">
        <v>428</v>
      </c>
      <c r="T119" s="256" t="s">
        <v>428</v>
      </c>
      <c r="U119" s="256" t="s">
        <v>428</v>
      </c>
      <c r="V119" s="256" t="s">
        <v>428</v>
      </c>
      <c r="W119" s="256">
        <v>12</v>
      </c>
      <c r="X119" s="256" t="s">
        <v>428</v>
      </c>
      <c r="Y119" s="256" t="s">
        <v>428</v>
      </c>
      <c r="Z119" s="256" t="s">
        <v>428</v>
      </c>
      <c r="AA119" s="256">
        <v>5</v>
      </c>
      <c r="AB119" s="256">
        <v>5</v>
      </c>
      <c r="AC119" s="256">
        <v>0</v>
      </c>
      <c r="AD119" s="256" t="s">
        <v>428</v>
      </c>
      <c r="AE119" s="256" t="s">
        <v>428</v>
      </c>
      <c r="AF119" s="256" t="s">
        <v>37</v>
      </c>
      <c r="AG119" s="256">
        <v>1585</v>
      </c>
      <c r="AH119" s="256">
        <v>824</v>
      </c>
      <c r="AI119" s="256">
        <v>761</v>
      </c>
      <c r="AJ119" s="256">
        <v>69</v>
      </c>
      <c r="AK119" s="256">
        <v>65</v>
      </c>
      <c r="AL119" s="256">
        <v>75</v>
      </c>
      <c r="AN119" s="188"/>
    </row>
    <row r="120" spans="1:40" x14ac:dyDescent="0.25">
      <c r="A120" s="185" t="s">
        <v>363</v>
      </c>
      <c r="B120" s="185" t="s">
        <v>364</v>
      </c>
      <c r="C120" s="256">
        <v>1633</v>
      </c>
      <c r="D120" s="256">
        <v>825</v>
      </c>
      <c r="E120" s="256">
        <v>808</v>
      </c>
      <c r="F120" s="256">
        <v>67</v>
      </c>
      <c r="G120" s="256">
        <v>63</v>
      </c>
      <c r="H120" s="256">
        <v>72</v>
      </c>
      <c r="I120" s="256">
        <v>95</v>
      </c>
      <c r="J120" s="256">
        <v>35</v>
      </c>
      <c r="K120" s="256">
        <v>60</v>
      </c>
      <c r="L120" s="256">
        <v>65</v>
      </c>
      <c r="M120" s="256">
        <v>51</v>
      </c>
      <c r="N120" s="256">
        <v>73</v>
      </c>
      <c r="O120" s="256">
        <v>55</v>
      </c>
      <c r="P120" s="256">
        <v>25</v>
      </c>
      <c r="Q120" s="256">
        <v>30</v>
      </c>
      <c r="R120" s="256">
        <v>69</v>
      </c>
      <c r="S120" s="256">
        <v>68</v>
      </c>
      <c r="T120" s="256">
        <v>70</v>
      </c>
      <c r="U120" s="256">
        <v>20</v>
      </c>
      <c r="V120" s="256">
        <v>11</v>
      </c>
      <c r="W120" s="256">
        <v>9</v>
      </c>
      <c r="X120" s="256">
        <v>70</v>
      </c>
      <c r="Y120" s="256" t="s">
        <v>428</v>
      </c>
      <c r="Z120" s="256" t="s">
        <v>428</v>
      </c>
      <c r="AA120" s="256">
        <v>7</v>
      </c>
      <c r="AB120" s="256" t="s">
        <v>428</v>
      </c>
      <c r="AC120" s="256" t="s">
        <v>428</v>
      </c>
      <c r="AD120" s="256">
        <v>100</v>
      </c>
      <c r="AE120" s="256" t="s">
        <v>428</v>
      </c>
      <c r="AF120" s="256" t="s">
        <v>428</v>
      </c>
      <c r="AG120" s="256">
        <v>1839</v>
      </c>
      <c r="AH120" s="256">
        <v>910</v>
      </c>
      <c r="AI120" s="256">
        <v>929</v>
      </c>
      <c r="AJ120" s="256">
        <v>68</v>
      </c>
      <c r="AK120" s="256">
        <v>63</v>
      </c>
      <c r="AL120" s="256">
        <v>72</v>
      </c>
      <c r="AN120" s="188"/>
    </row>
    <row r="121" spans="1:40" x14ac:dyDescent="0.25">
      <c r="A121" s="185" t="s">
        <v>355</v>
      </c>
      <c r="B121" s="185" t="s">
        <v>356</v>
      </c>
      <c r="C121" s="256">
        <v>978</v>
      </c>
      <c r="D121" s="256">
        <v>508</v>
      </c>
      <c r="E121" s="256">
        <v>470</v>
      </c>
      <c r="F121" s="256">
        <v>64</v>
      </c>
      <c r="G121" s="256">
        <v>59</v>
      </c>
      <c r="H121" s="256">
        <v>69</v>
      </c>
      <c r="I121" s="256">
        <v>179</v>
      </c>
      <c r="J121" s="256">
        <v>97</v>
      </c>
      <c r="K121" s="256">
        <v>82</v>
      </c>
      <c r="L121" s="256">
        <v>59</v>
      </c>
      <c r="M121" s="256">
        <v>56</v>
      </c>
      <c r="N121" s="256">
        <v>62</v>
      </c>
      <c r="O121" s="256">
        <v>330</v>
      </c>
      <c r="P121" s="256">
        <v>163</v>
      </c>
      <c r="Q121" s="256">
        <v>167</v>
      </c>
      <c r="R121" s="256">
        <v>72</v>
      </c>
      <c r="S121" s="256">
        <v>67</v>
      </c>
      <c r="T121" s="256">
        <v>75</v>
      </c>
      <c r="U121" s="256">
        <v>164</v>
      </c>
      <c r="V121" s="256">
        <v>82</v>
      </c>
      <c r="W121" s="256">
        <v>82</v>
      </c>
      <c r="X121" s="256">
        <v>69</v>
      </c>
      <c r="Y121" s="256">
        <v>65</v>
      </c>
      <c r="Z121" s="256">
        <v>73</v>
      </c>
      <c r="AA121" s="256">
        <v>4</v>
      </c>
      <c r="AB121" s="256" t="s">
        <v>428</v>
      </c>
      <c r="AC121" s="256" t="s">
        <v>428</v>
      </c>
      <c r="AD121" s="256" t="s">
        <v>428</v>
      </c>
      <c r="AE121" s="256" t="s">
        <v>428</v>
      </c>
      <c r="AF121" s="256" t="s">
        <v>428</v>
      </c>
      <c r="AG121" s="256">
        <v>1718</v>
      </c>
      <c r="AH121" s="256">
        <v>879</v>
      </c>
      <c r="AI121" s="256">
        <v>839</v>
      </c>
      <c r="AJ121" s="256">
        <v>65</v>
      </c>
      <c r="AK121" s="256">
        <v>61</v>
      </c>
      <c r="AL121" s="256">
        <v>69</v>
      </c>
      <c r="AN121" s="188"/>
    </row>
    <row r="122" spans="1:40" x14ac:dyDescent="0.25">
      <c r="A122" s="185" t="s">
        <v>357</v>
      </c>
      <c r="B122" s="185" t="s">
        <v>358</v>
      </c>
      <c r="C122" s="256">
        <v>694</v>
      </c>
      <c r="D122" s="256">
        <v>366</v>
      </c>
      <c r="E122" s="256">
        <v>328</v>
      </c>
      <c r="F122" s="256">
        <v>60</v>
      </c>
      <c r="G122" s="256">
        <v>58</v>
      </c>
      <c r="H122" s="256">
        <v>62</v>
      </c>
      <c r="I122" s="256">
        <v>200</v>
      </c>
      <c r="J122" s="256">
        <v>106</v>
      </c>
      <c r="K122" s="256">
        <v>94</v>
      </c>
      <c r="L122" s="256">
        <v>73</v>
      </c>
      <c r="M122" s="256">
        <v>69</v>
      </c>
      <c r="N122" s="256">
        <v>78</v>
      </c>
      <c r="O122" s="256">
        <v>981</v>
      </c>
      <c r="P122" s="256">
        <v>508</v>
      </c>
      <c r="Q122" s="256">
        <v>473</v>
      </c>
      <c r="R122" s="256">
        <v>76</v>
      </c>
      <c r="S122" s="256">
        <v>74</v>
      </c>
      <c r="T122" s="256">
        <v>78</v>
      </c>
      <c r="U122" s="256">
        <v>189</v>
      </c>
      <c r="V122" s="256">
        <v>91</v>
      </c>
      <c r="W122" s="256">
        <v>98</v>
      </c>
      <c r="X122" s="256">
        <v>75</v>
      </c>
      <c r="Y122" s="256">
        <v>73</v>
      </c>
      <c r="Z122" s="256">
        <v>78</v>
      </c>
      <c r="AA122" s="256" t="s">
        <v>428</v>
      </c>
      <c r="AB122" s="256">
        <v>0</v>
      </c>
      <c r="AC122" s="256" t="s">
        <v>428</v>
      </c>
      <c r="AD122" s="256" t="s">
        <v>428</v>
      </c>
      <c r="AE122" s="256" t="s">
        <v>37</v>
      </c>
      <c r="AF122" s="256" t="s">
        <v>428</v>
      </c>
      <c r="AG122" s="256">
        <v>2182</v>
      </c>
      <c r="AH122" s="256">
        <v>1129</v>
      </c>
      <c r="AI122" s="256">
        <v>1053</v>
      </c>
      <c r="AJ122" s="256">
        <v>70</v>
      </c>
      <c r="AK122" s="256">
        <v>67</v>
      </c>
      <c r="AL122" s="256">
        <v>73</v>
      </c>
      <c r="AN122" s="188"/>
    </row>
    <row r="123" spans="1:40" x14ac:dyDescent="0.25">
      <c r="A123" s="185" t="s">
        <v>369</v>
      </c>
      <c r="B123" s="185" t="s">
        <v>370</v>
      </c>
      <c r="C123" s="256">
        <v>1534</v>
      </c>
      <c r="D123" s="256">
        <v>825</v>
      </c>
      <c r="E123" s="256">
        <v>709</v>
      </c>
      <c r="F123" s="256">
        <v>60</v>
      </c>
      <c r="G123" s="256">
        <v>58</v>
      </c>
      <c r="H123" s="256">
        <v>62</v>
      </c>
      <c r="I123" s="256">
        <v>115</v>
      </c>
      <c r="J123" s="256">
        <v>61</v>
      </c>
      <c r="K123" s="256">
        <v>54</v>
      </c>
      <c r="L123" s="256">
        <v>66</v>
      </c>
      <c r="M123" s="256">
        <v>64</v>
      </c>
      <c r="N123" s="256">
        <v>69</v>
      </c>
      <c r="O123" s="256">
        <v>226</v>
      </c>
      <c r="P123" s="256">
        <v>103</v>
      </c>
      <c r="Q123" s="256">
        <v>123</v>
      </c>
      <c r="R123" s="256">
        <v>73</v>
      </c>
      <c r="S123" s="256">
        <v>75</v>
      </c>
      <c r="T123" s="256">
        <v>72</v>
      </c>
      <c r="U123" s="256">
        <v>39</v>
      </c>
      <c r="V123" s="256">
        <v>21</v>
      </c>
      <c r="W123" s="256">
        <v>18</v>
      </c>
      <c r="X123" s="256">
        <v>62</v>
      </c>
      <c r="Y123" s="256">
        <v>52</v>
      </c>
      <c r="Z123" s="256">
        <v>72</v>
      </c>
      <c r="AA123" s="256">
        <v>17</v>
      </c>
      <c r="AB123" s="256">
        <v>6</v>
      </c>
      <c r="AC123" s="256">
        <v>11</v>
      </c>
      <c r="AD123" s="256" t="s">
        <v>428</v>
      </c>
      <c r="AE123" s="256" t="s">
        <v>428</v>
      </c>
      <c r="AF123" s="256">
        <v>100</v>
      </c>
      <c r="AG123" s="256">
        <v>1970</v>
      </c>
      <c r="AH123" s="256">
        <v>1032</v>
      </c>
      <c r="AI123" s="256">
        <v>938</v>
      </c>
      <c r="AJ123" s="256">
        <v>62</v>
      </c>
      <c r="AK123" s="256">
        <v>60</v>
      </c>
      <c r="AL123" s="256">
        <v>65</v>
      </c>
      <c r="AN123" s="188"/>
    </row>
    <row r="124" spans="1:40" x14ac:dyDescent="0.25">
      <c r="A124" s="185" t="s">
        <v>242</v>
      </c>
      <c r="B124" s="185" t="s">
        <v>243</v>
      </c>
      <c r="C124" s="256">
        <v>5984</v>
      </c>
      <c r="D124" s="256">
        <v>3096</v>
      </c>
      <c r="E124" s="256">
        <v>2888</v>
      </c>
      <c r="F124" s="256">
        <v>70</v>
      </c>
      <c r="G124" s="256">
        <v>66</v>
      </c>
      <c r="H124" s="256">
        <v>74</v>
      </c>
      <c r="I124" s="256">
        <v>339</v>
      </c>
      <c r="J124" s="256">
        <v>173</v>
      </c>
      <c r="K124" s="256">
        <v>166</v>
      </c>
      <c r="L124" s="256">
        <v>78</v>
      </c>
      <c r="M124" s="256">
        <v>69</v>
      </c>
      <c r="N124" s="256">
        <v>86</v>
      </c>
      <c r="O124" s="256">
        <v>301</v>
      </c>
      <c r="P124" s="256">
        <v>159</v>
      </c>
      <c r="Q124" s="256">
        <v>142</v>
      </c>
      <c r="R124" s="256">
        <v>69</v>
      </c>
      <c r="S124" s="256">
        <v>65</v>
      </c>
      <c r="T124" s="256">
        <v>74</v>
      </c>
      <c r="U124" s="256">
        <v>75</v>
      </c>
      <c r="V124" s="256">
        <v>29</v>
      </c>
      <c r="W124" s="256">
        <v>46</v>
      </c>
      <c r="X124" s="256">
        <v>72</v>
      </c>
      <c r="Y124" s="256">
        <v>79</v>
      </c>
      <c r="Z124" s="256">
        <v>67</v>
      </c>
      <c r="AA124" s="256">
        <v>39</v>
      </c>
      <c r="AB124" s="256">
        <v>15</v>
      </c>
      <c r="AC124" s="256">
        <v>24</v>
      </c>
      <c r="AD124" s="256" t="s">
        <v>428</v>
      </c>
      <c r="AE124" s="256" t="s">
        <v>428</v>
      </c>
      <c r="AF124" s="256" t="s">
        <v>428</v>
      </c>
      <c r="AG124" s="256">
        <v>6890</v>
      </c>
      <c r="AH124" s="256">
        <v>3556</v>
      </c>
      <c r="AI124" s="256">
        <v>3334</v>
      </c>
      <c r="AJ124" s="256">
        <v>70</v>
      </c>
      <c r="AK124" s="256">
        <v>66</v>
      </c>
      <c r="AL124" s="256">
        <v>74</v>
      </c>
      <c r="AN124" s="188"/>
    </row>
    <row r="125" spans="1:40" x14ac:dyDescent="0.25">
      <c r="A125" s="185" t="s">
        <v>252</v>
      </c>
      <c r="B125" s="185" t="s">
        <v>253</v>
      </c>
      <c r="C125" s="256">
        <v>1946</v>
      </c>
      <c r="D125" s="256">
        <v>1005</v>
      </c>
      <c r="E125" s="256">
        <v>941</v>
      </c>
      <c r="F125" s="256">
        <v>60</v>
      </c>
      <c r="G125" s="256">
        <v>57</v>
      </c>
      <c r="H125" s="256">
        <v>64</v>
      </c>
      <c r="I125" s="256">
        <v>156</v>
      </c>
      <c r="J125" s="256">
        <v>64</v>
      </c>
      <c r="K125" s="256">
        <v>92</v>
      </c>
      <c r="L125" s="256">
        <v>60</v>
      </c>
      <c r="M125" s="256">
        <v>59</v>
      </c>
      <c r="N125" s="256">
        <v>61</v>
      </c>
      <c r="O125" s="256">
        <v>495</v>
      </c>
      <c r="P125" s="256">
        <v>265</v>
      </c>
      <c r="Q125" s="256">
        <v>230</v>
      </c>
      <c r="R125" s="256">
        <v>59</v>
      </c>
      <c r="S125" s="256">
        <v>58</v>
      </c>
      <c r="T125" s="256">
        <v>61</v>
      </c>
      <c r="U125" s="256">
        <v>92</v>
      </c>
      <c r="V125" s="256">
        <v>47</v>
      </c>
      <c r="W125" s="256">
        <v>45</v>
      </c>
      <c r="X125" s="256">
        <v>67</v>
      </c>
      <c r="Y125" s="256">
        <v>57</v>
      </c>
      <c r="Z125" s="256">
        <v>78</v>
      </c>
      <c r="AA125" s="256">
        <v>10</v>
      </c>
      <c r="AB125" s="256">
        <v>0</v>
      </c>
      <c r="AC125" s="256">
        <v>10</v>
      </c>
      <c r="AD125" s="256">
        <v>60</v>
      </c>
      <c r="AE125" s="256" t="s">
        <v>37</v>
      </c>
      <c r="AF125" s="256">
        <v>60</v>
      </c>
      <c r="AG125" s="256">
        <v>2765</v>
      </c>
      <c r="AH125" s="256">
        <v>1416</v>
      </c>
      <c r="AI125" s="256">
        <v>1349</v>
      </c>
      <c r="AJ125" s="256">
        <v>60</v>
      </c>
      <c r="AK125" s="256">
        <v>57</v>
      </c>
      <c r="AL125" s="256">
        <v>63</v>
      </c>
      <c r="AN125" s="188"/>
    </row>
    <row r="126" spans="1:40" x14ac:dyDescent="0.25">
      <c r="A126" s="185" t="s">
        <v>124</v>
      </c>
      <c r="B126" s="185" t="s">
        <v>125</v>
      </c>
      <c r="C126" s="256">
        <v>1375</v>
      </c>
      <c r="D126" s="256">
        <v>704</v>
      </c>
      <c r="E126" s="256">
        <v>671</v>
      </c>
      <c r="F126" s="256">
        <v>63</v>
      </c>
      <c r="G126" s="256">
        <v>55</v>
      </c>
      <c r="H126" s="256">
        <v>70</v>
      </c>
      <c r="I126" s="256">
        <v>38</v>
      </c>
      <c r="J126" s="256">
        <v>18</v>
      </c>
      <c r="K126" s="256">
        <v>20</v>
      </c>
      <c r="L126" s="256">
        <v>68</v>
      </c>
      <c r="M126" s="256">
        <v>61</v>
      </c>
      <c r="N126" s="256">
        <v>75</v>
      </c>
      <c r="O126" s="256">
        <v>7</v>
      </c>
      <c r="P126" s="256" t="s">
        <v>428</v>
      </c>
      <c r="Q126" s="256" t="s">
        <v>428</v>
      </c>
      <c r="R126" s="256">
        <v>100</v>
      </c>
      <c r="S126" s="256" t="s">
        <v>428</v>
      </c>
      <c r="T126" s="256" t="s">
        <v>428</v>
      </c>
      <c r="U126" s="256" t="s">
        <v>428</v>
      </c>
      <c r="V126" s="256">
        <v>0</v>
      </c>
      <c r="W126" s="256" t="s">
        <v>428</v>
      </c>
      <c r="X126" s="256" t="s">
        <v>428</v>
      </c>
      <c r="Y126" s="256" t="s">
        <v>37</v>
      </c>
      <c r="Z126" s="256" t="s">
        <v>428</v>
      </c>
      <c r="AA126" s="256" t="s">
        <v>428</v>
      </c>
      <c r="AB126" s="256" t="s">
        <v>428</v>
      </c>
      <c r="AC126" s="256">
        <v>0</v>
      </c>
      <c r="AD126" s="256" t="s">
        <v>428</v>
      </c>
      <c r="AE126" s="256" t="s">
        <v>428</v>
      </c>
      <c r="AF126" s="256" t="s">
        <v>37</v>
      </c>
      <c r="AG126" s="256">
        <v>1447</v>
      </c>
      <c r="AH126" s="256">
        <v>734</v>
      </c>
      <c r="AI126" s="256">
        <v>713</v>
      </c>
      <c r="AJ126" s="256">
        <v>63</v>
      </c>
      <c r="AK126" s="256">
        <v>55</v>
      </c>
      <c r="AL126" s="256">
        <v>71</v>
      </c>
      <c r="AN126" s="188"/>
    </row>
    <row r="127" spans="1:40" x14ac:dyDescent="0.25">
      <c r="A127" s="185" t="s">
        <v>149</v>
      </c>
      <c r="B127" s="185" t="s">
        <v>150</v>
      </c>
      <c r="C127" s="256">
        <v>2317</v>
      </c>
      <c r="D127" s="256">
        <v>1189</v>
      </c>
      <c r="E127" s="256">
        <v>1128</v>
      </c>
      <c r="F127" s="256">
        <v>72</v>
      </c>
      <c r="G127" s="256">
        <v>67</v>
      </c>
      <c r="H127" s="256">
        <v>76</v>
      </c>
      <c r="I127" s="256">
        <v>68</v>
      </c>
      <c r="J127" s="256">
        <v>33</v>
      </c>
      <c r="K127" s="256">
        <v>35</v>
      </c>
      <c r="L127" s="256">
        <v>84</v>
      </c>
      <c r="M127" s="256">
        <v>88</v>
      </c>
      <c r="N127" s="256">
        <v>80</v>
      </c>
      <c r="O127" s="256">
        <v>71</v>
      </c>
      <c r="P127" s="256">
        <v>34</v>
      </c>
      <c r="Q127" s="256">
        <v>37</v>
      </c>
      <c r="R127" s="256">
        <v>77</v>
      </c>
      <c r="S127" s="256">
        <v>82</v>
      </c>
      <c r="T127" s="256">
        <v>73</v>
      </c>
      <c r="U127" s="256">
        <v>12</v>
      </c>
      <c r="V127" s="256" t="s">
        <v>428</v>
      </c>
      <c r="W127" s="256" t="s">
        <v>428</v>
      </c>
      <c r="X127" s="256">
        <v>67</v>
      </c>
      <c r="Y127" s="256" t="s">
        <v>428</v>
      </c>
      <c r="Z127" s="256" t="s">
        <v>428</v>
      </c>
      <c r="AA127" s="256">
        <v>10</v>
      </c>
      <c r="AB127" s="256">
        <v>6</v>
      </c>
      <c r="AC127" s="256">
        <v>4</v>
      </c>
      <c r="AD127" s="256" t="s">
        <v>428</v>
      </c>
      <c r="AE127" s="256" t="s">
        <v>428</v>
      </c>
      <c r="AF127" s="256" t="s">
        <v>428</v>
      </c>
      <c r="AG127" s="256">
        <v>2511</v>
      </c>
      <c r="AH127" s="256">
        <v>1290</v>
      </c>
      <c r="AI127" s="256">
        <v>1221</v>
      </c>
      <c r="AJ127" s="256">
        <v>72</v>
      </c>
      <c r="AK127" s="256">
        <v>68</v>
      </c>
      <c r="AL127" s="256">
        <v>76</v>
      </c>
      <c r="AN127" s="188"/>
    </row>
    <row r="128" spans="1:40" x14ac:dyDescent="0.25">
      <c r="A128" s="185" t="s">
        <v>380</v>
      </c>
      <c r="B128" s="185" t="s">
        <v>381</v>
      </c>
      <c r="C128" s="256">
        <v>7113</v>
      </c>
      <c r="D128" s="256">
        <v>3609</v>
      </c>
      <c r="E128" s="256">
        <v>3504</v>
      </c>
      <c r="F128" s="256">
        <v>73</v>
      </c>
      <c r="G128" s="256">
        <v>68</v>
      </c>
      <c r="H128" s="256">
        <v>78</v>
      </c>
      <c r="I128" s="256">
        <v>150</v>
      </c>
      <c r="J128" s="256">
        <v>82</v>
      </c>
      <c r="K128" s="256">
        <v>68</v>
      </c>
      <c r="L128" s="256">
        <v>81</v>
      </c>
      <c r="M128" s="256">
        <v>80</v>
      </c>
      <c r="N128" s="256">
        <v>81</v>
      </c>
      <c r="O128" s="256">
        <v>41</v>
      </c>
      <c r="P128" s="256">
        <v>16</v>
      </c>
      <c r="Q128" s="256">
        <v>25</v>
      </c>
      <c r="R128" s="256">
        <v>73</v>
      </c>
      <c r="S128" s="256">
        <v>69</v>
      </c>
      <c r="T128" s="256">
        <v>76</v>
      </c>
      <c r="U128" s="256">
        <v>20</v>
      </c>
      <c r="V128" s="256">
        <v>8</v>
      </c>
      <c r="W128" s="256">
        <v>12</v>
      </c>
      <c r="X128" s="256">
        <v>65</v>
      </c>
      <c r="Y128" s="256" t="s">
        <v>428</v>
      </c>
      <c r="Z128" s="256" t="s">
        <v>428</v>
      </c>
      <c r="AA128" s="256">
        <v>13</v>
      </c>
      <c r="AB128" s="256">
        <v>9</v>
      </c>
      <c r="AC128" s="256">
        <v>4</v>
      </c>
      <c r="AD128" s="256" t="s">
        <v>428</v>
      </c>
      <c r="AE128" s="256">
        <v>100</v>
      </c>
      <c r="AF128" s="256" t="s">
        <v>428</v>
      </c>
      <c r="AG128" s="256">
        <v>7468</v>
      </c>
      <c r="AH128" s="256">
        <v>3787</v>
      </c>
      <c r="AI128" s="256">
        <v>3681</v>
      </c>
      <c r="AJ128" s="256">
        <v>73</v>
      </c>
      <c r="AK128" s="256">
        <v>68</v>
      </c>
      <c r="AL128" s="256">
        <v>78</v>
      </c>
      <c r="AN128" s="188"/>
    </row>
    <row r="129" spans="1:40" x14ac:dyDescent="0.25">
      <c r="A129" s="185" t="s">
        <v>390</v>
      </c>
      <c r="B129" s="185" t="s">
        <v>391</v>
      </c>
      <c r="C129" s="256">
        <v>2669</v>
      </c>
      <c r="D129" s="256">
        <v>1362</v>
      </c>
      <c r="E129" s="256">
        <v>1307</v>
      </c>
      <c r="F129" s="256">
        <v>70</v>
      </c>
      <c r="G129" s="256">
        <v>67</v>
      </c>
      <c r="H129" s="256">
        <v>74</v>
      </c>
      <c r="I129" s="256">
        <v>89</v>
      </c>
      <c r="J129" s="256">
        <v>51</v>
      </c>
      <c r="K129" s="256">
        <v>38</v>
      </c>
      <c r="L129" s="256">
        <v>66</v>
      </c>
      <c r="M129" s="256">
        <v>59</v>
      </c>
      <c r="N129" s="256">
        <v>76</v>
      </c>
      <c r="O129" s="256">
        <v>39</v>
      </c>
      <c r="P129" s="256">
        <v>21</v>
      </c>
      <c r="Q129" s="256">
        <v>18</v>
      </c>
      <c r="R129" s="256">
        <v>72</v>
      </c>
      <c r="S129" s="256">
        <v>67</v>
      </c>
      <c r="T129" s="256">
        <v>78</v>
      </c>
      <c r="U129" s="256">
        <v>36</v>
      </c>
      <c r="V129" s="256">
        <v>15</v>
      </c>
      <c r="W129" s="256">
        <v>21</v>
      </c>
      <c r="X129" s="256">
        <v>83</v>
      </c>
      <c r="Y129" s="256">
        <v>80</v>
      </c>
      <c r="Z129" s="256">
        <v>86</v>
      </c>
      <c r="AA129" s="256">
        <v>19</v>
      </c>
      <c r="AB129" s="256">
        <v>9</v>
      </c>
      <c r="AC129" s="256">
        <v>10</v>
      </c>
      <c r="AD129" s="256">
        <v>79</v>
      </c>
      <c r="AE129" s="256">
        <v>56</v>
      </c>
      <c r="AF129" s="256">
        <v>100</v>
      </c>
      <c r="AG129" s="256">
        <v>2898</v>
      </c>
      <c r="AH129" s="256">
        <v>1481</v>
      </c>
      <c r="AI129" s="256">
        <v>1417</v>
      </c>
      <c r="AJ129" s="256">
        <v>70</v>
      </c>
      <c r="AK129" s="256">
        <v>67</v>
      </c>
      <c r="AL129" s="256">
        <v>75</v>
      </c>
      <c r="AN129" s="188"/>
    </row>
    <row r="130" spans="1:40" x14ac:dyDescent="0.25">
      <c r="A130" s="185" t="s">
        <v>400</v>
      </c>
      <c r="B130" s="185" t="s">
        <v>401</v>
      </c>
      <c r="C130" s="256" t="s">
        <v>428</v>
      </c>
      <c r="D130" s="256" t="s">
        <v>428</v>
      </c>
      <c r="E130" s="256" t="s">
        <v>428</v>
      </c>
      <c r="F130" s="256" t="s">
        <v>428</v>
      </c>
      <c r="G130" s="256" t="s">
        <v>428</v>
      </c>
      <c r="H130" s="256" t="s">
        <v>428</v>
      </c>
      <c r="I130" s="256" t="s">
        <v>428</v>
      </c>
      <c r="J130" s="256" t="s">
        <v>428</v>
      </c>
      <c r="K130" s="256" t="s">
        <v>428</v>
      </c>
      <c r="L130" s="256" t="s">
        <v>428</v>
      </c>
      <c r="M130" s="256" t="s">
        <v>428</v>
      </c>
      <c r="N130" s="256" t="s">
        <v>428</v>
      </c>
      <c r="O130" s="256" t="s">
        <v>428</v>
      </c>
      <c r="P130" s="256" t="s">
        <v>428</v>
      </c>
      <c r="Q130" s="256" t="s">
        <v>428</v>
      </c>
      <c r="R130" s="256" t="s">
        <v>428</v>
      </c>
      <c r="S130" s="256" t="s">
        <v>428</v>
      </c>
      <c r="T130" s="256" t="s">
        <v>428</v>
      </c>
      <c r="U130" s="256" t="s">
        <v>428</v>
      </c>
      <c r="V130" s="256">
        <v>0</v>
      </c>
      <c r="W130" s="256" t="s">
        <v>428</v>
      </c>
      <c r="X130" s="256" t="s">
        <v>428</v>
      </c>
      <c r="Y130" s="256" t="s">
        <v>37</v>
      </c>
      <c r="Z130" s="256" t="s">
        <v>428</v>
      </c>
      <c r="AA130" s="256" t="s">
        <v>428</v>
      </c>
      <c r="AB130" s="256">
        <v>0</v>
      </c>
      <c r="AC130" s="256" t="s">
        <v>428</v>
      </c>
      <c r="AD130" s="256" t="s">
        <v>428</v>
      </c>
      <c r="AE130" s="256" t="s">
        <v>37</v>
      </c>
      <c r="AF130" s="256" t="s">
        <v>428</v>
      </c>
      <c r="AG130" s="256" t="s">
        <v>428</v>
      </c>
      <c r="AH130" s="256" t="s">
        <v>428</v>
      </c>
      <c r="AI130" s="256" t="s">
        <v>428</v>
      </c>
      <c r="AJ130" s="256" t="s">
        <v>428</v>
      </c>
      <c r="AK130" s="256" t="s">
        <v>428</v>
      </c>
      <c r="AL130" s="256" t="s">
        <v>428</v>
      </c>
      <c r="AN130" s="188"/>
    </row>
    <row r="131" spans="1:40" x14ac:dyDescent="0.25">
      <c r="A131" s="185" t="s">
        <v>244</v>
      </c>
      <c r="B131" s="185" t="s">
        <v>245</v>
      </c>
      <c r="C131" s="256">
        <v>13877</v>
      </c>
      <c r="D131" s="256">
        <v>7121</v>
      </c>
      <c r="E131" s="256">
        <v>6756</v>
      </c>
      <c r="F131" s="256">
        <v>67</v>
      </c>
      <c r="G131" s="256">
        <v>63</v>
      </c>
      <c r="H131" s="256">
        <v>71</v>
      </c>
      <c r="I131" s="256">
        <v>681</v>
      </c>
      <c r="J131" s="256">
        <v>348</v>
      </c>
      <c r="K131" s="256">
        <v>333</v>
      </c>
      <c r="L131" s="256">
        <v>70</v>
      </c>
      <c r="M131" s="256">
        <v>69</v>
      </c>
      <c r="N131" s="256">
        <v>71</v>
      </c>
      <c r="O131" s="256">
        <v>365</v>
      </c>
      <c r="P131" s="256">
        <v>177</v>
      </c>
      <c r="Q131" s="256">
        <v>188</v>
      </c>
      <c r="R131" s="256">
        <v>79</v>
      </c>
      <c r="S131" s="256">
        <v>76</v>
      </c>
      <c r="T131" s="256">
        <v>82</v>
      </c>
      <c r="U131" s="256">
        <v>362</v>
      </c>
      <c r="V131" s="256">
        <v>188</v>
      </c>
      <c r="W131" s="256">
        <v>174</v>
      </c>
      <c r="X131" s="256">
        <v>69</v>
      </c>
      <c r="Y131" s="256">
        <v>63</v>
      </c>
      <c r="Z131" s="256">
        <v>74</v>
      </c>
      <c r="AA131" s="256">
        <v>66</v>
      </c>
      <c r="AB131" s="256">
        <v>35</v>
      </c>
      <c r="AC131" s="256">
        <v>31</v>
      </c>
      <c r="AD131" s="256">
        <v>68</v>
      </c>
      <c r="AE131" s="256">
        <v>69</v>
      </c>
      <c r="AF131" s="256">
        <v>68</v>
      </c>
      <c r="AG131" s="256">
        <v>15699</v>
      </c>
      <c r="AH131" s="256">
        <v>8051</v>
      </c>
      <c r="AI131" s="256">
        <v>7648</v>
      </c>
      <c r="AJ131" s="256">
        <v>67</v>
      </c>
      <c r="AK131" s="256">
        <v>63</v>
      </c>
      <c r="AL131" s="256">
        <v>71</v>
      </c>
      <c r="AN131" s="188"/>
    </row>
    <row r="132" spans="1:40" x14ac:dyDescent="0.25">
      <c r="A132" s="185" t="s">
        <v>254</v>
      </c>
      <c r="B132" s="185" t="s">
        <v>441</v>
      </c>
      <c r="C132" s="256">
        <v>1661</v>
      </c>
      <c r="D132" s="256">
        <v>845</v>
      </c>
      <c r="E132" s="256">
        <v>816</v>
      </c>
      <c r="F132" s="256">
        <v>64</v>
      </c>
      <c r="G132" s="256">
        <v>62</v>
      </c>
      <c r="H132" s="256">
        <v>66</v>
      </c>
      <c r="I132" s="256">
        <v>121</v>
      </c>
      <c r="J132" s="256">
        <v>70</v>
      </c>
      <c r="K132" s="256">
        <v>51</v>
      </c>
      <c r="L132" s="256">
        <v>59</v>
      </c>
      <c r="M132" s="256">
        <v>57</v>
      </c>
      <c r="N132" s="256">
        <v>61</v>
      </c>
      <c r="O132" s="256">
        <v>103</v>
      </c>
      <c r="P132" s="256">
        <v>53</v>
      </c>
      <c r="Q132" s="256">
        <v>50</v>
      </c>
      <c r="R132" s="256">
        <v>61</v>
      </c>
      <c r="S132" s="256">
        <v>62</v>
      </c>
      <c r="T132" s="256">
        <v>60</v>
      </c>
      <c r="U132" s="256">
        <v>75</v>
      </c>
      <c r="V132" s="256">
        <v>30</v>
      </c>
      <c r="W132" s="256">
        <v>45</v>
      </c>
      <c r="X132" s="256">
        <v>64</v>
      </c>
      <c r="Y132" s="256">
        <v>60</v>
      </c>
      <c r="Z132" s="256">
        <v>67</v>
      </c>
      <c r="AA132" s="256">
        <v>9</v>
      </c>
      <c r="AB132" s="256">
        <v>5</v>
      </c>
      <c r="AC132" s="256">
        <v>4</v>
      </c>
      <c r="AD132" s="256">
        <v>67</v>
      </c>
      <c r="AE132" s="256" t="s">
        <v>428</v>
      </c>
      <c r="AF132" s="256" t="s">
        <v>428</v>
      </c>
      <c r="AG132" s="256">
        <v>2017</v>
      </c>
      <c r="AH132" s="256">
        <v>1031</v>
      </c>
      <c r="AI132" s="256">
        <v>986</v>
      </c>
      <c r="AJ132" s="256">
        <v>64</v>
      </c>
      <c r="AK132" s="256">
        <v>62</v>
      </c>
      <c r="AL132" s="256">
        <v>66</v>
      </c>
      <c r="AN132" s="188"/>
    </row>
    <row r="133" spans="1:40" x14ac:dyDescent="0.25">
      <c r="A133" s="185" t="s">
        <v>257</v>
      </c>
      <c r="B133" s="185" t="s">
        <v>258</v>
      </c>
      <c r="C133" s="256">
        <v>1647</v>
      </c>
      <c r="D133" s="256">
        <v>846</v>
      </c>
      <c r="E133" s="256">
        <v>801</v>
      </c>
      <c r="F133" s="256">
        <v>68</v>
      </c>
      <c r="G133" s="256">
        <v>62</v>
      </c>
      <c r="H133" s="256">
        <v>74</v>
      </c>
      <c r="I133" s="256">
        <v>138</v>
      </c>
      <c r="J133" s="256">
        <v>61</v>
      </c>
      <c r="K133" s="256">
        <v>77</v>
      </c>
      <c r="L133" s="256">
        <v>74</v>
      </c>
      <c r="M133" s="256">
        <v>75</v>
      </c>
      <c r="N133" s="256">
        <v>73</v>
      </c>
      <c r="O133" s="256">
        <v>92</v>
      </c>
      <c r="P133" s="256">
        <v>51</v>
      </c>
      <c r="Q133" s="256">
        <v>41</v>
      </c>
      <c r="R133" s="256">
        <v>82</v>
      </c>
      <c r="S133" s="256">
        <v>78</v>
      </c>
      <c r="T133" s="256">
        <v>85</v>
      </c>
      <c r="U133" s="256">
        <v>335</v>
      </c>
      <c r="V133" s="256">
        <v>160</v>
      </c>
      <c r="W133" s="256">
        <v>175</v>
      </c>
      <c r="X133" s="256">
        <v>81</v>
      </c>
      <c r="Y133" s="256">
        <v>76</v>
      </c>
      <c r="Z133" s="256">
        <v>85</v>
      </c>
      <c r="AA133" s="256">
        <v>18</v>
      </c>
      <c r="AB133" s="256" t="s">
        <v>428</v>
      </c>
      <c r="AC133" s="256" t="s">
        <v>428</v>
      </c>
      <c r="AD133" s="256">
        <v>100</v>
      </c>
      <c r="AE133" s="256" t="s">
        <v>428</v>
      </c>
      <c r="AF133" s="256" t="s">
        <v>428</v>
      </c>
      <c r="AG133" s="256">
        <v>2299</v>
      </c>
      <c r="AH133" s="256">
        <v>1148</v>
      </c>
      <c r="AI133" s="256">
        <v>1151</v>
      </c>
      <c r="AJ133" s="256">
        <v>71</v>
      </c>
      <c r="AK133" s="256">
        <v>66</v>
      </c>
      <c r="AL133" s="256">
        <v>76</v>
      </c>
      <c r="AN133" s="188"/>
    </row>
    <row r="134" spans="1:40" x14ac:dyDescent="0.25">
      <c r="A134" s="185" t="s">
        <v>214</v>
      </c>
      <c r="B134" s="185" t="s">
        <v>215</v>
      </c>
      <c r="C134" s="256">
        <v>1745</v>
      </c>
      <c r="D134" s="256">
        <v>940</v>
      </c>
      <c r="E134" s="256">
        <v>805</v>
      </c>
      <c r="F134" s="256">
        <v>67</v>
      </c>
      <c r="G134" s="256">
        <v>62</v>
      </c>
      <c r="H134" s="256">
        <v>73</v>
      </c>
      <c r="I134" s="256">
        <v>33</v>
      </c>
      <c r="J134" s="256">
        <v>19</v>
      </c>
      <c r="K134" s="256">
        <v>14</v>
      </c>
      <c r="L134" s="256">
        <v>85</v>
      </c>
      <c r="M134" s="256" t="s">
        <v>428</v>
      </c>
      <c r="N134" s="256" t="s">
        <v>428</v>
      </c>
      <c r="O134" s="256">
        <v>11</v>
      </c>
      <c r="P134" s="256">
        <v>7</v>
      </c>
      <c r="Q134" s="256">
        <v>4</v>
      </c>
      <c r="R134" s="256">
        <v>73</v>
      </c>
      <c r="S134" s="256">
        <v>57</v>
      </c>
      <c r="T134" s="256">
        <v>100</v>
      </c>
      <c r="U134" s="256" t="s">
        <v>428</v>
      </c>
      <c r="V134" s="256">
        <v>0</v>
      </c>
      <c r="W134" s="256" t="s">
        <v>428</v>
      </c>
      <c r="X134" s="256" t="s">
        <v>428</v>
      </c>
      <c r="Y134" s="256" t="s">
        <v>37</v>
      </c>
      <c r="Z134" s="256" t="s">
        <v>428</v>
      </c>
      <c r="AA134" s="256" t="s">
        <v>428</v>
      </c>
      <c r="AB134" s="256" t="s">
        <v>428</v>
      </c>
      <c r="AC134" s="256">
        <v>0</v>
      </c>
      <c r="AD134" s="256" t="s">
        <v>428</v>
      </c>
      <c r="AE134" s="256" t="s">
        <v>428</v>
      </c>
      <c r="AF134" s="256" t="s">
        <v>37</v>
      </c>
      <c r="AG134" s="256">
        <v>1820</v>
      </c>
      <c r="AH134" s="256">
        <v>985</v>
      </c>
      <c r="AI134" s="256">
        <v>835</v>
      </c>
      <c r="AJ134" s="256">
        <v>68</v>
      </c>
      <c r="AK134" s="256">
        <v>63</v>
      </c>
      <c r="AL134" s="256">
        <v>74</v>
      </c>
      <c r="AN134" s="188"/>
    </row>
    <row r="135" spans="1:40" x14ac:dyDescent="0.25">
      <c r="A135" s="185" t="s">
        <v>234</v>
      </c>
      <c r="B135" s="185" t="s">
        <v>235</v>
      </c>
      <c r="C135" s="256">
        <v>5548</v>
      </c>
      <c r="D135" s="256">
        <v>2841</v>
      </c>
      <c r="E135" s="256">
        <v>2707</v>
      </c>
      <c r="F135" s="256">
        <v>71</v>
      </c>
      <c r="G135" s="256">
        <v>67</v>
      </c>
      <c r="H135" s="256">
        <v>75</v>
      </c>
      <c r="I135" s="256">
        <v>213</v>
      </c>
      <c r="J135" s="256">
        <v>113</v>
      </c>
      <c r="K135" s="256">
        <v>100</v>
      </c>
      <c r="L135" s="256">
        <v>68</v>
      </c>
      <c r="M135" s="256">
        <v>69</v>
      </c>
      <c r="N135" s="256">
        <v>67</v>
      </c>
      <c r="O135" s="256">
        <v>286</v>
      </c>
      <c r="P135" s="256">
        <v>152</v>
      </c>
      <c r="Q135" s="256">
        <v>134</v>
      </c>
      <c r="R135" s="256">
        <v>68</v>
      </c>
      <c r="S135" s="256">
        <v>63</v>
      </c>
      <c r="T135" s="256">
        <v>74</v>
      </c>
      <c r="U135" s="256">
        <v>25</v>
      </c>
      <c r="V135" s="256" t="s">
        <v>428</v>
      </c>
      <c r="W135" s="256" t="s">
        <v>428</v>
      </c>
      <c r="X135" s="256">
        <v>76</v>
      </c>
      <c r="Y135" s="256" t="s">
        <v>428</v>
      </c>
      <c r="Z135" s="256" t="s">
        <v>428</v>
      </c>
      <c r="AA135" s="256">
        <v>8</v>
      </c>
      <c r="AB135" s="256">
        <v>4</v>
      </c>
      <c r="AC135" s="256">
        <v>4</v>
      </c>
      <c r="AD135" s="256" t="s">
        <v>428</v>
      </c>
      <c r="AE135" s="256">
        <v>100</v>
      </c>
      <c r="AF135" s="256" t="s">
        <v>428</v>
      </c>
      <c r="AG135" s="256">
        <v>6159</v>
      </c>
      <c r="AH135" s="256">
        <v>3157</v>
      </c>
      <c r="AI135" s="256">
        <v>3002</v>
      </c>
      <c r="AJ135" s="256">
        <v>71</v>
      </c>
      <c r="AK135" s="256">
        <v>67</v>
      </c>
      <c r="AL135" s="256">
        <v>74</v>
      </c>
      <c r="AN135" s="188"/>
    </row>
    <row r="136" spans="1:40" x14ac:dyDescent="0.25">
      <c r="A136" s="185" t="s">
        <v>345</v>
      </c>
      <c r="B136" s="185" t="s">
        <v>346</v>
      </c>
      <c r="C136" s="256">
        <v>14865</v>
      </c>
      <c r="D136" s="256">
        <v>7649</v>
      </c>
      <c r="E136" s="256">
        <v>7216</v>
      </c>
      <c r="F136" s="256">
        <v>67</v>
      </c>
      <c r="G136" s="256">
        <v>63</v>
      </c>
      <c r="H136" s="256">
        <v>72</v>
      </c>
      <c r="I136" s="256">
        <v>774</v>
      </c>
      <c r="J136" s="256">
        <v>394</v>
      </c>
      <c r="K136" s="256">
        <v>380</v>
      </c>
      <c r="L136" s="256">
        <v>71</v>
      </c>
      <c r="M136" s="256">
        <v>68</v>
      </c>
      <c r="N136" s="256">
        <v>74</v>
      </c>
      <c r="O136" s="256">
        <v>539</v>
      </c>
      <c r="P136" s="256">
        <v>251</v>
      </c>
      <c r="Q136" s="256">
        <v>288</v>
      </c>
      <c r="R136" s="256">
        <v>74</v>
      </c>
      <c r="S136" s="256">
        <v>70</v>
      </c>
      <c r="T136" s="256">
        <v>78</v>
      </c>
      <c r="U136" s="256">
        <v>273</v>
      </c>
      <c r="V136" s="256">
        <v>142</v>
      </c>
      <c r="W136" s="256">
        <v>131</v>
      </c>
      <c r="X136" s="256">
        <v>77</v>
      </c>
      <c r="Y136" s="256">
        <v>73</v>
      </c>
      <c r="Z136" s="256">
        <v>82</v>
      </c>
      <c r="AA136" s="256">
        <v>53</v>
      </c>
      <c r="AB136" s="256">
        <v>37</v>
      </c>
      <c r="AC136" s="256">
        <v>16</v>
      </c>
      <c r="AD136" s="256">
        <v>79</v>
      </c>
      <c r="AE136" s="256">
        <v>84</v>
      </c>
      <c r="AF136" s="256">
        <v>69</v>
      </c>
      <c r="AG136" s="256">
        <v>16828</v>
      </c>
      <c r="AH136" s="256">
        <v>8650</v>
      </c>
      <c r="AI136" s="256">
        <v>8178</v>
      </c>
      <c r="AJ136" s="256">
        <v>68</v>
      </c>
      <c r="AK136" s="256">
        <v>64</v>
      </c>
      <c r="AL136" s="256">
        <v>72</v>
      </c>
      <c r="AN136" s="188"/>
    </row>
    <row r="137" spans="1:40" x14ac:dyDescent="0.25">
      <c r="A137" s="185" t="s">
        <v>347</v>
      </c>
      <c r="B137" s="185" t="s">
        <v>348</v>
      </c>
      <c r="C137" s="256">
        <v>2709</v>
      </c>
      <c r="D137" s="256">
        <v>1370</v>
      </c>
      <c r="E137" s="256">
        <v>1339</v>
      </c>
      <c r="F137" s="256">
        <v>61</v>
      </c>
      <c r="G137" s="256">
        <v>57</v>
      </c>
      <c r="H137" s="256">
        <v>65</v>
      </c>
      <c r="I137" s="256">
        <v>198</v>
      </c>
      <c r="J137" s="256">
        <v>106</v>
      </c>
      <c r="K137" s="256">
        <v>92</v>
      </c>
      <c r="L137" s="256">
        <v>71</v>
      </c>
      <c r="M137" s="256">
        <v>61</v>
      </c>
      <c r="N137" s="256">
        <v>82</v>
      </c>
      <c r="O137" s="256">
        <v>149</v>
      </c>
      <c r="P137" s="256">
        <v>79</v>
      </c>
      <c r="Q137" s="256">
        <v>70</v>
      </c>
      <c r="R137" s="256">
        <v>68</v>
      </c>
      <c r="S137" s="256">
        <v>66</v>
      </c>
      <c r="T137" s="256">
        <v>71</v>
      </c>
      <c r="U137" s="256">
        <v>130</v>
      </c>
      <c r="V137" s="256">
        <v>67</v>
      </c>
      <c r="W137" s="256">
        <v>63</v>
      </c>
      <c r="X137" s="256">
        <v>74</v>
      </c>
      <c r="Y137" s="256">
        <v>72</v>
      </c>
      <c r="Z137" s="256">
        <v>76</v>
      </c>
      <c r="AA137" s="256">
        <v>6</v>
      </c>
      <c r="AB137" s="256" t="s">
        <v>428</v>
      </c>
      <c r="AC137" s="256" t="s">
        <v>428</v>
      </c>
      <c r="AD137" s="256" t="s">
        <v>428</v>
      </c>
      <c r="AE137" s="256" t="s">
        <v>428</v>
      </c>
      <c r="AF137" s="256" t="s">
        <v>428</v>
      </c>
      <c r="AG137" s="256">
        <v>3244</v>
      </c>
      <c r="AH137" s="256">
        <v>1652</v>
      </c>
      <c r="AI137" s="256">
        <v>1592</v>
      </c>
      <c r="AJ137" s="256">
        <v>62</v>
      </c>
      <c r="AK137" s="256">
        <v>58</v>
      </c>
      <c r="AL137" s="256">
        <v>67</v>
      </c>
      <c r="AN137" s="188"/>
    </row>
    <row r="138" spans="1:40" x14ac:dyDescent="0.25">
      <c r="A138" s="185" t="s">
        <v>128</v>
      </c>
      <c r="B138" s="185" t="s">
        <v>129</v>
      </c>
      <c r="C138" s="256">
        <v>11182</v>
      </c>
      <c r="D138" s="256">
        <v>5720</v>
      </c>
      <c r="E138" s="256">
        <v>5462</v>
      </c>
      <c r="F138" s="256">
        <v>72</v>
      </c>
      <c r="G138" s="256">
        <v>68</v>
      </c>
      <c r="H138" s="256">
        <v>76</v>
      </c>
      <c r="I138" s="256">
        <v>397</v>
      </c>
      <c r="J138" s="256">
        <v>216</v>
      </c>
      <c r="K138" s="256">
        <v>181</v>
      </c>
      <c r="L138" s="256">
        <v>71</v>
      </c>
      <c r="M138" s="256">
        <v>65</v>
      </c>
      <c r="N138" s="256">
        <v>78</v>
      </c>
      <c r="O138" s="256">
        <v>1590</v>
      </c>
      <c r="P138" s="256">
        <v>829</v>
      </c>
      <c r="Q138" s="256">
        <v>761</v>
      </c>
      <c r="R138" s="256">
        <v>67</v>
      </c>
      <c r="S138" s="256">
        <v>63</v>
      </c>
      <c r="T138" s="256">
        <v>71</v>
      </c>
      <c r="U138" s="256">
        <v>41</v>
      </c>
      <c r="V138" s="256">
        <v>22</v>
      </c>
      <c r="W138" s="256">
        <v>19</v>
      </c>
      <c r="X138" s="256">
        <v>66</v>
      </c>
      <c r="Y138" s="256">
        <v>77</v>
      </c>
      <c r="Z138" s="256">
        <v>53</v>
      </c>
      <c r="AA138" s="256">
        <v>31</v>
      </c>
      <c r="AB138" s="256">
        <v>15</v>
      </c>
      <c r="AC138" s="256">
        <v>16</v>
      </c>
      <c r="AD138" s="256">
        <v>77</v>
      </c>
      <c r="AE138" s="256">
        <v>73</v>
      </c>
      <c r="AF138" s="256">
        <v>81</v>
      </c>
      <c r="AG138" s="256">
        <v>13373</v>
      </c>
      <c r="AH138" s="256">
        <v>6863</v>
      </c>
      <c r="AI138" s="256">
        <v>6510</v>
      </c>
      <c r="AJ138" s="256">
        <v>71</v>
      </c>
      <c r="AK138" s="256">
        <v>67</v>
      </c>
      <c r="AL138" s="256">
        <v>75</v>
      </c>
      <c r="AN138" s="188"/>
    </row>
    <row r="139" spans="1:40" x14ac:dyDescent="0.25">
      <c r="A139" s="185" t="s">
        <v>110</v>
      </c>
      <c r="B139" s="185" t="s">
        <v>111</v>
      </c>
      <c r="C139" s="256">
        <v>1083</v>
      </c>
      <c r="D139" s="256">
        <v>545</v>
      </c>
      <c r="E139" s="256">
        <v>538</v>
      </c>
      <c r="F139" s="256">
        <v>64</v>
      </c>
      <c r="G139" s="256">
        <v>59</v>
      </c>
      <c r="H139" s="256">
        <v>69</v>
      </c>
      <c r="I139" s="256">
        <v>56</v>
      </c>
      <c r="J139" s="256">
        <v>27</v>
      </c>
      <c r="K139" s="256">
        <v>29</v>
      </c>
      <c r="L139" s="256">
        <v>68</v>
      </c>
      <c r="M139" s="256">
        <v>56</v>
      </c>
      <c r="N139" s="256">
        <v>79</v>
      </c>
      <c r="O139" s="256">
        <v>934</v>
      </c>
      <c r="P139" s="256">
        <v>442</v>
      </c>
      <c r="Q139" s="256">
        <v>492</v>
      </c>
      <c r="R139" s="256">
        <v>71</v>
      </c>
      <c r="S139" s="256">
        <v>67</v>
      </c>
      <c r="T139" s="256">
        <v>74</v>
      </c>
      <c r="U139" s="256">
        <v>26</v>
      </c>
      <c r="V139" s="256">
        <v>15</v>
      </c>
      <c r="W139" s="256">
        <v>11</v>
      </c>
      <c r="X139" s="256">
        <v>69</v>
      </c>
      <c r="Y139" s="256" t="s">
        <v>428</v>
      </c>
      <c r="Z139" s="256" t="s">
        <v>428</v>
      </c>
      <c r="AA139" s="256" t="s">
        <v>428</v>
      </c>
      <c r="AB139" s="256" t="s">
        <v>428</v>
      </c>
      <c r="AC139" s="256">
        <v>3</v>
      </c>
      <c r="AD139" s="256" t="s">
        <v>428</v>
      </c>
      <c r="AE139" s="256" t="s">
        <v>428</v>
      </c>
      <c r="AF139" s="256">
        <v>100</v>
      </c>
      <c r="AG139" s="256">
        <v>2126</v>
      </c>
      <c r="AH139" s="256">
        <v>1040</v>
      </c>
      <c r="AI139" s="256">
        <v>1086</v>
      </c>
      <c r="AJ139" s="256">
        <v>67</v>
      </c>
      <c r="AK139" s="256">
        <v>62</v>
      </c>
      <c r="AL139" s="256">
        <v>71</v>
      </c>
      <c r="AN139" s="188"/>
    </row>
    <row r="140" spans="1:40" x14ac:dyDescent="0.25">
      <c r="A140" s="185" t="s">
        <v>112</v>
      </c>
      <c r="B140" s="185" t="s">
        <v>113</v>
      </c>
      <c r="C140" s="256">
        <v>1552</v>
      </c>
      <c r="D140" s="256">
        <v>818</v>
      </c>
      <c r="E140" s="256">
        <v>734</v>
      </c>
      <c r="F140" s="256">
        <v>63</v>
      </c>
      <c r="G140" s="256">
        <v>59</v>
      </c>
      <c r="H140" s="256">
        <v>68</v>
      </c>
      <c r="I140" s="256">
        <v>52</v>
      </c>
      <c r="J140" s="256">
        <v>26</v>
      </c>
      <c r="K140" s="256">
        <v>26</v>
      </c>
      <c r="L140" s="256">
        <v>62</v>
      </c>
      <c r="M140" s="256">
        <v>46</v>
      </c>
      <c r="N140" s="256">
        <v>77</v>
      </c>
      <c r="O140" s="256">
        <v>34</v>
      </c>
      <c r="P140" s="256">
        <v>13</v>
      </c>
      <c r="Q140" s="256">
        <v>21</v>
      </c>
      <c r="R140" s="256">
        <v>74</v>
      </c>
      <c r="S140" s="256">
        <v>54</v>
      </c>
      <c r="T140" s="256">
        <v>86</v>
      </c>
      <c r="U140" s="256" t="s">
        <v>428</v>
      </c>
      <c r="V140" s="256" t="s">
        <v>428</v>
      </c>
      <c r="W140" s="256">
        <v>3</v>
      </c>
      <c r="X140" s="256" t="s">
        <v>428</v>
      </c>
      <c r="Y140" s="256" t="s">
        <v>428</v>
      </c>
      <c r="Z140" s="256" t="s">
        <v>428</v>
      </c>
      <c r="AA140" s="256">
        <v>7</v>
      </c>
      <c r="AB140" s="256">
        <v>3</v>
      </c>
      <c r="AC140" s="256">
        <v>4</v>
      </c>
      <c r="AD140" s="256" t="s">
        <v>428</v>
      </c>
      <c r="AE140" s="256">
        <v>100</v>
      </c>
      <c r="AF140" s="256" t="s">
        <v>428</v>
      </c>
      <c r="AG140" s="256">
        <v>1664</v>
      </c>
      <c r="AH140" s="256">
        <v>871</v>
      </c>
      <c r="AI140" s="256">
        <v>793</v>
      </c>
      <c r="AJ140" s="256">
        <v>63</v>
      </c>
      <c r="AK140" s="256">
        <v>59</v>
      </c>
      <c r="AL140" s="256">
        <v>69</v>
      </c>
      <c r="AN140" s="188"/>
    </row>
    <row r="141" spans="1:40" x14ac:dyDescent="0.25">
      <c r="A141" s="185" t="s">
        <v>202</v>
      </c>
      <c r="B141" s="185" t="s">
        <v>203</v>
      </c>
      <c r="C141" s="256">
        <v>8025</v>
      </c>
      <c r="D141" s="256">
        <v>4110</v>
      </c>
      <c r="E141" s="256">
        <v>3915</v>
      </c>
      <c r="F141" s="256">
        <v>66</v>
      </c>
      <c r="G141" s="256">
        <v>62</v>
      </c>
      <c r="H141" s="256">
        <v>71</v>
      </c>
      <c r="I141" s="256">
        <v>418</v>
      </c>
      <c r="J141" s="256">
        <v>211</v>
      </c>
      <c r="K141" s="256">
        <v>207</v>
      </c>
      <c r="L141" s="256">
        <v>67</v>
      </c>
      <c r="M141" s="256">
        <v>64</v>
      </c>
      <c r="N141" s="256">
        <v>71</v>
      </c>
      <c r="O141" s="256">
        <v>274</v>
      </c>
      <c r="P141" s="256">
        <v>135</v>
      </c>
      <c r="Q141" s="256">
        <v>139</v>
      </c>
      <c r="R141" s="256">
        <v>75</v>
      </c>
      <c r="S141" s="256">
        <v>75</v>
      </c>
      <c r="T141" s="256">
        <v>76</v>
      </c>
      <c r="U141" s="256">
        <v>62</v>
      </c>
      <c r="V141" s="256">
        <v>32</v>
      </c>
      <c r="W141" s="256">
        <v>30</v>
      </c>
      <c r="X141" s="256">
        <v>61</v>
      </c>
      <c r="Y141" s="256">
        <v>56</v>
      </c>
      <c r="Z141" s="256">
        <v>67</v>
      </c>
      <c r="AA141" s="256">
        <v>34</v>
      </c>
      <c r="AB141" s="256">
        <v>19</v>
      </c>
      <c r="AC141" s="256">
        <v>15</v>
      </c>
      <c r="AD141" s="256">
        <v>62</v>
      </c>
      <c r="AE141" s="256" t="s">
        <v>428</v>
      </c>
      <c r="AF141" s="256" t="s">
        <v>428</v>
      </c>
      <c r="AG141" s="256">
        <v>8929</v>
      </c>
      <c r="AH141" s="256">
        <v>4566</v>
      </c>
      <c r="AI141" s="256">
        <v>4363</v>
      </c>
      <c r="AJ141" s="256">
        <v>67</v>
      </c>
      <c r="AK141" s="256">
        <v>62</v>
      </c>
      <c r="AL141" s="256">
        <v>71</v>
      </c>
      <c r="AN141" s="188"/>
    </row>
    <row r="142" spans="1:40" x14ac:dyDescent="0.25">
      <c r="A142" s="185" t="s">
        <v>200</v>
      </c>
      <c r="B142" s="185" t="s">
        <v>201</v>
      </c>
      <c r="C142" s="256">
        <v>1939</v>
      </c>
      <c r="D142" s="256">
        <v>948</v>
      </c>
      <c r="E142" s="256">
        <v>991</v>
      </c>
      <c r="F142" s="256">
        <v>61</v>
      </c>
      <c r="G142" s="256">
        <v>57</v>
      </c>
      <c r="H142" s="256">
        <v>65</v>
      </c>
      <c r="I142" s="256">
        <v>451</v>
      </c>
      <c r="J142" s="256">
        <v>225</v>
      </c>
      <c r="K142" s="256">
        <v>226</v>
      </c>
      <c r="L142" s="256">
        <v>63</v>
      </c>
      <c r="M142" s="256">
        <v>55</v>
      </c>
      <c r="N142" s="256">
        <v>71</v>
      </c>
      <c r="O142" s="256">
        <v>572</v>
      </c>
      <c r="P142" s="256">
        <v>289</v>
      </c>
      <c r="Q142" s="256">
        <v>283</v>
      </c>
      <c r="R142" s="256">
        <v>70</v>
      </c>
      <c r="S142" s="256">
        <v>66</v>
      </c>
      <c r="T142" s="256">
        <v>73</v>
      </c>
      <c r="U142" s="256">
        <v>318</v>
      </c>
      <c r="V142" s="256">
        <v>180</v>
      </c>
      <c r="W142" s="256">
        <v>138</v>
      </c>
      <c r="X142" s="256">
        <v>65</v>
      </c>
      <c r="Y142" s="256">
        <v>62</v>
      </c>
      <c r="Z142" s="256">
        <v>69</v>
      </c>
      <c r="AA142" s="256">
        <v>21</v>
      </c>
      <c r="AB142" s="256">
        <v>9</v>
      </c>
      <c r="AC142" s="256">
        <v>12</v>
      </c>
      <c r="AD142" s="256" t="s">
        <v>428</v>
      </c>
      <c r="AE142" s="256">
        <v>56</v>
      </c>
      <c r="AF142" s="256" t="s">
        <v>428</v>
      </c>
      <c r="AG142" s="256">
        <v>3432</v>
      </c>
      <c r="AH142" s="256">
        <v>1723</v>
      </c>
      <c r="AI142" s="256">
        <v>1709</v>
      </c>
      <c r="AJ142" s="256">
        <v>63</v>
      </c>
      <c r="AK142" s="256">
        <v>58</v>
      </c>
      <c r="AL142" s="256">
        <v>67</v>
      </c>
      <c r="AN142" s="188"/>
    </row>
    <row r="143" spans="1:40" x14ac:dyDescent="0.25">
      <c r="A143" s="185" t="s">
        <v>218</v>
      </c>
      <c r="B143" s="185" t="s">
        <v>219</v>
      </c>
      <c r="C143" s="256">
        <v>2731</v>
      </c>
      <c r="D143" s="256">
        <v>1417</v>
      </c>
      <c r="E143" s="256">
        <v>1314</v>
      </c>
      <c r="F143" s="256">
        <v>73</v>
      </c>
      <c r="G143" s="256">
        <v>68</v>
      </c>
      <c r="H143" s="256">
        <v>79</v>
      </c>
      <c r="I143" s="256">
        <v>64</v>
      </c>
      <c r="J143" s="256">
        <v>38</v>
      </c>
      <c r="K143" s="256">
        <v>26</v>
      </c>
      <c r="L143" s="256">
        <v>78</v>
      </c>
      <c r="M143" s="256" t="s">
        <v>428</v>
      </c>
      <c r="N143" s="256" t="s">
        <v>428</v>
      </c>
      <c r="O143" s="256">
        <v>26</v>
      </c>
      <c r="P143" s="256">
        <v>7</v>
      </c>
      <c r="Q143" s="256">
        <v>19</v>
      </c>
      <c r="R143" s="256">
        <v>85</v>
      </c>
      <c r="S143" s="256">
        <v>100</v>
      </c>
      <c r="T143" s="256">
        <v>79</v>
      </c>
      <c r="U143" s="256" t="s">
        <v>428</v>
      </c>
      <c r="V143" s="256" t="s">
        <v>428</v>
      </c>
      <c r="W143" s="256">
        <v>4</v>
      </c>
      <c r="X143" s="256" t="s">
        <v>428</v>
      </c>
      <c r="Y143" s="256" t="s">
        <v>428</v>
      </c>
      <c r="Z143" s="256">
        <v>100</v>
      </c>
      <c r="AA143" s="256" t="s">
        <v>428</v>
      </c>
      <c r="AB143" s="256">
        <v>4</v>
      </c>
      <c r="AC143" s="256" t="s">
        <v>428</v>
      </c>
      <c r="AD143" s="256" t="s">
        <v>428</v>
      </c>
      <c r="AE143" s="256" t="s">
        <v>428</v>
      </c>
      <c r="AF143" s="256" t="s">
        <v>428</v>
      </c>
      <c r="AG143" s="256">
        <v>2864</v>
      </c>
      <c r="AH143" s="256">
        <v>1481</v>
      </c>
      <c r="AI143" s="256">
        <v>1383</v>
      </c>
      <c r="AJ143" s="256">
        <v>73</v>
      </c>
      <c r="AK143" s="256">
        <v>68</v>
      </c>
      <c r="AL143" s="256">
        <v>79</v>
      </c>
      <c r="AN143" s="188"/>
    </row>
    <row r="144" spans="1:40" x14ac:dyDescent="0.25">
      <c r="A144" s="185" t="s">
        <v>226</v>
      </c>
      <c r="B144" s="185" t="s">
        <v>227</v>
      </c>
      <c r="C144" s="256">
        <v>1842</v>
      </c>
      <c r="D144" s="256">
        <v>942</v>
      </c>
      <c r="E144" s="256">
        <v>900</v>
      </c>
      <c r="F144" s="256">
        <v>66</v>
      </c>
      <c r="G144" s="256">
        <v>63</v>
      </c>
      <c r="H144" s="256">
        <v>70</v>
      </c>
      <c r="I144" s="256">
        <v>120</v>
      </c>
      <c r="J144" s="256">
        <v>60</v>
      </c>
      <c r="K144" s="256">
        <v>60</v>
      </c>
      <c r="L144" s="256">
        <v>69</v>
      </c>
      <c r="M144" s="256">
        <v>60</v>
      </c>
      <c r="N144" s="256">
        <v>78</v>
      </c>
      <c r="O144" s="256">
        <v>119</v>
      </c>
      <c r="P144" s="256">
        <v>58</v>
      </c>
      <c r="Q144" s="256">
        <v>61</v>
      </c>
      <c r="R144" s="256">
        <v>71</v>
      </c>
      <c r="S144" s="256">
        <v>64</v>
      </c>
      <c r="T144" s="256">
        <v>77</v>
      </c>
      <c r="U144" s="256">
        <v>54</v>
      </c>
      <c r="V144" s="256">
        <v>28</v>
      </c>
      <c r="W144" s="256">
        <v>26</v>
      </c>
      <c r="X144" s="256">
        <v>70</v>
      </c>
      <c r="Y144" s="256">
        <v>71</v>
      </c>
      <c r="Z144" s="256">
        <v>69</v>
      </c>
      <c r="AA144" s="256">
        <v>8</v>
      </c>
      <c r="AB144" s="256" t="s">
        <v>428</v>
      </c>
      <c r="AC144" s="256" t="s">
        <v>428</v>
      </c>
      <c r="AD144" s="256" t="s">
        <v>428</v>
      </c>
      <c r="AE144" s="256" t="s">
        <v>428</v>
      </c>
      <c r="AF144" s="256" t="s">
        <v>428</v>
      </c>
      <c r="AG144" s="256">
        <v>2162</v>
      </c>
      <c r="AH144" s="256">
        <v>1106</v>
      </c>
      <c r="AI144" s="256">
        <v>1056</v>
      </c>
      <c r="AJ144" s="256">
        <v>67</v>
      </c>
      <c r="AK144" s="256">
        <v>63</v>
      </c>
      <c r="AL144" s="256">
        <v>71</v>
      </c>
      <c r="AN144" s="188"/>
    </row>
    <row r="145" spans="1:40" x14ac:dyDescent="0.25">
      <c r="A145" s="185" t="s">
        <v>118</v>
      </c>
      <c r="B145" s="185" t="s">
        <v>119</v>
      </c>
      <c r="C145" s="256">
        <v>3622</v>
      </c>
      <c r="D145" s="256">
        <v>1910</v>
      </c>
      <c r="E145" s="256">
        <v>1712</v>
      </c>
      <c r="F145" s="256">
        <v>74</v>
      </c>
      <c r="G145" s="256">
        <v>71</v>
      </c>
      <c r="H145" s="256">
        <v>77</v>
      </c>
      <c r="I145" s="256">
        <v>132</v>
      </c>
      <c r="J145" s="256">
        <v>70</v>
      </c>
      <c r="K145" s="256">
        <v>62</v>
      </c>
      <c r="L145" s="256">
        <v>74</v>
      </c>
      <c r="M145" s="256">
        <v>69</v>
      </c>
      <c r="N145" s="256">
        <v>81</v>
      </c>
      <c r="O145" s="256">
        <v>119</v>
      </c>
      <c r="P145" s="256">
        <v>62</v>
      </c>
      <c r="Q145" s="256">
        <v>57</v>
      </c>
      <c r="R145" s="256">
        <v>78</v>
      </c>
      <c r="S145" s="256">
        <v>69</v>
      </c>
      <c r="T145" s="256">
        <v>88</v>
      </c>
      <c r="U145" s="256">
        <v>16</v>
      </c>
      <c r="V145" s="256">
        <v>8</v>
      </c>
      <c r="W145" s="256">
        <v>8</v>
      </c>
      <c r="X145" s="256">
        <v>75</v>
      </c>
      <c r="Y145" s="256" t="s">
        <v>428</v>
      </c>
      <c r="Z145" s="256" t="s">
        <v>428</v>
      </c>
      <c r="AA145" s="256">
        <v>14</v>
      </c>
      <c r="AB145" s="256">
        <v>9</v>
      </c>
      <c r="AC145" s="256">
        <v>5</v>
      </c>
      <c r="AD145" s="256" t="s">
        <v>428</v>
      </c>
      <c r="AE145" s="256">
        <v>100</v>
      </c>
      <c r="AF145" s="256" t="s">
        <v>428</v>
      </c>
      <c r="AG145" s="256">
        <v>3964</v>
      </c>
      <c r="AH145" s="256">
        <v>2085</v>
      </c>
      <c r="AI145" s="256">
        <v>1879</v>
      </c>
      <c r="AJ145" s="256">
        <v>74</v>
      </c>
      <c r="AK145" s="256">
        <v>71</v>
      </c>
      <c r="AL145" s="256">
        <v>77</v>
      </c>
      <c r="AN145" s="188"/>
    </row>
    <row r="146" spans="1:40" x14ac:dyDescent="0.25">
      <c r="A146" s="185" t="s">
        <v>120</v>
      </c>
      <c r="B146" s="185" t="s">
        <v>442</v>
      </c>
      <c r="C146" s="256">
        <v>3458</v>
      </c>
      <c r="D146" s="256">
        <v>1844</v>
      </c>
      <c r="E146" s="256">
        <v>1614</v>
      </c>
      <c r="F146" s="256">
        <v>67</v>
      </c>
      <c r="G146" s="256">
        <v>64</v>
      </c>
      <c r="H146" s="256">
        <v>70</v>
      </c>
      <c r="I146" s="256">
        <v>88</v>
      </c>
      <c r="J146" s="256">
        <v>42</v>
      </c>
      <c r="K146" s="256">
        <v>46</v>
      </c>
      <c r="L146" s="256">
        <v>80</v>
      </c>
      <c r="M146" s="256">
        <v>76</v>
      </c>
      <c r="N146" s="256">
        <v>83</v>
      </c>
      <c r="O146" s="256">
        <v>73</v>
      </c>
      <c r="P146" s="256">
        <v>40</v>
      </c>
      <c r="Q146" s="256">
        <v>33</v>
      </c>
      <c r="R146" s="256">
        <v>66</v>
      </c>
      <c r="S146" s="256">
        <v>68</v>
      </c>
      <c r="T146" s="256">
        <v>64</v>
      </c>
      <c r="U146" s="256">
        <v>12</v>
      </c>
      <c r="V146" s="256">
        <v>8</v>
      </c>
      <c r="W146" s="256">
        <v>4</v>
      </c>
      <c r="X146" s="256">
        <v>58</v>
      </c>
      <c r="Y146" s="256">
        <v>38</v>
      </c>
      <c r="Z146" s="256">
        <v>100</v>
      </c>
      <c r="AA146" s="256">
        <v>14</v>
      </c>
      <c r="AB146" s="256">
        <v>5</v>
      </c>
      <c r="AC146" s="256">
        <v>9</v>
      </c>
      <c r="AD146" s="256">
        <v>64</v>
      </c>
      <c r="AE146" s="256" t="s">
        <v>428</v>
      </c>
      <c r="AF146" s="256" t="s">
        <v>428</v>
      </c>
      <c r="AG146" s="256">
        <v>3700</v>
      </c>
      <c r="AH146" s="256">
        <v>1968</v>
      </c>
      <c r="AI146" s="256">
        <v>1732</v>
      </c>
      <c r="AJ146" s="256">
        <v>67</v>
      </c>
      <c r="AK146" s="256">
        <v>64</v>
      </c>
      <c r="AL146" s="256">
        <v>70</v>
      </c>
      <c r="AN146" s="188"/>
    </row>
    <row r="147" spans="1:40" x14ac:dyDescent="0.25">
      <c r="A147" s="185" t="s">
        <v>378</v>
      </c>
      <c r="B147" s="185" t="s">
        <v>379</v>
      </c>
      <c r="C147" s="256">
        <v>5282</v>
      </c>
      <c r="D147" s="256">
        <v>2759</v>
      </c>
      <c r="E147" s="256">
        <v>2523</v>
      </c>
      <c r="F147" s="256">
        <v>67</v>
      </c>
      <c r="G147" s="256">
        <v>63</v>
      </c>
      <c r="H147" s="256">
        <v>71</v>
      </c>
      <c r="I147" s="256">
        <v>115</v>
      </c>
      <c r="J147" s="256">
        <v>59</v>
      </c>
      <c r="K147" s="256">
        <v>56</v>
      </c>
      <c r="L147" s="256">
        <v>75</v>
      </c>
      <c r="M147" s="256">
        <v>73</v>
      </c>
      <c r="N147" s="256">
        <v>77</v>
      </c>
      <c r="O147" s="256">
        <v>47</v>
      </c>
      <c r="P147" s="256">
        <v>24</v>
      </c>
      <c r="Q147" s="256">
        <v>23</v>
      </c>
      <c r="R147" s="256">
        <v>72</v>
      </c>
      <c r="S147" s="256">
        <v>88</v>
      </c>
      <c r="T147" s="256">
        <v>57</v>
      </c>
      <c r="U147" s="256">
        <v>4</v>
      </c>
      <c r="V147" s="256" t="s">
        <v>428</v>
      </c>
      <c r="W147" s="256" t="s">
        <v>428</v>
      </c>
      <c r="X147" s="256" t="s">
        <v>428</v>
      </c>
      <c r="Y147" s="256" t="s">
        <v>428</v>
      </c>
      <c r="Z147" s="256" t="s">
        <v>428</v>
      </c>
      <c r="AA147" s="256">
        <v>9</v>
      </c>
      <c r="AB147" s="256" t="s">
        <v>428</v>
      </c>
      <c r="AC147" s="256" t="s">
        <v>428</v>
      </c>
      <c r="AD147" s="256" t="s">
        <v>428</v>
      </c>
      <c r="AE147" s="256" t="s">
        <v>428</v>
      </c>
      <c r="AF147" s="256" t="s">
        <v>428</v>
      </c>
      <c r="AG147" s="256">
        <v>5531</v>
      </c>
      <c r="AH147" s="256">
        <v>2897</v>
      </c>
      <c r="AI147" s="256">
        <v>2634</v>
      </c>
      <c r="AJ147" s="256">
        <v>67</v>
      </c>
      <c r="AK147" s="256">
        <v>64</v>
      </c>
      <c r="AL147" s="256">
        <v>71</v>
      </c>
      <c r="AN147" s="188"/>
    </row>
    <row r="148" spans="1:40" x14ac:dyDescent="0.25">
      <c r="A148" s="185" t="s">
        <v>122</v>
      </c>
      <c r="B148" s="185" t="s">
        <v>123</v>
      </c>
      <c r="C148" s="256">
        <v>4483</v>
      </c>
      <c r="D148" s="256">
        <v>2274</v>
      </c>
      <c r="E148" s="256">
        <v>2209</v>
      </c>
      <c r="F148" s="256">
        <v>69</v>
      </c>
      <c r="G148" s="256">
        <v>64</v>
      </c>
      <c r="H148" s="256">
        <v>75</v>
      </c>
      <c r="I148" s="256">
        <v>53</v>
      </c>
      <c r="J148" s="256">
        <v>27</v>
      </c>
      <c r="K148" s="256">
        <v>26</v>
      </c>
      <c r="L148" s="256">
        <v>77</v>
      </c>
      <c r="M148" s="256">
        <v>78</v>
      </c>
      <c r="N148" s="256">
        <v>77</v>
      </c>
      <c r="O148" s="256">
        <v>52</v>
      </c>
      <c r="P148" s="256">
        <v>27</v>
      </c>
      <c r="Q148" s="256">
        <v>25</v>
      </c>
      <c r="R148" s="256">
        <v>73</v>
      </c>
      <c r="S148" s="256">
        <v>67</v>
      </c>
      <c r="T148" s="256">
        <v>80</v>
      </c>
      <c r="U148" s="256">
        <v>3</v>
      </c>
      <c r="V148" s="256" t="s">
        <v>428</v>
      </c>
      <c r="W148" s="256" t="s">
        <v>428</v>
      </c>
      <c r="X148" s="256" t="s">
        <v>428</v>
      </c>
      <c r="Y148" s="256" t="s">
        <v>428</v>
      </c>
      <c r="Z148" s="256" t="s">
        <v>428</v>
      </c>
      <c r="AA148" s="256">
        <v>12</v>
      </c>
      <c r="AB148" s="256">
        <v>3</v>
      </c>
      <c r="AC148" s="256">
        <v>9</v>
      </c>
      <c r="AD148" s="256" t="s">
        <v>428</v>
      </c>
      <c r="AE148" s="256" t="s">
        <v>428</v>
      </c>
      <c r="AF148" s="256" t="s">
        <v>428</v>
      </c>
      <c r="AG148" s="256">
        <v>4663</v>
      </c>
      <c r="AH148" s="256">
        <v>2358</v>
      </c>
      <c r="AI148" s="256">
        <v>2305</v>
      </c>
      <c r="AJ148" s="256">
        <v>69</v>
      </c>
      <c r="AK148" s="256">
        <v>64</v>
      </c>
      <c r="AL148" s="256">
        <v>74</v>
      </c>
      <c r="AN148" s="188"/>
    </row>
    <row r="149" spans="1:40" x14ac:dyDescent="0.25">
      <c r="A149" s="185" t="s">
        <v>384</v>
      </c>
      <c r="B149" s="185" t="s">
        <v>385</v>
      </c>
      <c r="C149" s="256">
        <v>5657</v>
      </c>
      <c r="D149" s="256">
        <v>2918</v>
      </c>
      <c r="E149" s="256">
        <v>2739</v>
      </c>
      <c r="F149" s="256">
        <v>72</v>
      </c>
      <c r="G149" s="256">
        <v>68</v>
      </c>
      <c r="H149" s="256">
        <v>76</v>
      </c>
      <c r="I149" s="256">
        <v>292</v>
      </c>
      <c r="J149" s="256">
        <v>148</v>
      </c>
      <c r="K149" s="256">
        <v>144</v>
      </c>
      <c r="L149" s="256">
        <v>70</v>
      </c>
      <c r="M149" s="256">
        <v>64</v>
      </c>
      <c r="N149" s="256">
        <v>76</v>
      </c>
      <c r="O149" s="256">
        <v>205</v>
      </c>
      <c r="P149" s="256">
        <v>106</v>
      </c>
      <c r="Q149" s="256">
        <v>99</v>
      </c>
      <c r="R149" s="256">
        <v>73</v>
      </c>
      <c r="S149" s="256">
        <v>68</v>
      </c>
      <c r="T149" s="256">
        <v>79</v>
      </c>
      <c r="U149" s="256">
        <v>75</v>
      </c>
      <c r="V149" s="256">
        <v>37</v>
      </c>
      <c r="W149" s="256">
        <v>38</v>
      </c>
      <c r="X149" s="256">
        <v>79</v>
      </c>
      <c r="Y149" s="256">
        <v>70</v>
      </c>
      <c r="Z149" s="256">
        <v>87</v>
      </c>
      <c r="AA149" s="256">
        <v>12</v>
      </c>
      <c r="AB149" s="256">
        <v>5</v>
      </c>
      <c r="AC149" s="256">
        <v>7</v>
      </c>
      <c r="AD149" s="256">
        <v>75</v>
      </c>
      <c r="AE149" s="256" t="s">
        <v>428</v>
      </c>
      <c r="AF149" s="256" t="s">
        <v>428</v>
      </c>
      <c r="AG149" s="256">
        <v>6344</v>
      </c>
      <c r="AH149" s="256">
        <v>3263</v>
      </c>
      <c r="AI149" s="256">
        <v>3081</v>
      </c>
      <c r="AJ149" s="256">
        <v>72</v>
      </c>
      <c r="AK149" s="256">
        <v>68</v>
      </c>
      <c r="AL149" s="256">
        <v>76</v>
      </c>
      <c r="AN149" s="188"/>
    </row>
    <row r="150" spans="1:40" x14ac:dyDescent="0.25">
      <c r="A150" s="185" t="s">
        <v>246</v>
      </c>
      <c r="B150" s="185" t="s">
        <v>247</v>
      </c>
      <c r="C150" s="256">
        <v>10945</v>
      </c>
      <c r="D150" s="256">
        <v>5579</v>
      </c>
      <c r="E150" s="256">
        <v>5366</v>
      </c>
      <c r="F150" s="256">
        <v>70</v>
      </c>
      <c r="G150" s="256">
        <v>67</v>
      </c>
      <c r="H150" s="256">
        <v>74</v>
      </c>
      <c r="I150" s="256">
        <v>947</v>
      </c>
      <c r="J150" s="256">
        <v>473</v>
      </c>
      <c r="K150" s="256">
        <v>474</v>
      </c>
      <c r="L150" s="256">
        <v>76</v>
      </c>
      <c r="M150" s="256">
        <v>71</v>
      </c>
      <c r="N150" s="256">
        <v>80</v>
      </c>
      <c r="O150" s="256">
        <v>1005</v>
      </c>
      <c r="P150" s="256">
        <v>518</v>
      </c>
      <c r="Q150" s="256">
        <v>487</v>
      </c>
      <c r="R150" s="256">
        <v>74</v>
      </c>
      <c r="S150" s="256">
        <v>71</v>
      </c>
      <c r="T150" s="256">
        <v>77</v>
      </c>
      <c r="U150" s="256">
        <v>520</v>
      </c>
      <c r="V150" s="256">
        <v>265</v>
      </c>
      <c r="W150" s="256">
        <v>255</v>
      </c>
      <c r="X150" s="256">
        <v>72</v>
      </c>
      <c r="Y150" s="256">
        <v>68</v>
      </c>
      <c r="Z150" s="256">
        <v>77</v>
      </c>
      <c r="AA150" s="256">
        <v>60</v>
      </c>
      <c r="AB150" s="256">
        <v>45</v>
      </c>
      <c r="AC150" s="256">
        <v>15</v>
      </c>
      <c r="AD150" s="256">
        <v>85</v>
      </c>
      <c r="AE150" s="256" t="s">
        <v>428</v>
      </c>
      <c r="AF150" s="256" t="s">
        <v>428</v>
      </c>
      <c r="AG150" s="256">
        <v>13753</v>
      </c>
      <c r="AH150" s="256">
        <v>7023</v>
      </c>
      <c r="AI150" s="256">
        <v>6730</v>
      </c>
      <c r="AJ150" s="256">
        <v>71</v>
      </c>
      <c r="AK150" s="256">
        <v>67</v>
      </c>
      <c r="AL150" s="256">
        <v>75</v>
      </c>
      <c r="AN150" s="188"/>
    </row>
    <row r="151" spans="1:40" x14ac:dyDescent="0.25">
      <c r="A151" s="185" t="s">
        <v>343</v>
      </c>
      <c r="B151" s="185" t="s">
        <v>344</v>
      </c>
      <c r="C151" s="256">
        <v>1058</v>
      </c>
      <c r="D151" s="256">
        <v>541</v>
      </c>
      <c r="E151" s="256">
        <v>517</v>
      </c>
      <c r="F151" s="256">
        <v>62</v>
      </c>
      <c r="G151" s="256">
        <v>59</v>
      </c>
      <c r="H151" s="256">
        <v>66</v>
      </c>
      <c r="I151" s="256">
        <v>24</v>
      </c>
      <c r="J151" s="256">
        <v>13</v>
      </c>
      <c r="K151" s="256">
        <v>11</v>
      </c>
      <c r="L151" s="256">
        <v>79</v>
      </c>
      <c r="M151" s="256" t="s">
        <v>428</v>
      </c>
      <c r="N151" s="256" t="s">
        <v>428</v>
      </c>
      <c r="O151" s="256">
        <v>26</v>
      </c>
      <c r="P151" s="256">
        <v>15</v>
      </c>
      <c r="Q151" s="256">
        <v>11</v>
      </c>
      <c r="R151" s="256">
        <v>65</v>
      </c>
      <c r="S151" s="256" t="s">
        <v>428</v>
      </c>
      <c r="T151" s="256" t="s">
        <v>428</v>
      </c>
      <c r="U151" s="256" t="s">
        <v>428</v>
      </c>
      <c r="V151" s="256" t="s">
        <v>428</v>
      </c>
      <c r="W151" s="256">
        <v>0</v>
      </c>
      <c r="X151" s="256" t="s">
        <v>428</v>
      </c>
      <c r="Y151" s="256" t="s">
        <v>428</v>
      </c>
      <c r="Z151" s="256" t="s">
        <v>37</v>
      </c>
      <c r="AA151" s="256" t="s">
        <v>428</v>
      </c>
      <c r="AB151" s="256">
        <v>0</v>
      </c>
      <c r="AC151" s="256" t="s">
        <v>428</v>
      </c>
      <c r="AD151" s="256" t="s">
        <v>428</v>
      </c>
      <c r="AE151" s="256" t="s">
        <v>37</v>
      </c>
      <c r="AF151" s="256" t="s">
        <v>428</v>
      </c>
      <c r="AG151" s="256">
        <v>1127</v>
      </c>
      <c r="AH151" s="256">
        <v>581</v>
      </c>
      <c r="AI151" s="256">
        <v>546</v>
      </c>
      <c r="AJ151" s="256">
        <v>63</v>
      </c>
      <c r="AK151" s="256">
        <v>60</v>
      </c>
      <c r="AL151" s="256">
        <v>67</v>
      </c>
      <c r="AN151" s="188"/>
    </row>
    <row r="152" spans="1:40" x14ac:dyDescent="0.25">
      <c r="A152" s="185" t="s">
        <v>196</v>
      </c>
      <c r="B152" s="185" t="s">
        <v>197</v>
      </c>
      <c r="C152" s="256">
        <v>6961</v>
      </c>
      <c r="D152" s="256">
        <v>3469</v>
      </c>
      <c r="E152" s="256">
        <v>3492</v>
      </c>
      <c r="F152" s="256">
        <v>77</v>
      </c>
      <c r="G152" s="256">
        <v>73</v>
      </c>
      <c r="H152" s="256">
        <v>80</v>
      </c>
      <c r="I152" s="256">
        <v>206</v>
      </c>
      <c r="J152" s="256">
        <v>110</v>
      </c>
      <c r="K152" s="256">
        <v>96</v>
      </c>
      <c r="L152" s="256">
        <v>75</v>
      </c>
      <c r="M152" s="256">
        <v>71</v>
      </c>
      <c r="N152" s="256">
        <v>79</v>
      </c>
      <c r="O152" s="256">
        <v>52</v>
      </c>
      <c r="P152" s="256">
        <v>31</v>
      </c>
      <c r="Q152" s="256">
        <v>21</v>
      </c>
      <c r="R152" s="256" t="s">
        <v>428</v>
      </c>
      <c r="S152" s="256" t="s">
        <v>428</v>
      </c>
      <c r="T152" s="256" t="s">
        <v>428</v>
      </c>
      <c r="U152" s="256" t="s">
        <v>428</v>
      </c>
      <c r="V152" s="256" t="s">
        <v>428</v>
      </c>
      <c r="W152" s="256" t="s">
        <v>428</v>
      </c>
      <c r="X152" s="256" t="s">
        <v>428</v>
      </c>
      <c r="Y152" s="256" t="s">
        <v>428</v>
      </c>
      <c r="Z152" s="256" t="s">
        <v>428</v>
      </c>
      <c r="AA152" s="256">
        <v>18</v>
      </c>
      <c r="AB152" s="256">
        <v>10</v>
      </c>
      <c r="AC152" s="256">
        <v>8</v>
      </c>
      <c r="AD152" s="256">
        <v>78</v>
      </c>
      <c r="AE152" s="256" t="s">
        <v>428</v>
      </c>
      <c r="AF152" s="256" t="s">
        <v>428</v>
      </c>
      <c r="AG152" s="256">
        <v>7404</v>
      </c>
      <c r="AH152" s="256">
        <v>3719</v>
      </c>
      <c r="AI152" s="256">
        <v>3685</v>
      </c>
      <c r="AJ152" s="256">
        <v>76</v>
      </c>
      <c r="AK152" s="256">
        <v>73</v>
      </c>
      <c r="AL152" s="256">
        <v>80</v>
      </c>
      <c r="AN152" s="188"/>
    </row>
    <row r="153" spans="1:40" x14ac:dyDescent="0.25">
      <c r="A153" s="185" t="s">
        <v>250</v>
      </c>
      <c r="B153" s="185" t="s">
        <v>251</v>
      </c>
      <c r="C153" s="256">
        <v>8067</v>
      </c>
      <c r="D153" s="256">
        <v>4180</v>
      </c>
      <c r="E153" s="256">
        <v>3887</v>
      </c>
      <c r="F153" s="256">
        <v>61</v>
      </c>
      <c r="G153" s="256">
        <v>57</v>
      </c>
      <c r="H153" s="256">
        <v>66</v>
      </c>
      <c r="I153" s="256">
        <v>247</v>
      </c>
      <c r="J153" s="256">
        <v>130</v>
      </c>
      <c r="K153" s="256">
        <v>117</v>
      </c>
      <c r="L153" s="256">
        <v>63</v>
      </c>
      <c r="M153" s="256">
        <v>61</v>
      </c>
      <c r="N153" s="256">
        <v>66</v>
      </c>
      <c r="O153" s="256">
        <v>134</v>
      </c>
      <c r="P153" s="256">
        <v>69</v>
      </c>
      <c r="Q153" s="256">
        <v>65</v>
      </c>
      <c r="R153" s="256">
        <v>72</v>
      </c>
      <c r="S153" s="256">
        <v>65</v>
      </c>
      <c r="T153" s="256">
        <v>78</v>
      </c>
      <c r="U153" s="256">
        <v>73</v>
      </c>
      <c r="V153" s="256">
        <v>32</v>
      </c>
      <c r="W153" s="256">
        <v>41</v>
      </c>
      <c r="X153" s="256">
        <v>66</v>
      </c>
      <c r="Y153" s="256">
        <v>59</v>
      </c>
      <c r="Z153" s="256">
        <v>71</v>
      </c>
      <c r="AA153" s="256">
        <v>34</v>
      </c>
      <c r="AB153" s="256">
        <v>14</v>
      </c>
      <c r="AC153" s="256">
        <v>20</v>
      </c>
      <c r="AD153" s="256">
        <v>68</v>
      </c>
      <c r="AE153" s="256">
        <v>71</v>
      </c>
      <c r="AF153" s="256">
        <v>65</v>
      </c>
      <c r="AG153" s="256">
        <v>8770</v>
      </c>
      <c r="AH153" s="256">
        <v>4527</v>
      </c>
      <c r="AI153" s="256">
        <v>4243</v>
      </c>
      <c r="AJ153" s="256">
        <v>61</v>
      </c>
      <c r="AK153" s="256">
        <v>57</v>
      </c>
      <c r="AL153" s="256">
        <v>66</v>
      </c>
      <c r="AN153" s="188"/>
    </row>
    <row r="154" spans="1:40" x14ac:dyDescent="0.25">
      <c r="A154" s="185" t="s">
        <v>198</v>
      </c>
      <c r="B154" s="185" t="s">
        <v>199</v>
      </c>
      <c r="C154" s="256">
        <v>7362</v>
      </c>
      <c r="D154" s="256">
        <v>3717</v>
      </c>
      <c r="E154" s="256">
        <v>3645</v>
      </c>
      <c r="F154" s="256">
        <v>68</v>
      </c>
      <c r="G154" s="256">
        <v>63</v>
      </c>
      <c r="H154" s="256">
        <v>72</v>
      </c>
      <c r="I154" s="256">
        <v>482</v>
      </c>
      <c r="J154" s="256">
        <v>239</v>
      </c>
      <c r="K154" s="256">
        <v>243</v>
      </c>
      <c r="L154" s="256">
        <v>67</v>
      </c>
      <c r="M154" s="256">
        <v>62</v>
      </c>
      <c r="N154" s="256">
        <v>71</v>
      </c>
      <c r="O154" s="256">
        <v>420</v>
      </c>
      <c r="P154" s="256">
        <v>232</v>
      </c>
      <c r="Q154" s="256">
        <v>188</v>
      </c>
      <c r="R154" s="256">
        <v>71</v>
      </c>
      <c r="S154" s="256">
        <v>69</v>
      </c>
      <c r="T154" s="256">
        <v>75</v>
      </c>
      <c r="U154" s="256">
        <v>374</v>
      </c>
      <c r="V154" s="256">
        <v>192</v>
      </c>
      <c r="W154" s="256">
        <v>182</v>
      </c>
      <c r="X154" s="256">
        <v>69</v>
      </c>
      <c r="Y154" s="256">
        <v>65</v>
      </c>
      <c r="Z154" s="256">
        <v>74</v>
      </c>
      <c r="AA154" s="256">
        <v>25</v>
      </c>
      <c r="AB154" s="256">
        <v>12</v>
      </c>
      <c r="AC154" s="256">
        <v>13</v>
      </c>
      <c r="AD154" s="256">
        <v>68</v>
      </c>
      <c r="AE154" s="256">
        <v>58</v>
      </c>
      <c r="AF154" s="256">
        <v>77</v>
      </c>
      <c r="AG154" s="256">
        <v>8798</v>
      </c>
      <c r="AH154" s="256">
        <v>4467</v>
      </c>
      <c r="AI154" s="256">
        <v>4331</v>
      </c>
      <c r="AJ154" s="256">
        <v>68</v>
      </c>
      <c r="AK154" s="256">
        <v>64</v>
      </c>
      <c r="AL154" s="256">
        <v>72</v>
      </c>
      <c r="AN154" s="188"/>
    </row>
    <row r="155" spans="1:40" x14ac:dyDescent="0.25">
      <c r="A155" s="185" t="s">
        <v>98</v>
      </c>
      <c r="B155" s="185" t="s">
        <v>99</v>
      </c>
      <c r="C155" s="256">
        <v>3096</v>
      </c>
      <c r="D155" s="256">
        <v>1619</v>
      </c>
      <c r="E155" s="256">
        <v>1477</v>
      </c>
      <c r="F155" s="256">
        <v>71</v>
      </c>
      <c r="G155" s="256">
        <v>66</v>
      </c>
      <c r="H155" s="256">
        <v>76</v>
      </c>
      <c r="I155" s="256">
        <v>41</v>
      </c>
      <c r="J155" s="256">
        <v>14</v>
      </c>
      <c r="K155" s="256">
        <v>27</v>
      </c>
      <c r="L155" s="256">
        <v>76</v>
      </c>
      <c r="M155" s="256">
        <v>79</v>
      </c>
      <c r="N155" s="256">
        <v>74</v>
      </c>
      <c r="O155" s="256">
        <v>50</v>
      </c>
      <c r="P155" s="256">
        <v>29</v>
      </c>
      <c r="Q155" s="256">
        <v>21</v>
      </c>
      <c r="R155" s="256">
        <v>80</v>
      </c>
      <c r="S155" s="256">
        <v>79</v>
      </c>
      <c r="T155" s="256">
        <v>81</v>
      </c>
      <c r="U155" s="256">
        <v>3</v>
      </c>
      <c r="V155" s="256" t="s">
        <v>428</v>
      </c>
      <c r="W155" s="256" t="s">
        <v>428</v>
      </c>
      <c r="X155" s="256" t="s">
        <v>428</v>
      </c>
      <c r="Y155" s="256" t="s">
        <v>428</v>
      </c>
      <c r="Z155" s="256" t="s">
        <v>428</v>
      </c>
      <c r="AA155" s="256">
        <v>4</v>
      </c>
      <c r="AB155" s="256">
        <v>0</v>
      </c>
      <c r="AC155" s="256">
        <v>4</v>
      </c>
      <c r="AD155" s="256" t="s">
        <v>428</v>
      </c>
      <c r="AE155" s="256" t="s">
        <v>37</v>
      </c>
      <c r="AF155" s="256" t="s">
        <v>428</v>
      </c>
      <c r="AG155" s="256">
        <v>3215</v>
      </c>
      <c r="AH155" s="256">
        <v>1679</v>
      </c>
      <c r="AI155" s="256">
        <v>1536</v>
      </c>
      <c r="AJ155" s="256">
        <v>71</v>
      </c>
      <c r="AK155" s="256">
        <v>66</v>
      </c>
      <c r="AL155" s="256">
        <v>76</v>
      </c>
      <c r="AN155" s="188"/>
    </row>
    <row r="156" spans="1:40" x14ac:dyDescent="0.25">
      <c r="A156" s="185" t="s">
        <v>351</v>
      </c>
      <c r="B156" s="185" t="s">
        <v>352</v>
      </c>
      <c r="C156" s="256">
        <v>6151</v>
      </c>
      <c r="D156" s="256">
        <v>3136</v>
      </c>
      <c r="E156" s="256">
        <v>3015</v>
      </c>
      <c r="F156" s="256">
        <v>69</v>
      </c>
      <c r="G156" s="256">
        <v>64</v>
      </c>
      <c r="H156" s="256">
        <v>73</v>
      </c>
      <c r="I156" s="256">
        <v>440</v>
      </c>
      <c r="J156" s="256">
        <v>252</v>
      </c>
      <c r="K156" s="256">
        <v>188</v>
      </c>
      <c r="L156" s="256">
        <v>69</v>
      </c>
      <c r="M156" s="256">
        <v>61</v>
      </c>
      <c r="N156" s="256">
        <v>81</v>
      </c>
      <c r="O156" s="256">
        <v>438</v>
      </c>
      <c r="P156" s="256">
        <v>217</v>
      </c>
      <c r="Q156" s="256">
        <v>221</v>
      </c>
      <c r="R156" s="256">
        <v>70</v>
      </c>
      <c r="S156" s="256">
        <v>65</v>
      </c>
      <c r="T156" s="256">
        <v>75</v>
      </c>
      <c r="U156" s="256">
        <v>148</v>
      </c>
      <c r="V156" s="256">
        <v>73</v>
      </c>
      <c r="W156" s="256">
        <v>75</v>
      </c>
      <c r="X156" s="256">
        <v>70</v>
      </c>
      <c r="Y156" s="256">
        <v>67</v>
      </c>
      <c r="Z156" s="256">
        <v>73</v>
      </c>
      <c r="AA156" s="256">
        <v>28</v>
      </c>
      <c r="AB156" s="256">
        <v>16</v>
      </c>
      <c r="AC156" s="256">
        <v>12</v>
      </c>
      <c r="AD156" s="256">
        <v>79</v>
      </c>
      <c r="AE156" s="256" t="s">
        <v>428</v>
      </c>
      <c r="AF156" s="256" t="s">
        <v>428</v>
      </c>
      <c r="AG156" s="256">
        <v>7355</v>
      </c>
      <c r="AH156" s="256">
        <v>3769</v>
      </c>
      <c r="AI156" s="256">
        <v>3586</v>
      </c>
      <c r="AJ156" s="256">
        <v>69</v>
      </c>
      <c r="AK156" s="256">
        <v>64</v>
      </c>
      <c r="AL156" s="256">
        <v>73</v>
      </c>
      <c r="AN156" s="188"/>
    </row>
    <row r="157" spans="1:40" x14ac:dyDescent="0.25">
      <c r="A157" s="185" t="s">
        <v>394</v>
      </c>
      <c r="B157" s="185" t="s">
        <v>395</v>
      </c>
      <c r="C157" s="256">
        <v>5261</v>
      </c>
      <c r="D157" s="256">
        <v>2693</v>
      </c>
      <c r="E157" s="256">
        <v>2568</v>
      </c>
      <c r="F157" s="256">
        <v>72</v>
      </c>
      <c r="G157" s="256">
        <v>68</v>
      </c>
      <c r="H157" s="256">
        <v>77</v>
      </c>
      <c r="I157" s="256">
        <v>128</v>
      </c>
      <c r="J157" s="256">
        <v>61</v>
      </c>
      <c r="K157" s="256">
        <v>67</v>
      </c>
      <c r="L157" s="256">
        <v>77</v>
      </c>
      <c r="M157" s="256">
        <v>69</v>
      </c>
      <c r="N157" s="256">
        <v>84</v>
      </c>
      <c r="O157" s="256">
        <v>68</v>
      </c>
      <c r="P157" s="256">
        <v>36</v>
      </c>
      <c r="Q157" s="256">
        <v>32</v>
      </c>
      <c r="R157" s="256">
        <v>81</v>
      </c>
      <c r="S157" s="256">
        <v>75</v>
      </c>
      <c r="T157" s="256">
        <v>88</v>
      </c>
      <c r="U157" s="256">
        <v>14</v>
      </c>
      <c r="V157" s="256">
        <v>10</v>
      </c>
      <c r="W157" s="256">
        <v>4</v>
      </c>
      <c r="X157" s="256">
        <v>79</v>
      </c>
      <c r="Y157" s="256">
        <v>70</v>
      </c>
      <c r="Z157" s="256">
        <v>100</v>
      </c>
      <c r="AA157" s="256">
        <v>20</v>
      </c>
      <c r="AB157" s="256">
        <v>10</v>
      </c>
      <c r="AC157" s="256">
        <v>10</v>
      </c>
      <c r="AD157" s="256" t="s">
        <v>428</v>
      </c>
      <c r="AE157" s="256" t="s">
        <v>428</v>
      </c>
      <c r="AF157" s="256" t="s">
        <v>428</v>
      </c>
      <c r="AG157" s="256">
        <v>5531</v>
      </c>
      <c r="AH157" s="256">
        <v>2827</v>
      </c>
      <c r="AI157" s="256">
        <v>2704</v>
      </c>
      <c r="AJ157" s="256">
        <v>72</v>
      </c>
      <c r="AK157" s="256">
        <v>68</v>
      </c>
      <c r="AL157" s="256">
        <v>77</v>
      </c>
      <c r="AN157" s="188"/>
    </row>
    <row r="158" spans="1:40" x14ac:dyDescent="0.25">
      <c r="A158" s="185" t="s">
        <v>255</v>
      </c>
      <c r="B158" s="185" t="s">
        <v>256</v>
      </c>
      <c r="C158" s="256">
        <v>6897</v>
      </c>
      <c r="D158" s="256">
        <v>3531</v>
      </c>
      <c r="E158" s="256">
        <v>3366</v>
      </c>
      <c r="F158" s="256">
        <v>68</v>
      </c>
      <c r="G158" s="256">
        <v>64</v>
      </c>
      <c r="H158" s="256">
        <v>72</v>
      </c>
      <c r="I158" s="256">
        <v>438</v>
      </c>
      <c r="J158" s="256">
        <v>239</v>
      </c>
      <c r="K158" s="256">
        <v>199</v>
      </c>
      <c r="L158" s="256">
        <v>68</v>
      </c>
      <c r="M158" s="256">
        <v>65</v>
      </c>
      <c r="N158" s="256">
        <v>71</v>
      </c>
      <c r="O158" s="256">
        <v>148</v>
      </c>
      <c r="P158" s="256">
        <v>75</v>
      </c>
      <c r="Q158" s="256">
        <v>73</v>
      </c>
      <c r="R158" s="256">
        <v>77</v>
      </c>
      <c r="S158" s="256">
        <v>71</v>
      </c>
      <c r="T158" s="256">
        <v>84</v>
      </c>
      <c r="U158" s="256">
        <v>56</v>
      </c>
      <c r="V158" s="256">
        <v>28</v>
      </c>
      <c r="W158" s="256">
        <v>28</v>
      </c>
      <c r="X158" s="256">
        <v>70</v>
      </c>
      <c r="Y158" s="256">
        <v>61</v>
      </c>
      <c r="Z158" s="256">
        <v>79</v>
      </c>
      <c r="AA158" s="256">
        <v>7</v>
      </c>
      <c r="AB158" s="256" t="s">
        <v>428</v>
      </c>
      <c r="AC158" s="256" t="s">
        <v>428</v>
      </c>
      <c r="AD158" s="256" t="s">
        <v>428</v>
      </c>
      <c r="AE158" s="256" t="s">
        <v>428</v>
      </c>
      <c r="AF158" s="256" t="s">
        <v>428</v>
      </c>
      <c r="AG158" s="256">
        <v>7696</v>
      </c>
      <c r="AH158" s="256">
        <v>3943</v>
      </c>
      <c r="AI158" s="256">
        <v>3753</v>
      </c>
      <c r="AJ158" s="256">
        <v>68</v>
      </c>
      <c r="AK158" s="256">
        <v>64</v>
      </c>
      <c r="AL158" s="256">
        <v>72</v>
      </c>
      <c r="AN158" s="188"/>
    </row>
    <row r="159" spans="1:40" x14ac:dyDescent="0.25">
      <c r="A159" s="185" t="s">
        <v>361</v>
      </c>
      <c r="B159" s="185" t="s">
        <v>362</v>
      </c>
      <c r="C159" s="256">
        <v>10509</v>
      </c>
      <c r="D159" s="256">
        <v>5361</v>
      </c>
      <c r="E159" s="256">
        <v>5148</v>
      </c>
      <c r="F159" s="256">
        <v>70</v>
      </c>
      <c r="G159" s="256">
        <v>67</v>
      </c>
      <c r="H159" s="256">
        <v>73</v>
      </c>
      <c r="I159" s="256">
        <v>715</v>
      </c>
      <c r="J159" s="256">
        <v>373</v>
      </c>
      <c r="K159" s="256">
        <v>342</v>
      </c>
      <c r="L159" s="256">
        <v>72</v>
      </c>
      <c r="M159" s="256">
        <v>69</v>
      </c>
      <c r="N159" s="256">
        <v>75</v>
      </c>
      <c r="O159" s="256">
        <v>885</v>
      </c>
      <c r="P159" s="256">
        <v>448</v>
      </c>
      <c r="Q159" s="256">
        <v>437</v>
      </c>
      <c r="R159" s="256">
        <v>73</v>
      </c>
      <c r="S159" s="256">
        <v>68</v>
      </c>
      <c r="T159" s="256">
        <v>78</v>
      </c>
      <c r="U159" s="256">
        <v>167</v>
      </c>
      <c r="V159" s="256">
        <v>88</v>
      </c>
      <c r="W159" s="256">
        <v>79</v>
      </c>
      <c r="X159" s="256">
        <v>75</v>
      </c>
      <c r="Y159" s="256">
        <v>73</v>
      </c>
      <c r="Z159" s="256">
        <v>77</v>
      </c>
      <c r="AA159" s="256">
        <v>54</v>
      </c>
      <c r="AB159" s="256">
        <v>29</v>
      </c>
      <c r="AC159" s="256">
        <v>25</v>
      </c>
      <c r="AD159" s="256">
        <v>81</v>
      </c>
      <c r="AE159" s="256">
        <v>76</v>
      </c>
      <c r="AF159" s="256">
        <v>88</v>
      </c>
      <c r="AG159" s="256">
        <v>12674</v>
      </c>
      <c r="AH159" s="256">
        <v>6467</v>
      </c>
      <c r="AI159" s="256">
        <v>6207</v>
      </c>
      <c r="AJ159" s="256">
        <v>70</v>
      </c>
      <c r="AK159" s="256">
        <v>68</v>
      </c>
      <c r="AL159" s="256">
        <v>74</v>
      </c>
      <c r="AN159" s="188"/>
    </row>
    <row r="160" spans="1:40" x14ac:dyDescent="0.25">
      <c r="A160" s="185" t="s">
        <v>230</v>
      </c>
      <c r="B160" s="185" t="s">
        <v>231</v>
      </c>
      <c r="C160" s="256">
        <v>5295</v>
      </c>
      <c r="D160" s="256">
        <v>2620</v>
      </c>
      <c r="E160" s="256">
        <v>2675</v>
      </c>
      <c r="F160" s="256">
        <v>72</v>
      </c>
      <c r="G160" s="256">
        <v>67</v>
      </c>
      <c r="H160" s="256">
        <v>77</v>
      </c>
      <c r="I160" s="256">
        <v>260</v>
      </c>
      <c r="J160" s="256">
        <v>139</v>
      </c>
      <c r="K160" s="256">
        <v>121</v>
      </c>
      <c r="L160" s="256">
        <v>72</v>
      </c>
      <c r="M160" s="256">
        <v>69</v>
      </c>
      <c r="N160" s="256">
        <v>74</v>
      </c>
      <c r="O160" s="256">
        <v>325</v>
      </c>
      <c r="P160" s="256">
        <v>164</v>
      </c>
      <c r="Q160" s="256">
        <v>161</v>
      </c>
      <c r="R160" s="256">
        <v>73</v>
      </c>
      <c r="S160" s="256">
        <v>72</v>
      </c>
      <c r="T160" s="256">
        <v>73</v>
      </c>
      <c r="U160" s="256">
        <v>58</v>
      </c>
      <c r="V160" s="256">
        <v>35</v>
      </c>
      <c r="W160" s="256">
        <v>23</v>
      </c>
      <c r="X160" s="256">
        <v>74</v>
      </c>
      <c r="Y160" s="256">
        <v>66</v>
      </c>
      <c r="Z160" s="256">
        <v>87</v>
      </c>
      <c r="AA160" s="256">
        <v>15</v>
      </c>
      <c r="AB160" s="256">
        <v>6</v>
      </c>
      <c r="AC160" s="256">
        <v>9</v>
      </c>
      <c r="AD160" s="256">
        <v>80</v>
      </c>
      <c r="AE160" s="256" t="s">
        <v>428</v>
      </c>
      <c r="AF160" s="256" t="s">
        <v>428</v>
      </c>
      <c r="AG160" s="256">
        <v>6063</v>
      </c>
      <c r="AH160" s="256">
        <v>3022</v>
      </c>
      <c r="AI160" s="256">
        <v>3041</v>
      </c>
      <c r="AJ160" s="256">
        <v>72</v>
      </c>
      <c r="AK160" s="256">
        <v>67</v>
      </c>
      <c r="AL160" s="256">
        <v>76</v>
      </c>
      <c r="AN160" s="188"/>
    </row>
    <row r="161" spans="1:40" x14ac:dyDescent="0.25">
      <c r="A161" s="185" t="s">
        <v>365</v>
      </c>
      <c r="B161" s="185" t="s">
        <v>366</v>
      </c>
      <c r="C161" s="256">
        <v>7545</v>
      </c>
      <c r="D161" s="256">
        <v>3863</v>
      </c>
      <c r="E161" s="256">
        <v>3682</v>
      </c>
      <c r="F161" s="256">
        <v>65</v>
      </c>
      <c r="G161" s="256">
        <v>61</v>
      </c>
      <c r="H161" s="256">
        <v>68</v>
      </c>
      <c r="I161" s="256">
        <v>377</v>
      </c>
      <c r="J161" s="256">
        <v>193</v>
      </c>
      <c r="K161" s="256">
        <v>184</v>
      </c>
      <c r="L161" s="256">
        <v>67</v>
      </c>
      <c r="M161" s="256">
        <v>64</v>
      </c>
      <c r="N161" s="256">
        <v>71</v>
      </c>
      <c r="O161" s="256">
        <v>481</v>
      </c>
      <c r="P161" s="256">
        <v>245</v>
      </c>
      <c r="Q161" s="256">
        <v>236</v>
      </c>
      <c r="R161" s="256">
        <v>65</v>
      </c>
      <c r="S161" s="256">
        <v>62</v>
      </c>
      <c r="T161" s="256">
        <v>69</v>
      </c>
      <c r="U161" s="256">
        <v>118</v>
      </c>
      <c r="V161" s="256">
        <v>53</v>
      </c>
      <c r="W161" s="256">
        <v>65</v>
      </c>
      <c r="X161" s="256">
        <v>56</v>
      </c>
      <c r="Y161" s="256">
        <v>58</v>
      </c>
      <c r="Z161" s="256">
        <v>54</v>
      </c>
      <c r="AA161" s="256">
        <v>19</v>
      </c>
      <c r="AB161" s="256">
        <v>11</v>
      </c>
      <c r="AC161" s="256">
        <v>8</v>
      </c>
      <c r="AD161" s="256">
        <v>58</v>
      </c>
      <c r="AE161" s="256">
        <v>55</v>
      </c>
      <c r="AF161" s="256">
        <v>63</v>
      </c>
      <c r="AG161" s="256">
        <v>8714</v>
      </c>
      <c r="AH161" s="256">
        <v>4463</v>
      </c>
      <c r="AI161" s="256">
        <v>4251</v>
      </c>
      <c r="AJ161" s="256">
        <v>65</v>
      </c>
      <c r="AK161" s="256">
        <v>61</v>
      </c>
      <c r="AL161" s="256">
        <v>68</v>
      </c>
      <c r="AN161" s="188"/>
    </row>
    <row r="162" spans="1:40" x14ac:dyDescent="0.25">
      <c r="C162" s="256"/>
      <c r="D162" s="256"/>
      <c r="E162" s="256"/>
      <c r="F162" s="256"/>
      <c r="G162" s="256"/>
      <c r="H162" s="256"/>
      <c r="I162" s="256"/>
      <c r="J162" s="256"/>
      <c r="K162" s="256"/>
      <c r="L162" s="256"/>
      <c r="M162" s="256"/>
      <c r="N162" s="256"/>
      <c r="O162" s="256"/>
      <c r="P162" s="256"/>
      <c r="Q162" s="256"/>
      <c r="R162" s="256"/>
      <c r="S162" s="256"/>
      <c r="T162" s="256"/>
      <c r="U162" s="256"/>
      <c r="V162" s="256"/>
      <c r="W162" s="256"/>
      <c r="X162" s="256"/>
      <c r="Y162" s="256"/>
      <c r="Z162" s="256"/>
      <c r="AA162" s="256"/>
      <c r="AB162" s="256"/>
      <c r="AC162" s="256"/>
      <c r="AD162" s="256"/>
      <c r="AE162" s="256"/>
      <c r="AF162" s="256"/>
      <c r="AG162" s="256"/>
      <c r="AH162" s="256"/>
      <c r="AI162" s="256"/>
      <c r="AJ162" s="256"/>
      <c r="AK162" s="256"/>
      <c r="AL162" s="256"/>
    </row>
    <row r="163" spans="1:40" x14ac:dyDescent="0.25">
      <c r="C163" s="256"/>
      <c r="D163" s="256"/>
      <c r="E163" s="256"/>
      <c r="F163" s="256"/>
      <c r="G163" s="256"/>
      <c r="H163" s="256"/>
      <c r="I163" s="256"/>
      <c r="J163" s="256"/>
      <c r="K163" s="256"/>
      <c r="L163" s="256"/>
      <c r="M163" s="256"/>
      <c r="N163" s="256"/>
      <c r="O163" s="256"/>
      <c r="P163" s="256"/>
      <c r="Q163" s="256"/>
      <c r="R163" s="256"/>
      <c r="S163" s="256"/>
      <c r="T163" s="256"/>
      <c r="U163" s="256"/>
      <c r="V163" s="256"/>
      <c r="W163" s="256"/>
      <c r="X163" s="256"/>
      <c r="Y163" s="256"/>
      <c r="Z163" s="256"/>
      <c r="AA163" s="256"/>
      <c r="AB163" s="256"/>
      <c r="AC163" s="256"/>
      <c r="AD163" s="256"/>
      <c r="AE163" s="256"/>
      <c r="AF163" s="256"/>
      <c r="AG163" s="256"/>
      <c r="AH163" s="256"/>
      <c r="AI163" s="256"/>
      <c r="AJ163" s="256"/>
      <c r="AK163" s="256"/>
      <c r="AL163" s="256"/>
    </row>
    <row r="164" spans="1:40" x14ac:dyDescent="0.25">
      <c r="C164" s="256"/>
      <c r="D164" s="256"/>
      <c r="E164" s="256"/>
      <c r="F164" s="256"/>
      <c r="G164" s="256"/>
      <c r="H164" s="256"/>
      <c r="I164" s="256"/>
      <c r="J164" s="256"/>
      <c r="K164" s="256"/>
      <c r="L164" s="256"/>
      <c r="M164" s="256"/>
      <c r="N164" s="256"/>
      <c r="O164" s="256"/>
      <c r="P164" s="256"/>
      <c r="Q164" s="256"/>
      <c r="R164" s="256"/>
      <c r="S164" s="256"/>
      <c r="T164" s="256"/>
      <c r="U164" s="256"/>
      <c r="V164" s="256"/>
      <c r="W164" s="256"/>
      <c r="X164" s="256"/>
      <c r="Y164" s="256"/>
      <c r="Z164" s="256"/>
      <c r="AA164" s="256"/>
      <c r="AB164" s="256"/>
      <c r="AC164" s="256"/>
      <c r="AD164" s="256"/>
      <c r="AE164" s="256"/>
      <c r="AF164" s="256"/>
      <c r="AG164" s="256"/>
      <c r="AH164" s="256"/>
      <c r="AI164" s="256"/>
      <c r="AJ164" s="256"/>
      <c r="AK164" s="256"/>
      <c r="AL164" s="256"/>
    </row>
    <row r="165" spans="1:40" x14ac:dyDescent="0.25">
      <c r="A165" s="189" t="s">
        <v>82</v>
      </c>
      <c r="B165" s="190" t="s">
        <v>83</v>
      </c>
      <c r="C165" s="256">
        <v>26105</v>
      </c>
      <c r="D165" s="256">
        <v>13403</v>
      </c>
      <c r="E165" s="256">
        <v>12702</v>
      </c>
      <c r="F165" s="256">
        <v>69</v>
      </c>
      <c r="G165" s="256">
        <v>65</v>
      </c>
      <c r="H165" s="256">
        <v>74</v>
      </c>
      <c r="I165" s="256">
        <v>566</v>
      </c>
      <c r="J165" s="256">
        <v>276</v>
      </c>
      <c r="K165" s="256">
        <v>290</v>
      </c>
      <c r="L165" s="256">
        <v>72</v>
      </c>
      <c r="M165" s="256">
        <v>65</v>
      </c>
      <c r="N165" s="256">
        <v>79</v>
      </c>
      <c r="O165" s="256">
        <v>1235</v>
      </c>
      <c r="P165" s="256">
        <v>626</v>
      </c>
      <c r="Q165" s="256">
        <v>609</v>
      </c>
      <c r="R165" s="256">
        <v>72</v>
      </c>
      <c r="S165" s="256">
        <v>71</v>
      </c>
      <c r="T165" s="256">
        <v>72</v>
      </c>
      <c r="U165" s="256">
        <v>272</v>
      </c>
      <c r="V165" s="256">
        <v>147</v>
      </c>
      <c r="W165" s="256">
        <v>125</v>
      </c>
      <c r="X165" s="256">
        <v>72</v>
      </c>
      <c r="Y165" s="256">
        <v>69</v>
      </c>
      <c r="Z165" s="256">
        <v>76</v>
      </c>
      <c r="AA165" s="256">
        <v>89</v>
      </c>
      <c r="AB165" s="256">
        <v>43</v>
      </c>
      <c r="AC165" s="256">
        <v>46</v>
      </c>
      <c r="AD165" s="256">
        <v>71</v>
      </c>
      <c r="AE165" s="256">
        <v>70</v>
      </c>
      <c r="AF165" s="256">
        <v>72</v>
      </c>
      <c r="AG165" s="256">
        <v>28654</v>
      </c>
      <c r="AH165" s="256">
        <v>14697</v>
      </c>
      <c r="AI165" s="256">
        <v>13957</v>
      </c>
      <c r="AJ165" s="256">
        <v>69</v>
      </c>
      <c r="AK165" s="256">
        <v>65</v>
      </c>
      <c r="AL165" s="256">
        <v>74</v>
      </c>
      <c r="AN165" s="188"/>
    </row>
    <row r="166" spans="1:40" x14ac:dyDescent="0.25">
      <c r="A166" s="189" t="s">
        <v>108</v>
      </c>
      <c r="B166" s="190" t="s">
        <v>109</v>
      </c>
      <c r="C166" s="256">
        <v>66142</v>
      </c>
      <c r="D166" s="256">
        <v>34044</v>
      </c>
      <c r="E166" s="256">
        <v>32098</v>
      </c>
      <c r="F166" s="256">
        <v>69</v>
      </c>
      <c r="G166" s="256">
        <v>65</v>
      </c>
      <c r="H166" s="256">
        <v>73</v>
      </c>
      <c r="I166" s="256">
        <v>3184</v>
      </c>
      <c r="J166" s="256">
        <v>1626</v>
      </c>
      <c r="K166" s="256">
        <v>1558</v>
      </c>
      <c r="L166" s="256">
        <v>69</v>
      </c>
      <c r="M166" s="256">
        <v>65</v>
      </c>
      <c r="N166" s="256">
        <v>74</v>
      </c>
      <c r="O166" s="256">
        <v>8559</v>
      </c>
      <c r="P166" s="256">
        <v>4345</v>
      </c>
      <c r="Q166" s="256">
        <v>4214</v>
      </c>
      <c r="R166" s="256">
        <v>69</v>
      </c>
      <c r="S166" s="256">
        <v>65</v>
      </c>
      <c r="T166" s="256">
        <v>72</v>
      </c>
      <c r="U166" s="256">
        <v>2100</v>
      </c>
      <c r="V166" s="256">
        <v>1057</v>
      </c>
      <c r="W166" s="256">
        <v>1043</v>
      </c>
      <c r="X166" s="256">
        <v>68</v>
      </c>
      <c r="Y166" s="256">
        <v>64</v>
      </c>
      <c r="Z166" s="256">
        <v>71</v>
      </c>
      <c r="AA166" s="256">
        <v>361</v>
      </c>
      <c r="AB166" s="256">
        <v>187</v>
      </c>
      <c r="AC166" s="256">
        <v>174</v>
      </c>
      <c r="AD166" s="256">
        <v>72</v>
      </c>
      <c r="AE166" s="256">
        <v>69</v>
      </c>
      <c r="AF166" s="256">
        <v>76</v>
      </c>
      <c r="AG166" s="256">
        <v>82220</v>
      </c>
      <c r="AH166" s="256">
        <v>42212</v>
      </c>
      <c r="AI166" s="256">
        <v>40008</v>
      </c>
      <c r="AJ166" s="256">
        <v>69</v>
      </c>
      <c r="AK166" s="256">
        <v>65</v>
      </c>
      <c r="AL166" s="256">
        <v>73</v>
      </c>
      <c r="AN166" s="188"/>
    </row>
    <row r="167" spans="1:40" x14ac:dyDescent="0.25">
      <c r="A167" s="189" t="s">
        <v>155</v>
      </c>
      <c r="B167" s="191" t="s">
        <v>156</v>
      </c>
      <c r="C167" s="256">
        <v>48676</v>
      </c>
      <c r="D167" s="256">
        <v>24871</v>
      </c>
      <c r="E167" s="256">
        <v>23805</v>
      </c>
      <c r="F167" s="256">
        <v>67</v>
      </c>
      <c r="G167" s="256">
        <v>63</v>
      </c>
      <c r="H167" s="256">
        <v>71</v>
      </c>
      <c r="I167" s="256">
        <v>2560</v>
      </c>
      <c r="J167" s="256">
        <v>1310</v>
      </c>
      <c r="K167" s="256">
        <v>1250</v>
      </c>
      <c r="L167" s="256">
        <v>67</v>
      </c>
      <c r="M167" s="256">
        <v>63</v>
      </c>
      <c r="N167" s="256">
        <v>71</v>
      </c>
      <c r="O167" s="256">
        <v>7644</v>
      </c>
      <c r="P167" s="256">
        <v>3918</v>
      </c>
      <c r="Q167" s="256">
        <v>3726</v>
      </c>
      <c r="R167" s="256">
        <v>69</v>
      </c>
      <c r="S167" s="256">
        <v>65</v>
      </c>
      <c r="T167" s="256">
        <v>74</v>
      </c>
      <c r="U167" s="256">
        <v>1374</v>
      </c>
      <c r="V167" s="256">
        <v>725</v>
      </c>
      <c r="W167" s="256">
        <v>649</v>
      </c>
      <c r="X167" s="256">
        <v>68</v>
      </c>
      <c r="Y167" s="256">
        <v>64</v>
      </c>
      <c r="Z167" s="256">
        <v>73</v>
      </c>
      <c r="AA167" s="256">
        <v>195</v>
      </c>
      <c r="AB167" s="256">
        <v>96</v>
      </c>
      <c r="AC167" s="256">
        <v>99</v>
      </c>
      <c r="AD167" s="256">
        <v>76</v>
      </c>
      <c r="AE167" s="256">
        <v>71</v>
      </c>
      <c r="AF167" s="256">
        <v>81</v>
      </c>
      <c r="AG167" s="256">
        <v>61775</v>
      </c>
      <c r="AH167" s="256">
        <v>31640</v>
      </c>
      <c r="AI167" s="256">
        <v>30135</v>
      </c>
      <c r="AJ167" s="256">
        <v>67</v>
      </c>
      <c r="AK167" s="256">
        <v>63</v>
      </c>
      <c r="AL167" s="256">
        <v>71</v>
      </c>
      <c r="AN167" s="188"/>
    </row>
    <row r="168" spans="1:40" x14ac:dyDescent="0.25">
      <c r="A168" s="189" t="s">
        <v>186</v>
      </c>
      <c r="B168" s="190" t="s">
        <v>187</v>
      </c>
      <c r="C168" s="256">
        <v>42325</v>
      </c>
      <c r="D168" s="256">
        <v>21602</v>
      </c>
      <c r="E168" s="256">
        <v>20723</v>
      </c>
      <c r="F168" s="256">
        <v>68</v>
      </c>
      <c r="G168" s="256">
        <v>65</v>
      </c>
      <c r="H168" s="256">
        <v>72</v>
      </c>
      <c r="I168" s="256">
        <v>2672</v>
      </c>
      <c r="J168" s="256">
        <v>1337</v>
      </c>
      <c r="K168" s="256">
        <v>1335</v>
      </c>
      <c r="L168" s="256">
        <v>67</v>
      </c>
      <c r="M168" s="256">
        <v>61</v>
      </c>
      <c r="N168" s="256">
        <v>72</v>
      </c>
      <c r="O168" s="256">
        <v>4222</v>
      </c>
      <c r="P168" s="256">
        <v>2199</v>
      </c>
      <c r="Q168" s="256">
        <v>2023</v>
      </c>
      <c r="R168" s="256">
        <v>74</v>
      </c>
      <c r="S168" s="256">
        <v>71</v>
      </c>
      <c r="T168" s="256">
        <v>77</v>
      </c>
      <c r="U168" s="256">
        <v>1423</v>
      </c>
      <c r="V168" s="256">
        <v>752</v>
      </c>
      <c r="W168" s="256">
        <v>671</v>
      </c>
      <c r="X168" s="256">
        <v>68</v>
      </c>
      <c r="Y168" s="256">
        <v>65</v>
      </c>
      <c r="Z168" s="256">
        <v>72</v>
      </c>
      <c r="AA168" s="256">
        <v>175</v>
      </c>
      <c r="AB168" s="256">
        <v>94</v>
      </c>
      <c r="AC168" s="256">
        <v>81</v>
      </c>
      <c r="AD168" s="256">
        <v>73</v>
      </c>
      <c r="AE168" s="256">
        <v>67</v>
      </c>
      <c r="AF168" s="256">
        <v>80</v>
      </c>
      <c r="AG168" s="256">
        <v>51822</v>
      </c>
      <c r="AH168" s="256">
        <v>26517</v>
      </c>
      <c r="AI168" s="256">
        <v>25305</v>
      </c>
      <c r="AJ168" s="256">
        <v>68</v>
      </c>
      <c r="AK168" s="256">
        <v>65</v>
      </c>
      <c r="AL168" s="256">
        <v>72</v>
      </c>
      <c r="AN168" s="188"/>
    </row>
    <row r="169" spans="1:40" x14ac:dyDescent="0.25">
      <c r="A169" s="189" t="s">
        <v>206</v>
      </c>
      <c r="B169" s="190" t="s">
        <v>207</v>
      </c>
      <c r="C169" s="256">
        <v>46833</v>
      </c>
      <c r="D169" s="256">
        <v>23957</v>
      </c>
      <c r="E169" s="256">
        <v>22876</v>
      </c>
      <c r="F169" s="256">
        <v>70</v>
      </c>
      <c r="G169" s="256">
        <v>65</v>
      </c>
      <c r="H169" s="256">
        <v>74</v>
      </c>
      <c r="I169" s="256">
        <v>4053</v>
      </c>
      <c r="J169" s="256">
        <v>2114</v>
      </c>
      <c r="K169" s="256">
        <v>1939</v>
      </c>
      <c r="L169" s="256">
        <v>70</v>
      </c>
      <c r="M169" s="256">
        <v>67</v>
      </c>
      <c r="N169" s="256">
        <v>74</v>
      </c>
      <c r="O169" s="256">
        <v>11251</v>
      </c>
      <c r="P169" s="256">
        <v>5722</v>
      </c>
      <c r="Q169" s="256">
        <v>5529</v>
      </c>
      <c r="R169" s="256">
        <v>72</v>
      </c>
      <c r="S169" s="256">
        <v>68</v>
      </c>
      <c r="T169" s="256">
        <v>76</v>
      </c>
      <c r="U169" s="256">
        <v>3464</v>
      </c>
      <c r="V169" s="256">
        <v>1727</v>
      </c>
      <c r="W169" s="256">
        <v>1737</v>
      </c>
      <c r="X169" s="256">
        <v>72</v>
      </c>
      <c r="Y169" s="256">
        <v>68</v>
      </c>
      <c r="Z169" s="256">
        <v>77</v>
      </c>
      <c r="AA169" s="256">
        <v>213</v>
      </c>
      <c r="AB169" s="256">
        <v>109</v>
      </c>
      <c r="AC169" s="256">
        <v>104</v>
      </c>
      <c r="AD169" s="256">
        <v>77</v>
      </c>
      <c r="AE169" s="256">
        <v>72</v>
      </c>
      <c r="AF169" s="256">
        <v>83</v>
      </c>
      <c r="AG169" s="256">
        <v>67768</v>
      </c>
      <c r="AH169" s="256">
        <v>34624</v>
      </c>
      <c r="AI169" s="256">
        <v>33144</v>
      </c>
      <c r="AJ169" s="256">
        <v>70</v>
      </c>
      <c r="AK169" s="256">
        <v>66</v>
      </c>
      <c r="AL169" s="256">
        <v>74</v>
      </c>
      <c r="AN169" s="188"/>
    </row>
    <row r="170" spans="1:40" x14ac:dyDescent="0.25">
      <c r="A170" s="189" t="s">
        <v>236</v>
      </c>
      <c r="B170" s="190" t="s">
        <v>237</v>
      </c>
      <c r="C170" s="256">
        <v>56247</v>
      </c>
      <c r="D170" s="256">
        <v>28901</v>
      </c>
      <c r="E170" s="256">
        <v>27346</v>
      </c>
      <c r="F170" s="256">
        <v>67</v>
      </c>
      <c r="G170" s="256">
        <v>63</v>
      </c>
      <c r="H170" s="256">
        <v>71</v>
      </c>
      <c r="I170" s="256">
        <v>3727</v>
      </c>
      <c r="J170" s="256">
        <v>1888</v>
      </c>
      <c r="K170" s="256">
        <v>1839</v>
      </c>
      <c r="L170" s="256">
        <v>70</v>
      </c>
      <c r="M170" s="256">
        <v>67</v>
      </c>
      <c r="N170" s="256">
        <v>73</v>
      </c>
      <c r="O170" s="256">
        <v>4426</v>
      </c>
      <c r="P170" s="256">
        <v>2272</v>
      </c>
      <c r="Q170" s="256">
        <v>2154</v>
      </c>
      <c r="R170" s="256">
        <v>71</v>
      </c>
      <c r="S170" s="256">
        <v>68</v>
      </c>
      <c r="T170" s="256">
        <v>74</v>
      </c>
      <c r="U170" s="256">
        <v>2089</v>
      </c>
      <c r="V170" s="256">
        <v>1038</v>
      </c>
      <c r="W170" s="256">
        <v>1051</v>
      </c>
      <c r="X170" s="256">
        <v>71</v>
      </c>
      <c r="Y170" s="256">
        <v>66</v>
      </c>
      <c r="Z170" s="256">
        <v>76</v>
      </c>
      <c r="AA170" s="256">
        <v>264</v>
      </c>
      <c r="AB170" s="256">
        <v>133</v>
      </c>
      <c r="AC170" s="256">
        <v>131</v>
      </c>
      <c r="AD170" s="256">
        <v>78</v>
      </c>
      <c r="AE170" s="256">
        <v>75</v>
      </c>
      <c r="AF170" s="256">
        <v>81</v>
      </c>
      <c r="AG170" s="256">
        <v>68258</v>
      </c>
      <c r="AH170" s="256">
        <v>34993</v>
      </c>
      <c r="AI170" s="256">
        <v>33265</v>
      </c>
      <c r="AJ170" s="256">
        <v>67</v>
      </c>
      <c r="AK170" s="256">
        <v>63</v>
      </c>
      <c r="AL170" s="256">
        <v>71</v>
      </c>
      <c r="AN170" s="188"/>
    </row>
    <row r="171" spans="1:40" x14ac:dyDescent="0.25">
      <c r="A171" s="189" t="s">
        <v>259</v>
      </c>
      <c r="B171" s="190" t="s">
        <v>443</v>
      </c>
      <c r="C171" s="256">
        <v>40507</v>
      </c>
      <c r="D171" s="256">
        <v>20837</v>
      </c>
      <c r="E171" s="256">
        <v>19670</v>
      </c>
      <c r="F171" s="256">
        <v>71</v>
      </c>
      <c r="G171" s="256">
        <v>68</v>
      </c>
      <c r="H171" s="256">
        <v>74</v>
      </c>
      <c r="I171" s="256">
        <v>9890</v>
      </c>
      <c r="J171" s="256">
        <v>4984</v>
      </c>
      <c r="K171" s="256">
        <v>4906</v>
      </c>
      <c r="L171" s="256">
        <v>73</v>
      </c>
      <c r="M171" s="256">
        <v>69</v>
      </c>
      <c r="N171" s="256">
        <v>77</v>
      </c>
      <c r="O171" s="256">
        <v>19083</v>
      </c>
      <c r="P171" s="256">
        <v>9909</v>
      </c>
      <c r="Q171" s="256">
        <v>9174</v>
      </c>
      <c r="R171" s="256">
        <v>77</v>
      </c>
      <c r="S171" s="256">
        <v>74</v>
      </c>
      <c r="T171" s="256">
        <v>80</v>
      </c>
      <c r="U171" s="256">
        <v>20621</v>
      </c>
      <c r="V171" s="256">
        <v>10372</v>
      </c>
      <c r="W171" s="256">
        <v>10249</v>
      </c>
      <c r="X171" s="256">
        <v>72</v>
      </c>
      <c r="Y171" s="256">
        <v>68</v>
      </c>
      <c r="Z171" s="256">
        <v>76</v>
      </c>
      <c r="AA171" s="256">
        <v>694</v>
      </c>
      <c r="AB171" s="256">
        <v>342</v>
      </c>
      <c r="AC171" s="256">
        <v>352</v>
      </c>
      <c r="AD171" s="256">
        <v>80</v>
      </c>
      <c r="AE171" s="256">
        <v>77</v>
      </c>
      <c r="AF171" s="256">
        <v>82</v>
      </c>
      <c r="AG171" s="256">
        <v>98065</v>
      </c>
      <c r="AH171" s="256">
        <v>50232</v>
      </c>
      <c r="AI171" s="256">
        <v>47833</v>
      </c>
      <c r="AJ171" s="256">
        <v>72</v>
      </c>
      <c r="AK171" s="256">
        <v>69</v>
      </c>
      <c r="AL171" s="256">
        <v>76</v>
      </c>
      <c r="AN171" s="188"/>
    </row>
    <row r="172" spans="1:40" x14ac:dyDescent="0.25">
      <c r="A172" s="192" t="s">
        <v>261</v>
      </c>
      <c r="B172" s="190" t="s">
        <v>262</v>
      </c>
      <c r="C172" s="256">
        <v>11293</v>
      </c>
      <c r="D172" s="256">
        <v>5773</v>
      </c>
      <c r="E172" s="256">
        <v>5520</v>
      </c>
      <c r="F172" s="256">
        <v>72</v>
      </c>
      <c r="G172" s="256">
        <v>69</v>
      </c>
      <c r="H172" s="256">
        <v>75</v>
      </c>
      <c r="I172" s="256">
        <v>3767</v>
      </c>
      <c r="J172" s="256">
        <v>1855</v>
      </c>
      <c r="K172" s="256">
        <v>1912</v>
      </c>
      <c r="L172" s="256">
        <v>74</v>
      </c>
      <c r="M172" s="256">
        <v>70</v>
      </c>
      <c r="N172" s="256">
        <v>78</v>
      </c>
      <c r="O172" s="256">
        <v>6459</v>
      </c>
      <c r="P172" s="256">
        <v>3331</v>
      </c>
      <c r="Q172" s="256">
        <v>3128</v>
      </c>
      <c r="R172" s="256">
        <v>76</v>
      </c>
      <c r="S172" s="256">
        <v>73</v>
      </c>
      <c r="T172" s="256">
        <v>80</v>
      </c>
      <c r="U172" s="256">
        <v>9610</v>
      </c>
      <c r="V172" s="256">
        <v>4863</v>
      </c>
      <c r="W172" s="256">
        <v>4747</v>
      </c>
      <c r="X172" s="256">
        <v>72</v>
      </c>
      <c r="Y172" s="256">
        <v>68</v>
      </c>
      <c r="Z172" s="256">
        <v>76</v>
      </c>
      <c r="AA172" s="256">
        <v>290</v>
      </c>
      <c r="AB172" s="256">
        <v>134</v>
      </c>
      <c r="AC172" s="256">
        <v>156</v>
      </c>
      <c r="AD172" s="256">
        <v>78</v>
      </c>
      <c r="AE172" s="256">
        <v>75</v>
      </c>
      <c r="AF172" s="256">
        <v>80</v>
      </c>
      <c r="AG172" s="256">
        <v>34303</v>
      </c>
      <c r="AH172" s="256">
        <v>17455</v>
      </c>
      <c r="AI172" s="256">
        <v>16848</v>
      </c>
      <c r="AJ172" s="256">
        <v>73</v>
      </c>
      <c r="AK172" s="256">
        <v>69</v>
      </c>
      <c r="AL172" s="256">
        <v>76</v>
      </c>
      <c r="AN172" s="188"/>
    </row>
    <row r="173" spans="1:40" x14ac:dyDescent="0.25">
      <c r="A173" s="192" t="s">
        <v>291</v>
      </c>
      <c r="B173" s="193" t="s">
        <v>292</v>
      </c>
      <c r="C173" s="256">
        <v>29214</v>
      </c>
      <c r="D173" s="256">
        <v>15064</v>
      </c>
      <c r="E173" s="256">
        <v>14150</v>
      </c>
      <c r="F173" s="256">
        <v>70</v>
      </c>
      <c r="G173" s="256">
        <v>67</v>
      </c>
      <c r="H173" s="256">
        <v>73</v>
      </c>
      <c r="I173" s="256">
        <v>6123</v>
      </c>
      <c r="J173" s="256">
        <v>3129</v>
      </c>
      <c r="K173" s="256">
        <v>2994</v>
      </c>
      <c r="L173" s="256">
        <v>73</v>
      </c>
      <c r="M173" s="256">
        <v>69</v>
      </c>
      <c r="N173" s="256">
        <v>77</v>
      </c>
      <c r="O173" s="256">
        <v>12624</v>
      </c>
      <c r="P173" s="256">
        <v>6578</v>
      </c>
      <c r="Q173" s="256">
        <v>6046</v>
      </c>
      <c r="R173" s="256">
        <v>77</v>
      </c>
      <c r="S173" s="256">
        <v>74</v>
      </c>
      <c r="T173" s="256">
        <v>80</v>
      </c>
      <c r="U173" s="256">
        <v>11011</v>
      </c>
      <c r="V173" s="256">
        <v>5509</v>
      </c>
      <c r="W173" s="256">
        <v>5502</v>
      </c>
      <c r="X173" s="256">
        <v>72</v>
      </c>
      <c r="Y173" s="256">
        <v>67</v>
      </c>
      <c r="Z173" s="256">
        <v>76</v>
      </c>
      <c r="AA173" s="256">
        <v>404</v>
      </c>
      <c r="AB173" s="256">
        <v>208</v>
      </c>
      <c r="AC173" s="256">
        <v>196</v>
      </c>
      <c r="AD173" s="256">
        <v>81</v>
      </c>
      <c r="AE173" s="256">
        <v>78</v>
      </c>
      <c r="AF173" s="256">
        <v>84</v>
      </c>
      <c r="AG173" s="256">
        <v>63762</v>
      </c>
      <c r="AH173" s="256">
        <v>32777</v>
      </c>
      <c r="AI173" s="256">
        <v>30985</v>
      </c>
      <c r="AJ173" s="256">
        <v>72</v>
      </c>
      <c r="AK173" s="256">
        <v>68</v>
      </c>
      <c r="AL173" s="256">
        <v>75</v>
      </c>
      <c r="AN173" s="188"/>
    </row>
    <row r="174" spans="1:40" x14ac:dyDescent="0.25">
      <c r="A174" s="189" t="s">
        <v>331</v>
      </c>
      <c r="B174" s="194" t="s">
        <v>332</v>
      </c>
      <c r="C174" s="256">
        <v>80750</v>
      </c>
      <c r="D174" s="256">
        <v>41447</v>
      </c>
      <c r="E174" s="256">
        <v>39303</v>
      </c>
      <c r="F174" s="256">
        <v>67</v>
      </c>
      <c r="G174" s="256">
        <v>64</v>
      </c>
      <c r="H174" s="256">
        <v>71</v>
      </c>
      <c r="I174" s="256">
        <v>5256</v>
      </c>
      <c r="J174" s="256">
        <v>2720</v>
      </c>
      <c r="K174" s="256">
        <v>2536</v>
      </c>
      <c r="L174" s="256">
        <v>70</v>
      </c>
      <c r="M174" s="256">
        <v>66</v>
      </c>
      <c r="N174" s="256">
        <v>74</v>
      </c>
      <c r="O174" s="256">
        <v>6897</v>
      </c>
      <c r="P174" s="256">
        <v>3491</v>
      </c>
      <c r="Q174" s="256">
        <v>3406</v>
      </c>
      <c r="R174" s="256">
        <v>72</v>
      </c>
      <c r="S174" s="256">
        <v>69</v>
      </c>
      <c r="T174" s="256">
        <v>76</v>
      </c>
      <c r="U174" s="256">
        <v>2334</v>
      </c>
      <c r="V174" s="256">
        <v>1184</v>
      </c>
      <c r="W174" s="256">
        <v>1150</v>
      </c>
      <c r="X174" s="256">
        <v>70</v>
      </c>
      <c r="Y174" s="256">
        <v>66</v>
      </c>
      <c r="Z174" s="256">
        <v>74</v>
      </c>
      <c r="AA174" s="256">
        <v>332</v>
      </c>
      <c r="AB174" s="256">
        <v>177</v>
      </c>
      <c r="AC174" s="256">
        <v>155</v>
      </c>
      <c r="AD174" s="256">
        <v>79</v>
      </c>
      <c r="AE174" s="256">
        <v>78</v>
      </c>
      <c r="AF174" s="256">
        <v>80</v>
      </c>
      <c r="AG174" s="256">
        <v>97665</v>
      </c>
      <c r="AH174" s="256">
        <v>50091</v>
      </c>
      <c r="AI174" s="256">
        <v>47574</v>
      </c>
      <c r="AJ174" s="256">
        <v>68</v>
      </c>
      <c r="AK174" s="256">
        <v>64</v>
      </c>
      <c r="AL174" s="256">
        <v>71</v>
      </c>
      <c r="AN174" s="188"/>
    </row>
    <row r="175" spans="1:40" x14ac:dyDescent="0.25">
      <c r="A175" s="189" t="s">
        <v>371</v>
      </c>
      <c r="B175" s="194" t="s">
        <v>372</v>
      </c>
      <c r="C175" s="256">
        <v>50788</v>
      </c>
      <c r="D175" s="256">
        <v>26084</v>
      </c>
      <c r="E175" s="256">
        <v>24704</v>
      </c>
      <c r="F175" s="256">
        <v>71</v>
      </c>
      <c r="G175" s="256">
        <v>66</v>
      </c>
      <c r="H175" s="256">
        <v>75</v>
      </c>
      <c r="I175" s="256">
        <v>2101</v>
      </c>
      <c r="J175" s="256">
        <v>1075</v>
      </c>
      <c r="K175" s="256">
        <v>1026</v>
      </c>
      <c r="L175" s="256">
        <v>72</v>
      </c>
      <c r="M175" s="256">
        <v>69</v>
      </c>
      <c r="N175" s="256">
        <v>76</v>
      </c>
      <c r="O175" s="256">
        <v>1513</v>
      </c>
      <c r="P175" s="256">
        <v>794</v>
      </c>
      <c r="Q175" s="256">
        <v>719</v>
      </c>
      <c r="R175" s="256">
        <v>70</v>
      </c>
      <c r="S175" s="256">
        <v>69</v>
      </c>
      <c r="T175" s="256">
        <v>72</v>
      </c>
      <c r="U175" s="256">
        <v>917</v>
      </c>
      <c r="V175" s="256">
        <v>451</v>
      </c>
      <c r="W175" s="256">
        <v>466</v>
      </c>
      <c r="X175" s="256">
        <v>69</v>
      </c>
      <c r="Y175" s="256">
        <v>65</v>
      </c>
      <c r="Z175" s="256">
        <v>72</v>
      </c>
      <c r="AA175" s="256">
        <v>158</v>
      </c>
      <c r="AB175" s="256">
        <v>77</v>
      </c>
      <c r="AC175" s="256">
        <v>81</v>
      </c>
      <c r="AD175" s="256">
        <v>82</v>
      </c>
      <c r="AE175" s="256">
        <v>79</v>
      </c>
      <c r="AF175" s="256">
        <v>84</v>
      </c>
      <c r="AG175" s="256">
        <v>56433</v>
      </c>
      <c r="AH175" s="256">
        <v>28976</v>
      </c>
      <c r="AI175" s="256">
        <v>27457</v>
      </c>
      <c r="AJ175" s="256">
        <v>70</v>
      </c>
      <c r="AK175" s="256">
        <v>66</v>
      </c>
      <c r="AL175" s="256">
        <v>75</v>
      </c>
      <c r="AN175" s="188"/>
    </row>
    <row r="176" spans="1:40" x14ac:dyDescent="0.25">
      <c r="A176" s="195" t="s">
        <v>80</v>
      </c>
      <c r="B176" s="196" t="s">
        <v>81</v>
      </c>
      <c r="C176" s="256">
        <v>458373</v>
      </c>
      <c r="D176" s="256">
        <v>235146</v>
      </c>
      <c r="E176" s="256">
        <v>223227</v>
      </c>
      <c r="F176" s="256">
        <v>69</v>
      </c>
      <c r="G176" s="256">
        <v>65</v>
      </c>
      <c r="H176" s="256">
        <v>73</v>
      </c>
      <c r="I176" s="256">
        <v>34009</v>
      </c>
      <c r="J176" s="256">
        <v>17330</v>
      </c>
      <c r="K176" s="256">
        <v>16679</v>
      </c>
      <c r="L176" s="256">
        <v>71</v>
      </c>
      <c r="M176" s="256">
        <v>67</v>
      </c>
      <c r="N176" s="256">
        <v>75</v>
      </c>
      <c r="O176" s="256">
        <v>64830</v>
      </c>
      <c r="P176" s="256">
        <v>33276</v>
      </c>
      <c r="Q176" s="256">
        <v>31554</v>
      </c>
      <c r="R176" s="256">
        <v>73</v>
      </c>
      <c r="S176" s="256">
        <v>69</v>
      </c>
      <c r="T176" s="256">
        <v>76</v>
      </c>
      <c r="U176" s="256">
        <v>34594</v>
      </c>
      <c r="V176" s="256">
        <v>17453</v>
      </c>
      <c r="W176" s="256">
        <v>17141</v>
      </c>
      <c r="X176" s="256">
        <v>71</v>
      </c>
      <c r="Y176" s="256">
        <v>67</v>
      </c>
      <c r="Z176" s="256">
        <v>75</v>
      </c>
      <c r="AA176" s="256">
        <v>2481</v>
      </c>
      <c r="AB176" s="256">
        <v>1258</v>
      </c>
      <c r="AC176" s="256">
        <v>1223</v>
      </c>
      <c r="AD176" s="256">
        <v>77</v>
      </c>
      <c r="AE176" s="256">
        <v>74</v>
      </c>
      <c r="AF176" s="256">
        <v>80</v>
      </c>
      <c r="AG176" s="256">
        <v>612660</v>
      </c>
      <c r="AH176" s="256">
        <v>313982</v>
      </c>
      <c r="AI176" s="256">
        <v>298678</v>
      </c>
      <c r="AJ176" s="256">
        <v>69</v>
      </c>
      <c r="AK176" s="256">
        <v>65</v>
      </c>
      <c r="AL176" s="256">
        <v>73</v>
      </c>
    </row>
  </sheetData>
  <conditionalFormatting sqref="AN10:AN161 AN165:AN175">
    <cfRule type="cellIs" dxfId="5" priority="1" stopIfTrue="1" operator="equal">
      <formula>1</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pageSetUpPr fitToPage="1"/>
  </sheetPr>
  <dimension ref="A1:U205"/>
  <sheetViews>
    <sheetView workbookViewId="0">
      <pane ySplit="9" topLeftCell="A10" activePane="bottomLeft" state="frozen"/>
      <selection pane="bottomLeft"/>
    </sheetView>
  </sheetViews>
  <sheetFormatPr defaultRowHeight="12.75" x14ac:dyDescent="0.2"/>
  <cols>
    <col min="1" max="1" width="9.140625" style="12"/>
    <col min="2" max="2" width="22.28515625" style="12" bestFit="1" customWidth="1"/>
    <col min="3" max="3" width="11.85546875" style="12" customWidth="1"/>
    <col min="4" max="4" width="14.5703125" style="12" customWidth="1"/>
    <col min="5" max="5" width="9.140625" style="12"/>
    <col min="6" max="6" width="11.140625" style="12" customWidth="1"/>
    <col min="7" max="7" width="15.42578125" style="12" customWidth="1"/>
    <col min="8" max="8" width="9.140625" style="12"/>
    <col min="9" max="9" width="11" style="12" customWidth="1"/>
    <col min="10" max="10" width="15.28515625" style="12" customWidth="1"/>
    <col min="11" max="17" width="9.140625" style="12"/>
    <col min="18" max="21" width="9.140625" style="12" hidden="1" customWidth="1"/>
    <col min="22" max="16384" width="9.140625" style="12"/>
  </cols>
  <sheetData>
    <row r="1" spans="1:19" ht="14.25" x14ac:dyDescent="0.2">
      <c r="A1" s="40" t="s">
        <v>553</v>
      </c>
    </row>
    <row r="2" spans="1:19" ht="15" thickBot="1" x14ac:dyDescent="0.25">
      <c r="A2" s="2" t="s">
        <v>513</v>
      </c>
    </row>
    <row r="3" spans="1:19" ht="13.5" thickBot="1" x14ac:dyDescent="0.25">
      <c r="A3" s="2" t="s">
        <v>518</v>
      </c>
      <c r="H3" s="422" t="s">
        <v>28</v>
      </c>
      <c r="I3" s="423"/>
      <c r="J3" s="424"/>
    </row>
    <row r="4" spans="1:19" ht="14.25" x14ac:dyDescent="0.2">
      <c r="A4" s="1" t="s">
        <v>595</v>
      </c>
      <c r="H4" s="268" t="s">
        <v>29</v>
      </c>
      <c r="I4" s="461" t="s">
        <v>30</v>
      </c>
      <c r="J4" s="463"/>
      <c r="R4" s="12">
        <v>2012</v>
      </c>
      <c r="S4" s="54" t="s">
        <v>6</v>
      </c>
    </row>
    <row r="5" spans="1:19" ht="13.5" thickBot="1" x14ac:dyDescent="0.25">
      <c r="A5" s="1"/>
      <c r="H5" s="112" t="s">
        <v>456</v>
      </c>
      <c r="I5" s="425">
        <v>2013</v>
      </c>
      <c r="J5" s="426"/>
      <c r="R5" s="12">
        <v>2013</v>
      </c>
      <c r="S5" s="54" t="s">
        <v>7</v>
      </c>
    </row>
    <row r="6" spans="1:19" x14ac:dyDescent="0.2">
      <c r="A6" s="1"/>
      <c r="S6" s="54" t="s">
        <v>30</v>
      </c>
    </row>
    <row r="8" spans="1:19" ht="36" customHeight="1" x14ac:dyDescent="0.2">
      <c r="A8" s="464"/>
      <c r="B8" s="464"/>
      <c r="C8" s="483" t="s">
        <v>603</v>
      </c>
      <c r="D8" s="483"/>
      <c r="E8" s="456"/>
      <c r="F8" s="483" t="s">
        <v>604</v>
      </c>
      <c r="G8" s="483"/>
      <c r="H8" s="456"/>
      <c r="I8" s="483" t="s">
        <v>599</v>
      </c>
      <c r="J8" s="483"/>
    </row>
    <row r="9" spans="1:19" ht="56.25" x14ac:dyDescent="0.2">
      <c r="A9" s="465"/>
      <c r="B9" s="465"/>
      <c r="C9" s="277" t="s">
        <v>605</v>
      </c>
      <c r="D9" s="57" t="s">
        <v>70</v>
      </c>
      <c r="E9" s="458"/>
      <c r="F9" s="277" t="s">
        <v>605</v>
      </c>
      <c r="G9" s="57" t="s">
        <v>70</v>
      </c>
      <c r="H9" s="458"/>
      <c r="I9" s="277" t="s">
        <v>605</v>
      </c>
      <c r="J9" s="57" t="s">
        <v>70</v>
      </c>
    </row>
    <row r="10" spans="1:19" x14ac:dyDescent="0.2">
      <c r="A10" s="86" t="s">
        <v>80</v>
      </c>
      <c r="B10" s="87" t="s">
        <v>81</v>
      </c>
      <c r="C10" s="88">
        <f ca="1">VLOOKUP(TRIM($A10),INDIRECT($S$10),6+$S$11,0)</f>
        <v>495359</v>
      </c>
      <c r="D10" s="88">
        <f ca="1">VLOOKUP(TRIM($A10),INDIRECT($S$10),3+$S$11,0)</f>
        <v>69</v>
      </c>
      <c r="E10" s="27"/>
      <c r="F10" s="88">
        <f ca="1">VLOOKUP(TRIM($A10),INDIRECT($S$10),12+$S$11,0)</f>
        <v>112756</v>
      </c>
      <c r="G10" s="88">
        <f ca="1">VLOOKUP(TRIM($A10),INDIRECT($S$10),9+$S$11,0)</f>
        <v>69</v>
      </c>
      <c r="H10" s="27"/>
      <c r="I10" s="88">
        <f ca="1">VLOOKUP(TRIM($A10),INDIRECT($S$10),18+$S$11,0)</f>
        <v>612660</v>
      </c>
      <c r="J10" s="88">
        <f ca="1">VLOOKUP(TRIM($A10),INDIRECT($S$10),15+$S$11,0)</f>
        <v>69</v>
      </c>
      <c r="S10" s="12" t="str">
        <f>"Y1P_Table5b_"&amp;$I$5</f>
        <v>Y1P_Table5b_2013</v>
      </c>
    </row>
    <row r="11" spans="1:19" x14ac:dyDescent="0.2">
      <c r="A11" s="86"/>
      <c r="B11" s="87"/>
      <c r="C11" s="88"/>
      <c r="D11" s="89"/>
      <c r="E11" s="27"/>
      <c r="F11" s="88"/>
      <c r="G11" s="89"/>
      <c r="H11" s="27"/>
      <c r="I11" s="88"/>
      <c r="J11" s="89"/>
      <c r="S11" s="12">
        <f>IF(I4="All",2,IF(I4="Boys",1,IF(I4="Girls",0)))</f>
        <v>2</v>
      </c>
    </row>
    <row r="12" spans="1:19" x14ac:dyDescent="0.2">
      <c r="A12" s="86" t="s">
        <v>82</v>
      </c>
      <c r="B12" s="90" t="s">
        <v>83</v>
      </c>
      <c r="C12" s="88">
        <f ca="1">VLOOKUP(TRIM($A12),INDIRECT($S$10),6+$S$11,0)</f>
        <v>26778</v>
      </c>
      <c r="D12" s="88">
        <f ca="1">VLOOKUP(TRIM($A12),INDIRECT($S$10),3+$S$11,0)</f>
        <v>70</v>
      </c>
      <c r="E12" s="27"/>
      <c r="F12" s="88">
        <f ca="1">VLOOKUP(TRIM($A12),INDIRECT($S$10),12+$S$11,0)</f>
        <v>1769</v>
      </c>
      <c r="G12" s="88">
        <f ca="1">VLOOKUP(TRIM($A12),INDIRECT($S$10),9+$S$11,0)</f>
        <v>66</v>
      </c>
      <c r="H12" s="27"/>
      <c r="I12" s="88">
        <f ca="1">VLOOKUP(TRIM($A12),INDIRECT($S$10),18+$S$11,0)</f>
        <v>28654</v>
      </c>
      <c r="J12" s="88">
        <f ca="1">VLOOKUP(TRIM($A12),INDIRECT($S$10),15+$S$11,0)</f>
        <v>69</v>
      </c>
    </row>
    <row r="13" spans="1:19" x14ac:dyDescent="0.2">
      <c r="A13" s="29"/>
      <c r="B13" s="245"/>
      <c r="C13" s="197"/>
      <c r="D13" s="198"/>
      <c r="E13" s="203"/>
      <c r="F13" s="197"/>
      <c r="G13" s="198"/>
      <c r="H13" s="203"/>
      <c r="I13" s="197"/>
      <c r="J13" s="198"/>
    </row>
    <row r="14" spans="1:19" x14ac:dyDescent="0.2">
      <c r="A14" s="29" t="s">
        <v>86</v>
      </c>
      <c r="B14" s="245" t="s">
        <v>521</v>
      </c>
      <c r="C14" s="197">
        <f ca="1">VLOOKUP(TRIM($A14),INDIRECT($S$10),6+$S$11,0)</f>
        <v>5371</v>
      </c>
      <c r="D14" s="197">
        <f ca="1">VLOOKUP(TRIM($A14),INDIRECT($S$10),3+$S$11,0)</f>
        <v>69</v>
      </c>
      <c r="E14" s="203"/>
      <c r="F14" s="197">
        <f ca="1">VLOOKUP(TRIM($A14),INDIRECT($S$10),12+$S$11,0)</f>
        <v>117</v>
      </c>
      <c r="G14" s="197">
        <f ca="1">VLOOKUP(TRIM($A14),INDIRECT($S$10),9+$S$11,0)</f>
        <v>69</v>
      </c>
      <c r="H14" s="203"/>
      <c r="I14" s="197">
        <f ca="1">VLOOKUP(TRIM($A14),INDIRECT($S$10),18+$S$11,0)</f>
        <v>5494</v>
      </c>
      <c r="J14" s="197">
        <f ca="1">VLOOKUP(TRIM($A14),INDIRECT($S$10),15+$S$11,0)</f>
        <v>69</v>
      </c>
    </row>
    <row r="15" spans="1:19" x14ac:dyDescent="0.2">
      <c r="A15" s="29" t="s">
        <v>84</v>
      </c>
      <c r="B15" s="92" t="s">
        <v>85</v>
      </c>
      <c r="C15" s="197">
        <f t="shared" ref="C15:C25" ca="1" si="0">VLOOKUP(TRIM($A15),INDIRECT($S$10),6+$S$11,0)</f>
        <v>1158</v>
      </c>
      <c r="D15" s="197">
        <f t="shared" ref="D15:D25" ca="1" si="1">VLOOKUP(TRIM($A15),INDIRECT($S$10),3+$S$11,0)</f>
        <v>76</v>
      </c>
      <c r="E15" s="203"/>
      <c r="F15" s="197">
        <f t="shared" ref="F15:F25" ca="1" si="2">VLOOKUP(TRIM($A15),INDIRECT($S$10),12+$S$11,0)</f>
        <v>54</v>
      </c>
      <c r="G15" s="197">
        <f t="shared" ref="G15:G25" ca="1" si="3">VLOOKUP(TRIM($A15),INDIRECT($S$10),9+$S$11,0)</f>
        <v>76</v>
      </c>
      <c r="H15" s="203"/>
      <c r="I15" s="197">
        <f t="shared" ref="I15:I25" ca="1" si="4">VLOOKUP(TRIM($A15),INDIRECT($S$10),18+$S$11,0)</f>
        <v>1215</v>
      </c>
      <c r="J15" s="197">
        <f t="shared" ref="J15:J25" ca="1" si="5">VLOOKUP(TRIM($A15),INDIRECT($S$10),15+$S$11,0)</f>
        <v>76</v>
      </c>
    </row>
    <row r="16" spans="1:19" x14ac:dyDescent="0.2">
      <c r="A16" s="29" t="s">
        <v>88</v>
      </c>
      <c r="B16" s="92" t="s">
        <v>89</v>
      </c>
      <c r="C16" s="197">
        <f t="shared" ca="1" si="0"/>
        <v>1946</v>
      </c>
      <c r="D16" s="197">
        <f t="shared" ca="1" si="1"/>
        <v>69</v>
      </c>
      <c r="E16" s="203"/>
      <c r="F16" s="197">
        <f t="shared" ca="1" si="2"/>
        <v>109</v>
      </c>
      <c r="G16" s="197">
        <f t="shared" ca="1" si="3"/>
        <v>64</v>
      </c>
      <c r="H16" s="203"/>
      <c r="I16" s="197">
        <f t="shared" ca="1" si="4"/>
        <v>2058</v>
      </c>
      <c r="J16" s="197">
        <f t="shared" ca="1" si="5"/>
        <v>69</v>
      </c>
    </row>
    <row r="17" spans="1:10" x14ac:dyDescent="0.2">
      <c r="A17" s="29" t="s">
        <v>90</v>
      </c>
      <c r="B17" s="92" t="s">
        <v>91</v>
      </c>
      <c r="C17" s="197">
        <f t="shared" ca="1" si="0"/>
        <v>1102</v>
      </c>
      <c r="D17" s="197">
        <f t="shared" ca="1" si="1"/>
        <v>75</v>
      </c>
      <c r="E17" s="203"/>
      <c r="F17" s="197">
        <f t="shared" ca="1" si="2"/>
        <v>43</v>
      </c>
      <c r="G17" s="197" t="str">
        <f t="shared" ca="1" si="3"/>
        <v>x</v>
      </c>
      <c r="H17" s="203"/>
      <c r="I17" s="197">
        <f t="shared" ca="1" si="4"/>
        <v>1147</v>
      </c>
      <c r="J17" s="197">
        <f t="shared" ca="1" si="5"/>
        <v>75</v>
      </c>
    </row>
    <row r="18" spans="1:10" x14ac:dyDescent="0.2">
      <c r="A18" s="29" t="s">
        <v>92</v>
      </c>
      <c r="B18" s="92" t="s">
        <v>93</v>
      </c>
      <c r="C18" s="197">
        <f t="shared" ca="1" si="0"/>
        <v>1556</v>
      </c>
      <c r="D18" s="197">
        <f t="shared" ca="1" si="1"/>
        <v>62</v>
      </c>
      <c r="E18" s="203"/>
      <c r="F18" s="197">
        <f t="shared" ca="1" si="2"/>
        <v>256</v>
      </c>
      <c r="G18" s="197">
        <f t="shared" ca="1" si="3"/>
        <v>60</v>
      </c>
      <c r="H18" s="203"/>
      <c r="I18" s="197">
        <f t="shared" ca="1" si="4"/>
        <v>1824</v>
      </c>
      <c r="J18" s="197">
        <f t="shared" ca="1" si="5"/>
        <v>62</v>
      </c>
    </row>
    <row r="19" spans="1:10" x14ac:dyDescent="0.2">
      <c r="A19" s="29" t="s">
        <v>94</v>
      </c>
      <c r="B19" s="92" t="s">
        <v>95</v>
      </c>
      <c r="C19" s="197">
        <f t="shared" ca="1" si="0"/>
        <v>2205</v>
      </c>
      <c r="D19" s="197">
        <f t="shared" ca="1" si="1"/>
        <v>71</v>
      </c>
      <c r="E19" s="203"/>
      <c r="F19" s="197">
        <f t="shared" ca="1" si="2"/>
        <v>657</v>
      </c>
      <c r="G19" s="197">
        <f t="shared" ca="1" si="3"/>
        <v>63</v>
      </c>
      <c r="H19" s="203"/>
      <c r="I19" s="197">
        <f t="shared" ca="1" si="4"/>
        <v>2897</v>
      </c>
      <c r="J19" s="197">
        <f t="shared" ca="1" si="5"/>
        <v>69</v>
      </c>
    </row>
    <row r="20" spans="1:10" x14ac:dyDescent="0.2">
      <c r="A20" s="29" t="s">
        <v>96</v>
      </c>
      <c r="B20" s="92" t="s">
        <v>97</v>
      </c>
      <c r="C20" s="197">
        <f t="shared" ca="1" si="0"/>
        <v>2099</v>
      </c>
      <c r="D20" s="197">
        <f t="shared" ca="1" si="1"/>
        <v>72</v>
      </c>
      <c r="E20" s="203"/>
      <c r="F20" s="197">
        <f t="shared" ca="1" si="2"/>
        <v>97</v>
      </c>
      <c r="G20" s="197">
        <f t="shared" ca="1" si="3"/>
        <v>79</v>
      </c>
      <c r="H20" s="203"/>
      <c r="I20" s="197">
        <f t="shared" ca="1" si="4"/>
        <v>2204</v>
      </c>
      <c r="J20" s="197">
        <f t="shared" ca="1" si="5"/>
        <v>73</v>
      </c>
    </row>
    <row r="21" spans="1:10" x14ac:dyDescent="0.2">
      <c r="A21" s="29" t="s">
        <v>98</v>
      </c>
      <c r="B21" s="92" t="s">
        <v>99</v>
      </c>
      <c r="C21" s="197">
        <f t="shared" ca="1" si="0"/>
        <v>3158</v>
      </c>
      <c r="D21" s="197">
        <f t="shared" ca="1" si="1"/>
        <v>71</v>
      </c>
      <c r="E21" s="203"/>
      <c r="F21" s="197">
        <f t="shared" ca="1" si="2"/>
        <v>49</v>
      </c>
      <c r="G21" s="197">
        <f t="shared" ca="1" si="3"/>
        <v>59</v>
      </c>
      <c r="H21" s="203"/>
      <c r="I21" s="197">
        <f t="shared" ca="1" si="4"/>
        <v>3215</v>
      </c>
      <c r="J21" s="197">
        <f t="shared" ca="1" si="5"/>
        <v>71</v>
      </c>
    </row>
    <row r="22" spans="1:10" x14ac:dyDescent="0.2">
      <c r="A22" s="29" t="s">
        <v>100</v>
      </c>
      <c r="B22" s="92" t="s">
        <v>101</v>
      </c>
      <c r="C22" s="197">
        <f t="shared" ca="1" si="0"/>
        <v>1509</v>
      </c>
      <c r="D22" s="197">
        <f t="shared" ca="1" si="1"/>
        <v>65</v>
      </c>
      <c r="E22" s="203"/>
      <c r="F22" s="197">
        <f t="shared" ca="1" si="2"/>
        <v>7</v>
      </c>
      <c r="G22" s="197" t="str">
        <f t="shared" ca="1" si="3"/>
        <v>x</v>
      </c>
      <c r="H22" s="203"/>
      <c r="I22" s="197">
        <f t="shared" ca="1" si="4"/>
        <v>1520</v>
      </c>
      <c r="J22" s="197">
        <f t="shared" ca="1" si="5"/>
        <v>65</v>
      </c>
    </row>
    <row r="23" spans="1:10" x14ac:dyDescent="0.2">
      <c r="A23" s="29" t="s">
        <v>102</v>
      </c>
      <c r="B23" s="92" t="s">
        <v>103</v>
      </c>
      <c r="C23" s="197">
        <f t="shared" ca="1" si="0"/>
        <v>1463</v>
      </c>
      <c r="D23" s="197">
        <f t="shared" ca="1" si="1"/>
        <v>68</v>
      </c>
      <c r="E23" s="203"/>
      <c r="F23" s="197">
        <f t="shared" ca="1" si="2"/>
        <v>76</v>
      </c>
      <c r="G23" s="197">
        <f t="shared" ca="1" si="3"/>
        <v>64</v>
      </c>
      <c r="H23" s="203"/>
      <c r="I23" s="197">
        <f t="shared" ca="1" si="4"/>
        <v>1558</v>
      </c>
      <c r="J23" s="197">
        <f t="shared" ca="1" si="5"/>
        <v>68</v>
      </c>
    </row>
    <row r="24" spans="1:10" x14ac:dyDescent="0.2">
      <c r="A24" s="29" t="s">
        <v>104</v>
      </c>
      <c r="B24" s="92" t="s">
        <v>105</v>
      </c>
      <c r="C24" s="197">
        <f t="shared" ca="1" si="0"/>
        <v>2225</v>
      </c>
      <c r="D24" s="197">
        <f t="shared" ca="1" si="1"/>
        <v>67</v>
      </c>
      <c r="E24" s="203"/>
      <c r="F24" s="197">
        <f t="shared" ca="1" si="2"/>
        <v>129</v>
      </c>
      <c r="G24" s="197">
        <f t="shared" ca="1" si="3"/>
        <v>70</v>
      </c>
      <c r="H24" s="203"/>
      <c r="I24" s="197">
        <f t="shared" ca="1" si="4"/>
        <v>2358</v>
      </c>
      <c r="J24" s="197">
        <f t="shared" ca="1" si="5"/>
        <v>67</v>
      </c>
    </row>
    <row r="25" spans="1:10" x14ac:dyDescent="0.2">
      <c r="A25" s="29" t="s">
        <v>106</v>
      </c>
      <c r="B25" s="92" t="s">
        <v>107</v>
      </c>
      <c r="C25" s="197">
        <f t="shared" ca="1" si="0"/>
        <v>2986</v>
      </c>
      <c r="D25" s="197">
        <f t="shared" ca="1" si="1"/>
        <v>74</v>
      </c>
      <c r="E25" s="203"/>
      <c r="F25" s="197">
        <f t="shared" ca="1" si="2"/>
        <v>175</v>
      </c>
      <c r="G25" s="197">
        <f t="shared" ca="1" si="3"/>
        <v>73</v>
      </c>
      <c r="H25" s="203"/>
      <c r="I25" s="197">
        <f t="shared" ca="1" si="4"/>
        <v>3164</v>
      </c>
      <c r="J25" s="197">
        <f t="shared" ca="1" si="5"/>
        <v>74</v>
      </c>
    </row>
    <row r="26" spans="1:10" x14ac:dyDescent="0.2">
      <c r="A26" s="86"/>
      <c r="B26" s="92"/>
      <c r="C26" s="197"/>
      <c r="D26" s="198"/>
      <c r="E26" s="204"/>
      <c r="F26" s="197"/>
      <c r="G26" s="198"/>
      <c r="H26" s="204"/>
      <c r="I26" s="197"/>
      <c r="J26" s="198"/>
    </row>
    <row r="27" spans="1:10" x14ac:dyDescent="0.2">
      <c r="A27" s="86" t="s">
        <v>108</v>
      </c>
      <c r="B27" s="90" t="s">
        <v>109</v>
      </c>
      <c r="C27" s="88">
        <f ca="1">VLOOKUP(TRIM($A27),INDIRECT($S$10),6+$S$11,0)</f>
        <v>70710</v>
      </c>
      <c r="D27" s="88">
        <f ca="1">VLOOKUP(TRIM($A27),INDIRECT($S$10),3+$S$11,0)</f>
        <v>70</v>
      </c>
      <c r="E27" s="27"/>
      <c r="F27" s="88">
        <f ca="1">VLOOKUP(TRIM($A27),INDIRECT($S$10),12+$S$11,0)</f>
        <v>11051</v>
      </c>
      <c r="G27" s="88">
        <f ca="1">VLOOKUP(TRIM($A27),INDIRECT($S$10),9+$S$11,0)</f>
        <v>65</v>
      </c>
      <c r="H27" s="27"/>
      <c r="I27" s="88">
        <f ca="1">VLOOKUP(TRIM($A27),INDIRECT($S$10),18+$S$11,0)</f>
        <v>82220</v>
      </c>
      <c r="J27" s="88">
        <f ca="1">VLOOKUP(TRIM($A27),INDIRECT($S$10),15+$S$11,0)</f>
        <v>69</v>
      </c>
    </row>
    <row r="28" spans="1:10" x14ac:dyDescent="0.2">
      <c r="A28" s="29"/>
      <c r="B28" s="92"/>
      <c r="C28" s="197"/>
      <c r="D28" s="198"/>
      <c r="E28" s="203"/>
      <c r="F28" s="197"/>
      <c r="G28" s="198"/>
      <c r="H28" s="203"/>
      <c r="I28" s="197"/>
      <c r="J28" s="198"/>
    </row>
    <row r="29" spans="1:10" x14ac:dyDescent="0.2">
      <c r="A29" s="29" t="s">
        <v>110</v>
      </c>
      <c r="B29" s="92" t="s">
        <v>111</v>
      </c>
      <c r="C29" s="197">
        <f ca="1">VLOOKUP(TRIM($A29),INDIRECT($S$10),6+$S$11,0)</f>
        <v>1246</v>
      </c>
      <c r="D29" s="197">
        <f ca="1">VLOOKUP(TRIM($A29),INDIRECT($S$10),3+$S$11,0)</f>
        <v>65</v>
      </c>
      <c r="E29" s="203"/>
      <c r="F29" s="197">
        <f ca="1">VLOOKUP(TRIM($A29),INDIRECT($S$10),12+$S$11,0)</f>
        <v>867</v>
      </c>
      <c r="G29" s="197">
        <f ca="1">VLOOKUP(TRIM($A29),INDIRECT($S$10),9+$S$11,0)</f>
        <v>70</v>
      </c>
      <c r="H29" s="203"/>
      <c r="I29" s="197">
        <f ca="1">VLOOKUP(TRIM($A29),INDIRECT($S$10),18+$S$11,0)</f>
        <v>2126</v>
      </c>
      <c r="J29" s="197">
        <f ca="1">VLOOKUP(TRIM($A29),INDIRECT($S$10),15+$S$11,0)</f>
        <v>67</v>
      </c>
    </row>
    <row r="30" spans="1:10" x14ac:dyDescent="0.2">
      <c r="A30" s="29" t="s">
        <v>112</v>
      </c>
      <c r="B30" s="92" t="s">
        <v>113</v>
      </c>
      <c r="C30" s="197">
        <f t="shared" ref="C30:C51" ca="1" si="6">VLOOKUP(TRIM($A30),INDIRECT($S$10),6+$S$11,0)</f>
        <v>1568</v>
      </c>
      <c r="D30" s="197">
        <f t="shared" ref="D30:D51" ca="1" si="7">VLOOKUP(TRIM($A30),INDIRECT($S$10),3+$S$11,0)</f>
        <v>63</v>
      </c>
      <c r="E30" s="203"/>
      <c r="F30" s="197">
        <f t="shared" ref="F30:F51" ca="1" si="8">VLOOKUP(TRIM($A30),INDIRECT($S$10),12+$S$11,0)</f>
        <v>89</v>
      </c>
      <c r="G30" s="197">
        <f t="shared" ref="G30:G51" ca="1" si="9">VLOOKUP(TRIM($A30),INDIRECT($S$10),9+$S$11,0)</f>
        <v>70</v>
      </c>
      <c r="H30" s="203"/>
      <c r="I30" s="197">
        <f t="shared" ref="I30:I51" ca="1" si="10">VLOOKUP(TRIM($A30),INDIRECT($S$10),18+$S$11,0)</f>
        <v>1664</v>
      </c>
      <c r="J30" s="197">
        <f t="shared" ref="J30:J51" ca="1" si="11">VLOOKUP(TRIM($A30),INDIRECT($S$10),15+$S$11,0)</f>
        <v>63</v>
      </c>
    </row>
    <row r="31" spans="1:10" x14ac:dyDescent="0.2">
      <c r="A31" s="29" t="s">
        <v>114</v>
      </c>
      <c r="B31" s="92" t="s">
        <v>115</v>
      </c>
      <c r="C31" s="197">
        <f t="shared" ca="1" si="6"/>
        <v>2708</v>
      </c>
      <c r="D31" s="197">
        <f t="shared" ca="1" si="7"/>
        <v>70</v>
      </c>
      <c r="E31" s="203"/>
      <c r="F31" s="197">
        <f t="shared" ca="1" si="8"/>
        <v>898</v>
      </c>
      <c r="G31" s="197">
        <f t="shared" ca="1" si="9"/>
        <v>64</v>
      </c>
      <c r="H31" s="203"/>
      <c r="I31" s="197">
        <f t="shared" ca="1" si="10"/>
        <v>3647</v>
      </c>
      <c r="J31" s="197">
        <f t="shared" ca="1" si="11"/>
        <v>68</v>
      </c>
    </row>
    <row r="32" spans="1:10" x14ac:dyDescent="0.2">
      <c r="A32" s="29" t="s">
        <v>116</v>
      </c>
      <c r="B32" s="92" t="s">
        <v>117</v>
      </c>
      <c r="C32" s="197">
        <f t="shared" ca="1" si="6"/>
        <v>1868</v>
      </c>
      <c r="D32" s="197">
        <f t="shared" ca="1" si="7"/>
        <v>67</v>
      </c>
      <c r="E32" s="203"/>
      <c r="F32" s="197">
        <f t="shared" ca="1" si="8"/>
        <v>374</v>
      </c>
      <c r="G32" s="197">
        <f t="shared" ca="1" si="9"/>
        <v>63</v>
      </c>
      <c r="H32" s="203"/>
      <c r="I32" s="197">
        <f t="shared" ca="1" si="10"/>
        <v>2263</v>
      </c>
      <c r="J32" s="197">
        <f t="shared" ca="1" si="11"/>
        <v>66</v>
      </c>
    </row>
    <row r="33" spans="1:10" x14ac:dyDescent="0.2">
      <c r="A33" s="29" t="s">
        <v>118</v>
      </c>
      <c r="B33" s="92" t="s">
        <v>119</v>
      </c>
      <c r="C33" s="197">
        <f t="shared" ca="1" si="6"/>
        <v>3715</v>
      </c>
      <c r="D33" s="197">
        <f t="shared" ca="1" si="7"/>
        <v>74</v>
      </c>
      <c r="E33" s="203"/>
      <c r="F33" s="197">
        <f t="shared" ca="1" si="8"/>
        <v>227</v>
      </c>
      <c r="G33" s="197">
        <f t="shared" ca="1" si="9"/>
        <v>68</v>
      </c>
      <c r="H33" s="203"/>
      <c r="I33" s="197">
        <f t="shared" ca="1" si="10"/>
        <v>3964</v>
      </c>
      <c r="J33" s="197">
        <f t="shared" ca="1" si="11"/>
        <v>74</v>
      </c>
    </row>
    <row r="34" spans="1:10" x14ac:dyDescent="0.2">
      <c r="A34" s="29" t="s">
        <v>120</v>
      </c>
      <c r="B34" s="92" t="s">
        <v>121</v>
      </c>
      <c r="C34" s="197">
        <f t="shared" ca="1" si="6"/>
        <v>3543</v>
      </c>
      <c r="D34" s="197">
        <f t="shared" ca="1" si="7"/>
        <v>67</v>
      </c>
      <c r="E34" s="203"/>
      <c r="F34" s="197">
        <f t="shared" ca="1" si="8"/>
        <v>136</v>
      </c>
      <c r="G34" s="197">
        <f t="shared" ca="1" si="9"/>
        <v>65</v>
      </c>
      <c r="H34" s="203"/>
      <c r="I34" s="197">
        <f t="shared" ca="1" si="10"/>
        <v>3700</v>
      </c>
      <c r="J34" s="197">
        <f t="shared" ca="1" si="11"/>
        <v>67</v>
      </c>
    </row>
    <row r="35" spans="1:10" x14ac:dyDescent="0.2">
      <c r="A35" s="29" t="s">
        <v>122</v>
      </c>
      <c r="B35" s="245" t="s">
        <v>123</v>
      </c>
      <c r="C35" s="197">
        <f t="shared" ca="1" si="6"/>
        <v>4532</v>
      </c>
      <c r="D35" s="197">
        <f t="shared" ca="1" si="7"/>
        <v>70</v>
      </c>
      <c r="E35" s="203"/>
      <c r="F35" s="197">
        <f t="shared" ca="1" si="8"/>
        <v>109</v>
      </c>
      <c r="G35" s="197">
        <f t="shared" ca="1" si="9"/>
        <v>62</v>
      </c>
      <c r="H35" s="203"/>
      <c r="I35" s="197">
        <f t="shared" ca="1" si="10"/>
        <v>4663</v>
      </c>
      <c r="J35" s="197">
        <f t="shared" ca="1" si="11"/>
        <v>69</v>
      </c>
    </row>
    <row r="36" spans="1:10" x14ac:dyDescent="0.2">
      <c r="A36" s="29" t="s">
        <v>124</v>
      </c>
      <c r="B36" s="92" t="s">
        <v>125</v>
      </c>
      <c r="C36" s="197">
        <f t="shared" ca="1" si="6"/>
        <v>1426</v>
      </c>
      <c r="D36" s="197">
        <f t="shared" ca="1" si="7"/>
        <v>63</v>
      </c>
      <c r="E36" s="203"/>
      <c r="F36" s="197">
        <f t="shared" ca="1" si="8"/>
        <v>19</v>
      </c>
      <c r="G36" s="197">
        <f t="shared" ca="1" si="9"/>
        <v>47</v>
      </c>
      <c r="H36" s="203"/>
      <c r="I36" s="197">
        <f t="shared" ca="1" si="10"/>
        <v>1447</v>
      </c>
      <c r="J36" s="197">
        <f t="shared" ca="1" si="11"/>
        <v>63</v>
      </c>
    </row>
    <row r="37" spans="1:10" x14ac:dyDescent="0.2">
      <c r="A37" s="29" t="s">
        <v>126</v>
      </c>
      <c r="B37" s="92" t="s">
        <v>127</v>
      </c>
      <c r="C37" s="197">
        <f t="shared" ca="1" si="6"/>
        <v>1562</v>
      </c>
      <c r="D37" s="197">
        <f t="shared" ca="1" si="7"/>
        <v>64</v>
      </c>
      <c r="E37" s="203"/>
      <c r="F37" s="197">
        <f t="shared" ca="1" si="8"/>
        <v>29</v>
      </c>
      <c r="G37" s="197">
        <f t="shared" ca="1" si="9"/>
        <v>86</v>
      </c>
      <c r="H37" s="203"/>
      <c r="I37" s="197">
        <f t="shared" ca="1" si="10"/>
        <v>1595</v>
      </c>
      <c r="J37" s="197">
        <f t="shared" ca="1" si="11"/>
        <v>65</v>
      </c>
    </row>
    <row r="38" spans="1:10" x14ac:dyDescent="0.2">
      <c r="A38" s="29" t="s">
        <v>128</v>
      </c>
      <c r="B38" s="92" t="s">
        <v>129</v>
      </c>
      <c r="C38" s="197">
        <f t="shared" ca="1" si="6"/>
        <v>11842</v>
      </c>
      <c r="D38" s="197">
        <f t="shared" ca="1" si="7"/>
        <v>72</v>
      </c>
      <c r="E38" s="203"/>
      <c r="F38" s="197">
        <f t="shared" ca="1" si="8"/>
        <v>1497</v>
      </c>
      <c r="G38" s="197">
        <f t="shared" ca="1" si="9"/>
        <v>62</v>
      </c>
      <c r="H38" s="203"/>
      <c r="I38" s="197">
        <f t="shared" ca="1" si="10"/>
        <v>13373</v>
      </c>
      <c r="J38" s="197">
        <f t="shared" ca="1" si="11"/>
        <v>71</v>
      </c>
    </row>
    <row r="39" spans="1:10" x14ac:dyDescent="0.2">
      <c r="A39" s="29" t="s">
        <v>130</v>
      </c>
      <c r="B39" s="92" t="s">
        <v>131</v>
      </c>
      <c r="C39" s="197">
        <f t="shared" ca="1" si="6"/>
        <v>4187</v>
      </c>
      <c r="D39" s="197">
        <f t="shared" ca="1" si="7"/>
        <v>60</v>
      </c>
      <c r="E39" s="203"/>
      <c r="F39" s="197">
        <f t="shared" ca="1" si="8"/>
        <v>569</v>
      </c>
      <c r="G39" s="197">
        <f t="shared" ca="1" si="9"/>
        <v>53</v>
      </c>
      <c r="H39" s="203"/>
      <c r="I39" s="197">
        <f t="shared" ca="1" si="10"/>
        <v>4798</v>
      </c>
      <c r="J39" s="197">
        <f t="shared" ca="1" si="11"/>
        <v>59</v>
      </c>
    </row>
    <row r="40" spans="1:10" x14ac:dyDescent="0.2">
      <c r="A40" s="29" t="s">
        <v>132</v>
      </c>
      <c r="B40" s="92" t="s">
        <v>133</v>
      </c>
      <c r="C40" s="197">
        <f t="shared" ca="1" si="6"/>
        <v>3895</v>
      </c>
      <c r="D40" s="197">
        <f t="shared" ca="1" si="7"/>
        <v>70</v>
      </c>
      <c r="E40" s="203"/>
      <c r="F40" s="197">
        <f t="shared" ca="1" si="8"/>
        <v>2333</v>
      </c>
      <c r="G40" s="197">
        <f t="shared" ca="1" si="9"/>
        <v>67</v>
      </c>
      <c r="H40" s="203"/>
      <c r="I40" s="197">
        <f t="shared" ca="1" si="10"/>
        <v>6321</v>
      </c>
      <c r="J40" s="197">
        <f t="shared" ca="1" si="11"/>
        <v>68</v>
      </c>
    </row>
    <row r="41" spans="1:10" x14ac:dyDescent="0.2">
      <c r="A41" s="29" t="s">
        <v>134</v>
      </c>
      <c r="B41" s="92" t="s">
        <v>135</v>
      </c>
      <c r="C41" s="197">
        <f t="shared" ca="1" si="6"/>
        <v>2089</v>
      </c>
      <c r="D41" s="197">
        <f t="shared" ca="1" si="7"/>
        <v>69</v>
      </c>
      <c r="E41" s="203"/>
      <c r="F41" s="197">
        <f t="shared" ca="1" si="8"/>
        <v>1148</v>
      </c>
      <c r="G41" s="197">
        <f t="shared" ca="1" si="9"/>
        <v>58</v>
      </c>
      <c r="H41" s="203"/>
      <c r="I41" s="197">
        <f t="shared" ca="1" si="10"/>
        <v>3257</v>
      </c>
      <c r="J41" s="197">
        <f t="shared" ca="1" si="11"/>
        <v>65</v>
      </c>
    </row>
    <row r="42" spans="1:10" x14ac:dyDescent="0.2">
      <c r="A42" s="29" t="s">
        <v>136</v>
      </c>
      <c r="B42" s="92" t="s">
        <v>137</v>
      </c>
      <c r="C42" s="197">
        <f t="shared" ca="1" si="6"/>
        <v>2084</v>
      </c>
      <c r="D42" s="197">
        <f t="shared" ca="1" si="7"/>
        <v>75</v>
      </c>
      <c r="E42" s="203"/>
      <c r="F42" s="197">
        <f t="shared" ca="1" si="8"/>
        <v>732</v>
      </c>
      <c r="G42" s="197">
        <f t="shared" ca="1" si="9"/>
        <v>70</v>
      </c>
      <c r="H42" s="203"/>
      <c r="I42" s="197">
        <f t="shared" ca="1" si="10"/>
        <v>2834</v>
      </c>
      <c r="J42" s="197">
        <f t="shared" ca="1" si="11"/>
        <v>73</v>
      </c>
    </row>
    <row r="43" spans="1:10" x14ac:dyDescent="0.2">
      <c r="A43" s="29" t="s">
        <v>138</v>
      </c>
      <c r="B43" s="92" t="s">
        <v>139</v>
      </c>
      <c r="C43" s="197">
        <f t="shared" ca="1" si="6"/>
        <v>2426</v>
      </c>
      <c r="D43" s="197">
        <f t="shared" ca="1" si="7"/>
        <v>69</v>
      </c>
      <c r="E43" s="203"/>
      <c r="F43" s="197">
        <f t="shared" ca="1" si="8"/>
        <v>426</v>
      </c>
      <c r="G43" s="197">
        <f t="shared" ca="1" si="9"/>
        <v>71</v>
      </c>
      <c r="H43" s="203"/>
      <c r="I43" s="197">
        <f t="shared" ca="1" si="10"/>
        <v>2873</v>
      </c>
      <c r="J43" s="197">
        <f t="shared" ca="1" si="11"/>
        <v>69</v>
      </c>
    </row>
    <row r="44" spans="1:10" x14ac:dyDescent="0.2">
      <c r="A44" s="29" t="s">
        <v>140</v>
      </c>
      <c r="B44" s="92" t="s">
        <v>141</v>
      </c>
      <c r="C44" s="197">
        <f t="shared" ca="1" si="6"/>
        <v>2811</v>
      </c>
      <c r="D44" s="197">
        <f t="shared" ca="1" si="7"/>
        <v>67</v>
      </c>
      <c r="E44" s="203"/>
      <c r="F44" s="197">
        <f t="shared" ca="1" si="8"/>
        <v>95</v>
      </c>
      <c r="G44" s="197">
        <f t="shared" ca="1" si="9"/>
        <v>58</v>
      </c>
      <c r="H44" s="203"/>
      <c r="I44" s="197">
        <f t="shared" ca="1" si="10"/>
        <v>2912</v>
      </c>
      <c r="J44" s="197">
        <f t="shared" ca="1" si="11"/>
        <v>67</v>
      </c>
    </row>
    <row r="45" spans="1:10" x14ac:dyDescent="0.2">
      <c r="A45" s="29" t="s">
        <v>142</v>
      </c>
      <c r="B45" s="245" t="s">
        <v>438</v>
      </c>
      <c r="C45" s="197">
        <f t="shared" ca="1" si="6"/>
        <v>1957</v>
      </c>
      <c r="D45" s="197">
        <f t="shared" ca="1" si="7"/>
        <v>75</v>
      </c>
      <c r="E45" s="203"/>
      <c r="F45" s="197">
        <f t="shared" ca="1" si="8"/>
        <v>36</v>
      </c>
      <c r="G45" s="197">
        <f t="shared" ca="1" si="9"/>
        <v>81</v>
      </c>
      <c r="H45" s="203"/>
      <c r="I45" s="197">
        <f t="shared" ca="1" si="10"/>
        <v>1997</v>
      </c>
      <c r="J45" s="197">
        <f t="shared" ca="1" si="11"/>
        <v>75</v>
      </c>
    </row>
    <row r="46" spans="1:10" x14ac:dyDescent="0.2">
      <c r="A46" s="29" t="s">
        <v>143</v>
      </c>
      <c r="B46" s="92" t="s">
        <v>144</v>
      </c>
      <c r="C46" s="197">
        <f t="shared" ca="1" si="6"/>
        <v>3098</v>
      </c>
      <c r="D46" s="197">
        <f t="shared" ca="1" si="7"/>
        <v>72</v>
      </c>
      <c r="E46" s="203"/>
      <c r="F46" s="197">
        <f t="shared" ca="1" si="8"/>
        <v>267</v>
      </c>
      <c r="G46" s="197">
        <f t="shared" ca="1" si="9"/>
        <v>67</v>
      </c>
      <c r="H46" s="203"/>
      <c r="I46" s="197">
        <f t="shared" ca="1" si="10"/>
        <v>3378</v>
      </c>
      <c r="J46" s="197">
        <f t="shared" ca="1" si="11"/>
        <v>71</v>
      </c>
    </row>
    <row r="47" spans="1:10" x14ac:dyDescent="0.2">
      <c r="A47" s="29" t="s">
        <v>145</v>
      </c>
      <c r="B47" s="92" t="s">
        <v>146</v>
      </c>
      <c r="C47" s="197">
        <f t="shared" ca="1" si="6"/>
        <v>2408</v>
      </c>
      <c r="D47" s="197">
        <f t="shared" ca="1" si="7"/>
        <v>66</v>
      </c>
      <c r="E47" s="203"/>
      <c r="F47" s="197">
        <f t="shared" ca="1" si="8"/>
        <v>358</v>
      </c>
      <c r="G47" s="197">
        <f t="shared" ca="1" si="9"/>
        <v>61</v>
      </c>
      <c r="H47" s="203"/>
      <c r="I47" s="197">
        <f t="shared" ca="1" si="10"/>
        <v>2777</v>
      </c>
      <c r="J47" s="197">
        <f t="shared" ca="1" si="11"/>
        <v>65</v>
      </c>
    </row>
    <row r="48" spans="1:10" x14ac:dyDescent="0.2">
      <c r="A48" s="29" t="s">
        <v>147</v>
      </c>
      <c r="B48" s="92" t="s">
        <v>148</v>
      </c>
      <c r="C48" s="197">
        <f t="shared" ca="1" si="6"/>
        <v>2385</v>
      </c>
      <c r="D48" s="197">
        <f t="shared" ca="1" si="7"/>
        <v>77</v>
      </c>
      <c r="E48" s="203"/>
      <c r="F48" s="197">
        <f t="shared" ca="1" si="8"/>
        <v>434</v>
      </c>
      <c r="G48" s="197">
        <f t="shared" ca="1" si="9"/>
        <v>73</v>
      </c>
      <c r="H48" s="203"/>
      <c r="I48" s="197">
        <f t="shared" ca="1" si="10"/>
        <v>2833</v>
      </c>
      <c r="J48" s="197">
        <f t="shared" ca="1" si="11"/>
        <v>76</v>
      </c>
    </row>
    <row r="49" spans="1:10" x14ac:dyDescent="0.2">
      <c r="A49" s="29" t="s">
        <v>149</v>
      </c>
      <c r="B49" s="92" t="s">
        <v>150</v>
      </c>
      <c r="C49" s="197">
        <f t="shared" ca="1" si="6"/>
        <v>2359</v>
      </c>
      <c r="D49" s="197">
        <f t="shared" ca="1" si="7"/>
        <v>73</v>
      </c>
      <c r="E49" s="203"/>
      <c r="F49" s="197">
        <f t="shared" ca="1" si="8"/>
        <v>142</v>
      </c>
      <c r="G49" s="197">
        <f t="shared" ca="1" si="9"/>
        <v>64</v>
      </c>
      <c r="H49" s="203"/>
      <c r="I49" s="197">
        <f t="shared" ca="1" si="10"/>
        <v>2511</v>
      </c>
      <c r="J49" s="197">
        <f t="shared" ca="1" si="11"/>
        <v>72</v>
      </c>
    </row>
    <row r="50" spans="1:10" x14ac:dyDescent="0.2">
      <c r="A50" s="29" t="s">
        <v>151</v>
      </c>
      <c r="B50" s="92" t="s">
        <v>152</v>
      </c>
      <c r="C50" s="197">
        <f t="shared" ca="1" si="6"/>
        <v>3437</v>
      </c>
      <c r="D50" s="197">
        <f t="shared" ca="1" si="7"/>
        <v>73</v>
      </c>
      <c r="E50" s="203"/>
      <c r="F50" s="197">
        <f t="shared" ca="1" si="8"/>
        <v>130</v>
      </c>
      <c r="G50" s="197">
        <f t="shared" ca="1" si="9"/>
        <v>68</v>
      </c>
      <c r="H50" s="203"/>
      <c r="I50" s="197">
        <f t="shared" ca="1" si="10"/>
        <v>3576</v>
      </c>
      <c r="J50" s="197">
        <f t="shared" ca="1" si="11"/>
        <v>72</v>
      </c>
    </row>
    <row r="51" spans="1:10" x14ac:dyDescent="0.2">
      <c r="A51" s="29" t="s">
        <v>153</v>
      </c>
      <c r="B51" s="92" t="s">
        <v>154</v>
      </c>
      <c r="C51" s="197">
        <f t="shared" ca="1" si="6"/>
        <v>3564</v>
      </c>
      <c r="D51" s="197">
        <f t="shared" ca="1" si="7"/>
        <v>68</v>
      </c>
      <c r="E51" s="203"/>
      <c r="F51" s="197">
        <f t="shared" ca="1" si="8"/>
        <v>136</v>
      </c>
      <c r="G51" s="197">
        <f t="shared" ca="1" si="9"/>
        <v>63</v>
      </c>
      <c r="H51" s="203"/>
      <c r="I51" s="197">
        <f t="shared" ca="1" si="10"/>
        <v>3711</v>
      </c>
      <c r="J51" s="197">
        <f t="shared" ca="1" si="11"/>
        <v>68</v>
      </c>
    </row>
    <row r="52" spans="1:10" x14ac:dyDescent="0.2">
      <c r="A52" s="86"/>
      <c r="B52" s="94"/>
      <c r="C52" s="197"/>
      <c r="D52" s="198"/>
      <c r="E52" s="203"/>
      <c r="F52" s="197"/>
      <c r="G52" s="198"/>
      <c r="H52" s="203"/>
      <c r="I52" s="197"/>
      <c r="J52" s="198"/>
    </row>
    <row r="53" spans="1:10" x14ac:dyDescent="0.2">
      <c r="A53" s="86" t="s">
        <v>155</v>
      </c>
      <c r="B53" s="90" t="s">
        <v>156</v>
      </c>
      <c r="C53" s="88">
        <f ca="1">VLOOKUP(TRIM($A53),INDIRECT($S$10),6+$S$11,0)</f>
        <v>51657</v>
      </c>
      <c r="D53" s="88">
        <f ca="1">VLOOKUP(TRIM($A53),INDIRECT($S$10),3+$S$11,0)</f>
        <v>68</v>
      </c>
      <c r="E53" s="27"/>
      <c r="F53" s="88">
        <f ca="1">VLOOKUP(TRIM($A53),INDIRECT($S$10),12+$S$11,0)</f>
        <v>9731</v>
      </c>
      <c r="G53" s="88">
        <f ca="1">VLOOKUP(TRIM($A53),INDIRECT($S$10),9+$S$11,0)</f>
        <v>64</v>
      </c>
      <c r="H53" s="27"/>
      <c r="I53" s="88">
        <f ca="1">VLOOKUP(TRIM($A53),INDIRECT($S$10),18+$S$11,0)</f>
        <v>61775</v>
      </c>
      <c r="J53" s="88">
        <f ca="1">VLOOKUP(TRIM($A53),INDIRECT($S$10),15+$S$11,0)</f>
        <v>67</v>
      </c>
    </row>
    <row r="54" spans="1:10" x14ac:dyDescent="0.2">
      <c r="A54" s="29"/>
      <c r="B54" s="92"/>
      <c r="C54" s="197"/>
      <c r="D54" s="198"/>
      <c r="E54" s="203"/>
      <c r="F54" s="197"/>
      <c r="G54" s="198"/>
      <c r="H54" s="203"/>
      <c r="I54" s="197"/>
      <c r="J54" s="198"/>
    </row>
    <row r="55" spans="1:10" x14ac:dyDescent="0.2">
      <c r="A55" s="29" t="s">
        <v>157</v>
      </c>
      <c r="B55" s="92" t="s">
        <v>158</v>
      </c>
      <c r="C55" s="197">
        <f ca="1">VLOOKUP(TRIM($A55),INDIRECT($S$10),6+$S$11,0)</f>
        <v>2627</v>
      </c>
      <c r="D55" s="197">
        <f ca="1">VLOOKUP(TRIM($A55),INDIRECT($S$10),3+$S$11,0)</f>
        <v>66</v>
      </c>
      <c r="E55" s="203"/>
      <c r="F55" s="197">
        <f ca="1">VLOOKUP(TRIM($A55),INDIRECT($S$10),12+$S$11,0)</f>
        <v>95</v>
      </c>
      <c r="G55" s="197">
        <f ca="1">VLOOKUP(TRIM($A55),INDIRECT($S$10),9+$S$11,0)</f>
        <v>61</v>
      </c>
      <c r="H55" s="203"/>
      <c r="I55" s="197">
        <f ca="1">VLOOKUP(TRIM($A55),INDIRECT($S$10),18+$S$11,0)</f>
        <v>2728</v>
      </c>
      <c r="J55" s="197">
        <f ca="1">VLOOKUP(TRIM($A55),INDIRECT($S$10),15+$S$11,0)</f>
        <v>66</v>
      </c>
    </row>
    <row r="56" spans="1:10" x14ac:dyDescent="0.2">
      <c r="A56" s="29" t="s">
        <v>159</v>
      </c>
      <c r="B56" s="92" t="s">
        <v>160</v>
      </c>
      <c r="C56" s="197">
        <f t="shared" ref="C56:C69" ca="1" si="12">VLOOKUP(TRIM($A56),INDIRECT($S$10),6+$S$11,0)</f>
        <v>4464</v>
      </c>
      <c r="D56" s="197">
        <f t="shared" ref="D56:D69" ca="1" si="13">VLOOKUP(TRIM($A56),INDIRECT($S$10),3+$S$11,0)</f>
        <v>67</v>
      </c>
      <c r="E56" s="203"/>
      <c r="F56" s="197">
        <f t="shared" ref="F56:F69" ca="1" si="14">VLOOKUP(TRIM($A56),INDIRECT($S$10),12+$S$11,0)</f>
        <v>3113</v>
      </c>
      <c r="G56" s="197">
        <f t="shared" ref="G56:G69" ca="1" si="15">VLOOKUP(TRIM($A56),INDIRECT($S$10),9+$S$11,0)</f>
        <v>65</v>
      </c>
      <c r="H56" s="203"/>
      <c r="I56" s="197">
        <f t="shared" ref="I56:I69" ca="1" si="16">VLOOKUP(TRIM($A56),INDIRECT($S$10),18+$S$11,0)</f>
        <v>7638</v>
      </c>
      <c r="J56" s="197">
        <f t="shared" ref="J56:J69" ca="1" si="17">VLOOKUP(TRIM($A56),INDIRECT($S$10),15+$S$11,0)</f>
        <v>66</v>
      </c>
    </row>
    <row r="57" spans="1:10" x14ac:dyDescent="0.2">
      <c r="A57" s="29" t="s">
        <v>161</v>
      </c>
      <c r="B57" s="92" t="s">
        <v>162</v>
      </c>
      <c r="C57" s="197">
        <f t="shared" ca="1" si="12"/>
        <v>2229</v>
      </c>
      <c r="D57" s="197">
        <f t="shared" ca="1" si="13"/>
        <v>75</v>
      </c>
      <c r="E57" s="203"/>
      <c r="F57" s="197">
        <f t="shared" ca="1" si="14"/>
        <v>389</v>
      </c>
      <c r="G57" s="197">
        <f t="shared" ca="1" si="15"/>
        <v>66</v>
      </c>
      <c r="H57" s="203"/>
      <c r="I57" s="197">
        <f t="shared" ca="1" si="16"/>
        <v>2626</v>
      </c>
      <c r="J57" s="197">
        <f t="shared" ca="1" si="17"/>
        <v>73</v>
      </c>
    </row>
    <row r="58" spans="1:10" x14ac:dyDescent="0.2">
      <c r="A58" s="29" t="s">
        <v>163</v>
      </c>
      <c r="B58" s="92" t="s">
        <v>164</v>
      </c>
      <c r="C58" s="197">
        <f t="shared" ca="1" si="12"/>
        <v>3228</v>
      </c>
      <c r="D58" s="197">
        <f t="shared" ca="1" si="13"/>
        <v>65</v>
      </c>
      <c r="E58" s="203"/>
      <c r="F58" s="197">
        <f t="shared" ca="1" si="14"/>
        <v>278</v>
      </c>
      <c r="G58" s="197">
        <f t="shared" ca="1" si="15"/>
        <v>58</v>
      </c>
      <c r="H58" s="203"/>
      <c r="I58" s="197">
        <f t="shared" ca="1" si="16"/>
        <v>3522</v>
      </c>
      <c r="J58" s="197">
        <f t="shared" ca="1" si="17"/>
        <v>64</v>
      </c>
    </row>
    <row r="59" spans="1:10" x14ac:dyDescent="0.2">
      <c r="A59" s="29" t="s">
        <v>165</v>
      </c>
      <c r="B59" s="92" t="s">
        <v>166</v>
      </c>
      <c r="C59" s="197">
        <f t="shared" ca="1" si="12"/>
        <v>3456</v>
      </c>
      <c r="D59" s="197">
        <f t="shared" ca="1" si="13"/>
        <v>70</v>
      </c>
      <c r="E59" s="203"/>
      <c r="F59" s="197">
        <f t="shared" ca="1" si="14"/>
        <v>90</v>
      </c>
      <c r="G59" s="197">
        <f t="shared" ca="1" si="15"/>
        <v>63</v>
      </c>
      <c r="H59" s="203"/>
      <c r="I59" s="197">
        <f t="shared" ca="1" si="16"/>
        <v>3557</v>
      </c>
      <c r="J59" s="197">
        <f t="shared" ca="1" si="17"/>
        <v>70</v>
      </c>
    </row>
    <row r="60" spans="1:10" x14ac:dyDescent="0.2">
      <c r="A60" s="29" t="s">
        <v>167</v>
      </c>
      <c r="B60" s="245" t="s">
        <v>440</v>
      </c>
      <c r="C60" s="197">
        <f t="shared" ca="1" si="12"/>
        <v>2667</v>
      </c>
      <c r="D60" s="197">
        <f t="shared" ca="1" si="13"/>
        <v>64</v>
      </c>
      <c r="E60" s="203"/>
      <c r="F60" s="197">
        <f t="shared" ca="1" si="14"/>
        <v>389</v>
      </c>
      <c r="G60" s="197">
        <f t="shared" ca="1" si="15"/>
        <v>59</v>
      </c>
      <c r="H60" s="203"/>
      <c r="I60" s="197">
        <f t="shared" ca="1" si="16"/>
        <v>3078</v>
      </c>
      <c r="J60" s="197">
        <f t="shared" ca="1" si="17"/>
        <v>63</v>
      </c>
    </row>
    <row r="61" spans="1:10" x14ac:dyDescent="0.2">
      <c r="A61" s="29" t="s">
        <v>168</v>
      </c>
      <c r="B61" s="92" t="s">
        <v>169</v>
      </c>
      <c r="C61" s="197">
        <f t="shared" ca="1" si="12"/>
        <v>3883</v>
      </c>
      <c r="D61" s="197">
        <f t="shared" ca="1" si="13"/>
        <v>71</v>
      </c>
      <c r="E61" s="203"/>
      <c r="F61" s="197">
        <f t="shared" ca="1" si="14"/>
        <v>1379</v>
      </c>
      <c r="G61" s="197">
        <f t="shared" ca="1" si="15"/>
        <v>68</v>
      </c>
      <c r="H61" s="203"/>
      <c r="I61" s="197">
        <f t="shared" ca="1" si="16"/>
        <v>5304</v>
      </c>
      <c r="J61" s="197">
        <f t="shared" ca="1" si="17"/>
        <v>70</v>
      </c>
    </row>
    <row r="62" spans="1:10" x14ac:dyDescent="0.2">
      <c r="A62" s="29" t="s">
        <v>170</v>
      </c>
      <c r="B62" s="92" t="s">
        <v>171</v>
      </c>
      <c r="C62" s="197">
        <f t="shared" ca="1" si="12"/>
        <v>7013</v>
      </c>
      <c r="D62" s="197">
        <f t="shared" ca="1" si="13"/>
        <v>71</v>
      </c>
      <c r="E62" s="203"/>
      <c r="F62" s="197">
        <f t="shared" ca="1" si="14"/>
        <v>1580</v>
      </c>
      <c r="G62" s="197">
        <f t="shared" ca="1" si="15"/>
        <v>68</v>
      </c>
      <c r="H62" s="203"/>
      <c r="I62" s="197">
        <f t="shared" ca="1" si="16"/>
        <v>8656</v>
      </c>
      <c r="J62" s="197">
        <f t="shared" ca="1" si="17"/>
        <v>70</v>
      </c>
    </row>
    <row r="63" spans="1:10" x14ac:dyDescent="0.2">
      <c r="A63" s="29" t="s">
        <v>172</v>
      </c>
      <c r="B63" s="92" t="s">
        <v>173</v>
      </c>
      <c r="C63" s="197">
        <f t="shared" ca="1" si="12"/>
        <v>1820</v>
      </c>
      <c r="D63" s="197">
        <f t="shared" ca="1" si="13"/>
        <v>70</v>
      </c>
      <c r="E63" s="203"/>
      <c r="F63" s="197">
        <f t="shared" ca="1" si="14"/>
        <v>58</v>
      </c>
      <c r="G63" s="197">
        <f t="shared" ca="1" si="15"/>
        <v>52</v>
      </c>
      <c r="H63" s="203"/>
      <c r="I63" s="197">
        <f t="shared" ca="1" si="16"/>
        <v>1883</v>
      </c>
      <c r="J63" s="197">
        <f t="shared" ca="1" si="17"/>
        <v>69</v>
      </c>
    </row>
    <row r="64" spans="1:10" x14ac:dyDescent="0.2">
      <c r="A64" s="29" t="s">
        <v>174</v>
      </c>
      <c r="B64" s="92" t="s">
        <v>175</v>
      </c>
      <c r="C64" s="197">
        <f t="shared" ca="1" si="12"/>
        <v>1732</v>
      </c>
      <c r="D64" s="197">
        <f t="shared" ca="1" si="13"/>
        <v>71</v>
      </c>
      <c r="E64" s="203"/>
      <c r="F64" s="197">
        <f t="shared" ca="1" si="14"/>
        <v>179</v>
      </c>
      <c r="G64" s="197">
        <f t="shared" ca="1" si="15"/>
        <v>73</v>
      </c>
      <c r="H64" s="203"/>
      <c r="I64" s="197">
        <f t="shared" ca="1" si="16"/>
        <v>1922</v>
      </c>
      <c r="J64" s="197">
        <f t="shared" ca="1" si="17"/>
        <v>71</v>
      </c>
    </row>
    <row r="65" spans="1:10" x14ac:dyDescent="0.2">
      <c r="A65" s="29" t="s">
        <v>176</v>
      </c>
      <c r="B65" s="92" t="s">
        <v>177</v>
      </c>
      <c r="C65" s="197">
        <f t="shared" ca="1" si="12"/>
        <v>5613</v>
      </c>
      <c r="D65" s="197">
        <f t="shared" ca="1" si="13"/>
        <v>67</v>
      </c>
      <c r="E65" s="203"/>
      <c r="F65" s="197">
        <f t="shared" ca="1" si="14"/>
        <v>199</v>
      </c>
      <c r="G65" s="197">
        <f t="shared" ca="1" si="15"/>
        <v>55</v>
      </c>
      <c r="H65" s="203"/>
      <c r="I65" s="197">
        <f t="shared" ca="1" si="16"/>
        <v>5837</v>
      </c>
      <c r="J65" s="197">
        <f t="shared" ca="1" si="17"/>
        <v>66</v>
      </c>
    </row>
    <row r="66" spans="1:10" x14ac:dyDescent="0.2">
      <c r="A66" s="29" t="s">
        <v>178</v>
      </c>
      <c r="B66" s="92" t="s">
        <v>179</v>
      </c>
      <c r="C66" s="197">
        <f t="shared" ca="1" si="12"/>
        <v>2804</v>
      </c>
      <c r="D66" s="197">
        <f t="shared" ca="1" si="13"/>
        <v>64</v>
      </c>
      <c r="E66" s="203"/>
      <c r="F66" s="197">
        <f t="shared" ca="1" si="14"/>
        <v>328</v>
      </c>
      <c r="G66" s="197">
        <f t="shared" ca="1" si="15"/>
        <v>50</v>
      </c>
      <c r="H66" s="203"/>
      <c r="I66" s="197">
        <f t="shared" ca="1" si="16"/>
        <v>3148</v>
      </c>
      <c r="J66" s="197">
        <f t="shared" ca="1" si="17"/>
        <v>62</v>
      </c>
    </row>
    <row r="67" spans="1:10" x14ac:dyDescent="0.2">
      <c r="A67" s="29" t="s">
        <v>180</v>
      </c>
      <c r="B67" s="92" t="s">
        <v>181</v>
      </c>
      <c r="C67" s="197">
        <f t="shared" ca="1" si="12"/>
        <v>4842</v>
      </c>
      <c r="D67" s="197">
        <f t="shared" ca="1" si="13"/>
        <v>67</v>
      </c>
      <c r="E67" s="203"/>
      <c r="F67" s="197">
        <f t="shared" ca="1" si="14"/>
        <v>1244</v>
      </c>
      <c r="G67" s="197">
        <f t="shared" ca="1" si="15"/>
        <v>59</v>
      </c>
      <c r="H67" s="203"/>
      <c r="I67" s="197">
        <f t="shared" ca="1" si="16"/>
        <v>6159</v>
      </c>
      <c r="J67" s="197">
        <f t="shared" ca="1" si="17"/>
        <v>65</v>
      </c>
    </row>
    <row r="68" spans="1:10" x14ac:dyDescent="0.2">
      <c r="A68" s="29" t="s">
        <v>182</v>
      </c>
      <c r="B68" s="92" t="s">
        <v>183</v>
      </c>
      <c r="C68" s="197">
        <f t="shared" ca="1" si="12"/>
        <v>3484</v>
      </c>
      <c r="D68" s="197">
        <f t="shared" ca="1" si="13"/>
        <v>68</v>
      </c>
      <c r="E68" s="203"/>
      <c r="F68" s="197">
        <f t="shared" ca="1" si="14"/>
        <v>295</v>
      </c>
      <c r="G68" s="197">
        <f t="shared" ca="1" si="15"/>
        <v>58</v>
      </c>
      <c r="H68" s="203"/>
      <c r="I68" s="197">
        <f t="shared" ca="1" si="16"/>
        <v>3792</v>
      </c>
      <c r="J68" s="197">
        <f t="shared" ca="1" si="17"/>
        <v>67</v>
      </c>
    </row>
    <row r="69" spans="1:10" x14ac:dyDescent="0.2">
      <c r="A69" s="29" t="s">
        <v>184</v>
      </c>
      <c r="B69" s="92" t="s">
        <v>185</v>
      </c>
      <c r="C69" s="197">
        <f t="shared" ca="1" si="12"/>
        <v>1795</v>
      </c>
      <c r="D69" s="197">
        <f t="shared" ca="1" si="13"/>
        <v>67</v>
      </c>
      <c r="E69" s="203"/>
      <c r="F69" s="197">
        <f t="shared" ca="1" si="14"/>
        <v>115</v>
      </c>
      <c r="G69" s="197">
        <f t="shared" ca="1" si="15"/>
        <v>69</v>
      </c>
      <c r="H69" s="203"/>
      <c r="I69" s="197">
        <f t="shared" ca="1" si="16"/>
        <v>1925</v>
      </c>
      <c r="J69" s="197">
        <f t="shared" ca="1" si="17"/>
        <v>67</v>
      </c>
    </row>
    <row r="70" spans="1:10" x14ac:dyDescent="0.2">
      <c r="A70" s="86"/>
      <c r="B70" s="94"/>
      <c r="C70" s="197"/>
      <c r="D70" s="198"/>
      <c r="E70" s="203"/>
      <c r="F70" s="197"/>
      <c r="G70" s="198"/>
      <c r="H70" s="203"/>
      <c r="I70" s="197"/>
      <c r="J70" s="198"/>
    </row>
    <row r="71" spans="1:10" x14ac:dyDescent="0.2">
      <c r="A71" s="86" t="s">
        <v>186</v>
      </c>
      <c r="B71" s="90" t="s">
        <v>187</v>
      </c>
      <c r="C71" s="88">
        <f ca="1">VLOOKUP(TRIM($A71),INDIRECT($S$10),6+$S$11,0)</f>
        <v>44902</v>
      </c>
      <c r="D71" s="88">
        <f ca="1">VLOOKUP(TRIM($A71),INDIRECT($S$10),3+$S$11,0)</f>
        <v>69</v>
      </c>
      <c r="E71" s="27"/>
      <c r="F71" s="88">
        <f ca="1">VLOOKUP(TRIM($A71),INDIRECT($S$10),12+$S$11,0)</f>
        <v>6499</v>
      </c>
      <c r="G71" s="88">
        <f ca="1">VLOOKUP(TRIM($A71),INDIRECT($S$10),9+$S$11,0)</f>
        <v>66</v>
      </c>
      <c r="H71" s="27"/>
      <c r="I71" s="88">
        <f ca="1">VLOOKUP(TRIM($A71),INDIRECT($S$10),18+$S$11,0)</f>
        <v>51822</v>
      </c>
      <c r="J71" s="88">
        <f ca="1">VLOOKUP(TRIM($A71),INDIRECT($S$10),15+$S$11,0)</f>
        <v>68</v>
      </c>
    </row>
    <row r="72" spans="1:10" x14ac:dyDescent="0.2">
      <c r="A72" s="29"/>
      <c r="B72" s="92"/>
      <c r="C72" s="197"/>
      <c r="D72" s="198"/>
      <c r="E72" s="203"/>
      <c r="F72" s="197"/>
      <c r="G72" s="198"/>
      <c r="H72" s="203"/>
      <c r="I72" s="197"/>
      <c r="J72" s="198"/>
    </row>
    <row r="73" spans="1:10" x14ac:dyDescent="0.2">
      <c r="A73" s="29" t="s">
        <v>188</v>
      </c>
      <c r="B73" s="92" t="s">
        <v>189</v>
      </c>
      <c r="C73" s="197">
        <f ca="1">VLOOKUP(TRIM($A73),INDIRECT($S$10),6+$S$11,0)</f>
        <v>2412</v>
      </c>
      <c r="D73" s="197">
        <f ca="1">VLOOKUP(TRIM($A73),INDIRECT($S$10),3+$S$11,0)</f>
        <v>61</v>
      </c>
      <c r="E73" s="203"/>
      <c r="F73" s="197">
        <f ca="1">VLOOKUP(TRIM($A73),INDIRECT($S$10),12+$S$11,0)</f>
        <v>616</v>
      </c>
      <c r="G73" s="197">
        <f ca="1">VLOOKUP(TRIM($A73),INDIRECT($S$10),9+$S$11,0)</f>
        <v>53</v>
      </c>
      <c r="H73" s="203"/>
      <c r="I73" s="197">
        <f ca="1">VLOOKUP(TRIM($A73),INDIRECT($S$10),18+$S$11,0)</f>
        <v>3061</v>
      </c>
      <c r="J73" s="197">
        <f ca="1">VLOOKUP(TRIM($A73),INDIRECT($S$10),15+$S$11,0)</f>
        <v>59</v>
      </c>
    </row>
    <row r="74" spans="1:10" x14ac:dyDescent="0.2">
      <c r="A74" s="29" t="s">
        <v>190</v>
      </c>
      <c r="B74" s="92" t="s">
        <v>191</v>
      </c>
      <c r="C74" s="197">
        <f t="shared" ref="C74:C81" ca="1" si="18">VLOOKUP(TRIM($A74),INDIRECT($S$10),6+$S$11,0)</f>
        <v>7975</v>
      </c>
      <c r="D74" s="197">
        <f t="shared" ref="D74:D81" ca="1" si="19">VLOOKUP(TRIM($A74),INDIRECT($S$10),3+$S$11,0)</f>
        <v>66</v>
      </c>
      <c r="E74" s="203"/>
      <c r="F74" s="197">
        <f t="shared" ref="F74:F81" ca="1" si="20">VLOOKUP(TRIM($A74),INDIRECT($S$10),12+$S$11,0)</f>
        <v>147</v>
      </c>
      <c r="G74" s="197">
        <f t="shared" ref="G74:G81" ca="1" si="21">VLOOKUP(TRIM($A74),INDIRECT($S$10),9+$S$11,0)</f>
        <v>69</v>
      </c>
      <c r="H74" s="203"/>
      <c r="I74" s="197">
        <f t="shared" ref="I74:I81" ca="1" si="22">VLOOKUP(TRIM($A74),INDIRECT($S$10),18+$S$11,0)</f>
        <v>8152</v>
      </c>
      <c r="J74" s="197">
        <f t="shared" ref="J74:J81" ca="1" si="23">VLOOKUP(TRIM($A74),INDIRECT($S$10),15+$S$11,0)</f>
        <v>66</v>
      </c>
    </row>
    <row r="75" spans="1:10" x14ac:dyDescent="0.2">
      <c r="A75" s="29" t="s">
        <v>192</v>
      </c>
      <c r="B75" s="92" t="s">
        <v>193</v>
      </c>
      <c r="C75" s="197">
        <f t="shared" ca="1" si="18"/>
        <v>2257</v>
      </c>
      <c r="D75" s="197">
        <f t="shared" ca="1" si="19"/>
        <v>66</v>
      </c>
      <c r="E75" s="203"/>
      <c r="F75" s="197">
        <f t="shared" ca="1" si="20"/>
        <v>1949</v>
      </c>
      <c r="G75" s="197">
        <f t="shared" ca="1" si="21"/>
        <v>69</v>
      </c>
      <c r="H75" s="203"/>
      <c r="I75" s="197">
        <f t="shared" ca="1" si="22"/>
        <v>4272</v>
      </c>
      <c r="J75" s="197">
        <f t="shared" ca="1" si="23"/>
        <v>67</v>
      </c>
    </row>
    <row r="76" spans="1:10" x14ac:dyDescent="0.2">
      <c r="A76" s="29" t="s">
        <v>194</v>
      </c>
      <c r="B76" s="92" t="s">
        <v>195</v>
      </c>
      <c r="C76" s="197">
        <f t="shared" ca="1" si="18"/>
        <v>6806</v>
      </c>
      <c r="D76" s="197">
        <f t="shared" ca="1" si="19"/>
        <v>73</v>
      </c>
      <c r="E76" s="203"/>
      <c r="F76" s="197">
        <f t="shared" ca="1" si="20"/>
        <v>559</v>
      </c>
      <c r="G76" s="197">
        <f t="shared" ca="1" si="21"/>
        <v>79</v>
      </c>
      <c r="H76" s="203"/>
      <c r="I76" s="197">
        <f t="shared" ca="1" si="22"/>
        <v>7394</v>
      </c>
      <c r="J76" s="197">
        <f t="shared" ca="1" si="23"/>
        <v>74</v>
      </c>
    </row>
    <row r="77" spans="1:10" x14ac:dyDescent="0.2">
      <c r="A77" s="29" t="s">
        <v>196</v>
      </c>
      <c r="B77" s="92" t="s">
        <v>197</v>
      </c>
      <c r="C77" s="197">
        <f t="shared" ca="1" si="18"/>
        <v>6666</v>
      </c>
      <c r="D77" s="197">
        <f t="shared" ca="1" si="19"/>
        <v>78</v>
      </c>
      <c r="E77" s="203"/>
      <c r="F77" s="197">
        <f t="shared" ca="1" si="20"/>
        <v>645</v>
      </c>
      <c r="G77" s="197">
        <f t="shared" ca="1" si="21"/>
        <v>69</v>
      </c>
      <c r="H77" s="203"/>
      <c r="I77" s="197">
        <f t="shared" ca="1" si="22"/>
        <v>7404</v>
      </c>
      <c r="J77" s="197">
        <f t="shared" ca="1" si="23"/>
        <v>76</v>
      </c>
    </row>
    <row r="78" spans="1:10" x14ac:dyDescent="0.2">
      <c r="A78" s="29" t="s">
        <v>198</v>
      </c>
      <c r="B78" s="92" t="s">
        <v>199</v>
      </c>
      <c r="C78" s="197">
        <f t="shared" ca="1" si="18"/>
        <v>7613</v>
      </c>
      <c r="D78" s="197">
        <f t="shared" ca="1" si="19"/>
        <v>69</v>
      </c>
      <c r="E78" s="203"/>
      <c r="F78" s="197">
        <f t="shared" ca="1" si="20"/>
        <v>1128</v>
      </c>
      <c r="G78" s="197">
        <f t="shared" ca="1" si="21"/>
        <v>63</v>
      </c>
      <c r="H78" s="203"/>
      <c r="I78" s="197">
        <f t="shared" ca="1" si="22"/>
        <v>8798</v>
      </c>
      <c r="J78" s="197">
        <f t="shared" ca="1" si="23"/>
        <v>68</v>
      </c>
    </row>
    <row r="79" spans="1:10" x14ac:dyDescent="0.2">
      <c r="A79" s="29" t="s">
        <v>200</v>
      </c>
      <c r="B79" s="92" t="s">
        <v>201</v>
      </c>
      <c r="C79" s="197">
        <f t="shared" ca="1" si="18"/>
        <v>2462</v>
      </c>
      <c r="D79" s="197">
        <f t="shared" ca="1" si="19"/>
        <v>63</v>
      </c>
      <c r="E79" s="203"/>
      <c r="F79" s="197">
        <f t="shared" ca="1" si="20"/>
        <v>925</v>
      </c>
      <c r="G79" s="197">
        <f t="shared" ca="1" si="21"/>
        <v>64</v>
      </c>
      <c r="H79" s="203"/>
      <c r="I79" s="197">
        <f t="shared" ca="1" si="22"/>
        <v>3432</v>
      </c>
      <c r="J79" s="197">
        <f t="shared" ca="1" si="23"/>
        <v>63</v>
      </c>
    </row>
    <row r="80" spans="1:10" x14ac:dyDescent="0.2">
      <c r="A80" s="29" t="s">
        <v>202</v>
      </c>
      <c r="B80" s="92" t="s">
        <v>203</v>
      </c>
      <c r="C80" s="197">
        <f t="shared" ca="1" si="18"/>
        <v>8344</v>
      </c>
      <c r="D80" s="197">
        <f t="shared" ca="1" si="19"/>
        <v>67</v>
      </c>
      <c r="E80" s="203"/>
      <c r="F80" s="197">
        <f t="shared" ca="1" si="20"/>
        <v>519</v>
      </c>
      <c r="G80" s="197">
        <f t="shared" ca="1" si="21"/>
        <v>62</v>
      </c>
      <c r="H80" s="203"/>
      <c r="I80" s="197">
        <f t="shared" ca="1" si="22"/>
        <v>8929</v>
      </c>
      <c r="J80" s="197">
        <f t="shared" ca="1" si="23"/>
        <v>67</v>
      </c>
    </row>
    <row r="81" spans="1:10" x14ac:dyDescent="0.2">
      <c r="A81" s="29" t="s">
        <v>204</v>
      </c>
      <c r="B81" s="92" t="s">
        <v>205</v>
      </c>
      <c r="C81" s="197">
        <f t="shared" ca="1" si="18"/>
        <v>367</v>
      </c>
      <c r="D81" s="197">
        <f t="shared" ca="1" si="19"/>
        <v>72</v>
      </c>
      <c r="E81" s="203"/>
      <c r="F81" s="197">
        <f t="shared" ca="1" si="20"/>
        <v>11</v>
      </c>
      <c r="G81" s="197">
        <f t="shared" ca="1" si="21"/>
        <v>64</v>
      </c>
      <c r="H81" s="203"/>
      <c r="I81" s="197">
        <f t="shared" ca="1" si="22"/>
        <v>380</v>
      </c>
      <c r="J81" s="197">
        <f t="shared" ca="1" si="23"/>
        <v>72</v>
      </c>
    </row>
    <row r="82" spans="1:10" x14ac:dyDescent="0.2">
      <c r="A82" s="86"/>
      <c r="B82" s="94"/>
      <c r="C82" s="197"/>
      <c r="D82" s="198"/>
      <c r="E82" s="203"/>
      <c r="F82" s="197"/>
      <c r="G82" s="198"/>
      <c r="H82" s="203"/>
      <c r="I82" s="197"/>
      <c r="J82" s="198"/>
    </row>
    <row r="83" spans="1:10" x14ac:dyDescent="0.2">
      <c r="A83" s="86" t="s">
        <v>206</v>
      </c>
      <c r="B83" s="90" t="s">
        <v>207</v>
      </c>
      <c r="C83" s="88">
        <f ca="1">VLOOKUP(TRIM($A83),INDIRECT($S$10),6+$S$11,0)</f>
        <v>53987</v>
      </c>
      <c r="D83" s="88">
        <f ca="1">VLOOKUP(TRIM($A83),INDIRECT($S$10),3+$S$11,0)</f>
        <v>71</v>
      </c>
      <c r="E83" s="27"/>
      <c r="F83" s="88">
        <f ca="1">VLOOKUP(TRIM($A83),INDIRECT($S$10),12+$S$11,0)</f>
        <v>13313</v>
      </c>
      <c r="G83" s="88">
        <f ca="1">VLOOKUP(TRIM($A83),INDIRECT($S$10),9+$S$11,0)</f>
        <v>69</v>
      </c>
      <c r="H83" s="27"/>
      <c r="I83" s="88">
        <f ca="1">VLOOKUP(TRIM($A83),INDIRECT($S$10),18+$S$11,0)</f>
        <v>67768</v>
      </c>
      <c r="J83" s="88">
        <f ca="1">VLOOKUP(TRIM($A83),INDIRECT($S$10),15+$S$11,0)</f>
        <v>70</v>
      </c>
    </row>
    <row r="84" spans="1:10" x14ac:dyDescent="0.2">
      <c r="A84" s="29"/>
      <c r="B84" s="92"/>
      <c r="C84" s="197"/>
      <c r="D84" s="198"/>
      <c r="E84" s="203"/>
      <c r="F84" s="197"/>
      <c r="G84" s="198"/>
      <c r="H84" s="203"/>
      <c r="I84" s="197"/>
      <c r="J84" s="198"/>
    </row>
    <row r="85" spans="1:10" x14ac:dyDescent="0.2">
      <c r="A85" s="29" t="s">
        <v>208</v>
      </c>
      <c r="B85" s="92" t="s">
        <v>209</v>
      </c>
      <c r="C85" s="197">
        <f ca="1">VLOOKUP(TRIM($A85),INDIRECT($S$10),6+$S$11,0)</f>
        <v>8798</v>
      </c>
      <c r="D85" s="197">
        <f ca="1">VLOOKUP(TRIM($A85),INDIRECT($S$10),3+$S$11,0)</f>
        <v>70</v>
      </c>
      <c r="E85" s="203"/>
      <c r="F85" s="197">
        <f ca="1">VLOOKUP(TRIM($A85),INDIRECT($S$10),12+$S$11,0)</f>
        <v>6227</v>
      </c>
      <c r="G85" s="197">
        <f ca="1">VLOOKUP(TRIM($A85),INDIRECT($S$10),9+$S$11,0)</f>
        <v>69</v>
      </c>
      <c r="H85" s="203"/>
      <c r="I85" s="197">
        <f ca="1">VLOOKUP(TRIM($A85),INDIRECT($S$10),18+$S$11,0)</f>
        <v>15223</v>
      </c>
      <c r="J85" s="197">
        <f ca="1">VLOOKUP(TRIM($A85),INDIRECT($S$10),15+$S$11,0)</f>
        <v>69</v>
      </c>
    </row>
    <row r="86" spans="1:10" x14ac:dyDescent="0.2">
      <c r="A86" s="29" t="s">
        <v>210</v>
      </c>
      <c r="B86" s="92" t="s">
        <v>211</v>
      </c>
      <c r="C86" s="197">
        <f t="shared" ref="C86:C98" ca="1" si="24">VLOOKUP(TRIM($A86),INDIRECT($S$10),6+$S$11,0)</f>
        <v>2822</v>
      </c>
      <c r="D86" s="197">
        <f t="shared" ref="D86:D98" ca="1" si="25">VLOOKUP(TRIM($A86),INDIRECT($S$10),3+$S$11,0)</f>
        <v>67</v>
      </c>
      <c r="E86" s="203"/>
      <c r="F86" s="197">
        <f t="shared" ref="F86:F98" ca="1" si="26">VLOOKUP(TRIM($A86),INDIRECT($S$10),12+$S$11,0)</f>
        <v>1266</v>
      </c>
      <c r="G86" s="197">
        <f t="shared" ref="G86:G98" ca="1" si="27">VLOOKUP(TRIM($A86),INDIRECT($S$10),9+$S$11,0)</f>
        <v>68</v>
      </c>
      <c r="H86" s="203"/>
      <c r="I86" s="197">
        <f t="shared" ref="I86:I98" ca="1" si="28">VLOOKUP(TRIM($A86),INDIRECT($S$10),18+$S$11,0)</f>
        <v>4125</v>
      </c>
      <c r="J86" s="197">
        <f t="shared" ref="J86:J98" ca="1" si="29">VLOOKUP(TRIM($A86),INDIRECT($S$10),15+$S$11,0)</f>
        <v>67</v>
      </c>
    </row>
    <row r="87" spans="1:10" x14ac:dyDescent="0.2">
      <c r="A87" s="29" t="s">
        <v>212</v>
      </c>
      <c r="B87" s="92" t="s">
        <v>213</v>
      </c>
      <c r="C87" s="197">
        <f t="shared" ca="1" si="24"/>
        <v>3090</v>
      </c>
      <c r="D87" s="197">
        <f t="shared" ca="1" si="25"/>
        <v>68</v>
      </c>
      <c r="E87" s="203"/>
      <c r="F87" s="197">
        <f t="shared" ca="1" si="26"/>
        <v>508</v>
      </c>
      <c r="G87" s="197">
        <f t="shared" ca="1" si="27"/>
        <v>67</v>
      </c>
      <c r="H87" s="203"/>
      <c r="I87" s="197">
        <f t="shared" ca="1" si="28"/>
        <v>3630</v>
      </c>
      <c r="J87" s="197">
        <f t="shared" ca="1" si="29"/>
        <v>68</v>
      </c>
    </row>
    <row r="88" spans="1:10" x14ac:dyDescent="0.2">
      <c r="A88" s="29" t="s">
        <v>214</v>
      </c>
      <c r="B88" s="245" t="s">
        <v>581</v>
      </c>
      <c r="C88" s="197">
        <f t="shared" ca="1" si="24"/>
        <v>1695</v>
      </c>
      <c r="D88" s="197">
        <f t="shared" ca="1" si="25"/>
        <v>68</v>
      </c>
      <c r="E88" s="203"/>
      <c r="F88" s="197">
        <f t="shared" ca="1" si="26"/>
        <v>113</v>
      </c>
      <c r="G88" s="197">
        <f t="shared" ca="1" si="27"/>
        <v>64</v>
      </c>
      <c r="H88" s="203"/>
      <c r="I88" s="197">
        <f t="shared" ca="1" si="28"/>
        <v>1820</v>
      </c>
      <c r="J88" s="197">
        <f t="shared" ca="1" si="29"/>
        <v>68</v>
      </c>
    </row>
    <row r="89" spans="1:10" x14ac:dyDescent="0.2">
      <c r="A89" s="29" t="s">
        <v>216</v>
      </c>
      <c r="B89" s="92" t="s">
        <v>217</v>
      </c>
      <c r="C89" s="197">
        <f t="shared" ca="1" si="24"/>
        <v>2906</v>
      </c>
      <c r="D89" s="197">
        <f t="shared" ca="1" si="25"/>
        <v>70</v>
      </c>
      <c r="E89" s="203"/>
      <c r="F89" s="197">
        <f t="shared" ca="1" si="26"/>
        <v>1221</v>
      </c>
      <c r="G89" s="197">
        <f t="shared" ca="1" si="27"/>
        <v>67</v>
      </c>
      <c r="H89" s="203"/>
      <c r="I89" s="197">
        <f t="shared" ca="1" si="28"/>
        <v>4157</v>
      </c>
      <c r="J89" s="197">
        <f t="shared" ca="1" si="29"/>
        <v>69</v>
      </c>
    </row>
    <row r="90" spans="1:10" x14ac:dyDescent="0.2">
      <c r="A90" s="29" t="s">
        <v>218</v>
      </c>
      <c r="B90" s="92" t="s">
        <v>219</v>
      </c>
      <c r="C90" s="197">
        <f t="shared" ca="1" si="24"/>
        <v>2785</v>
      </c>
      <c r="D90" s="197">
        <f t="shared" ca="1" si="25"/>
        <v>74</v>
      </c>
      <c r="E90" s="203"/>
      <c r="F90" s="197">
        <f t="shared" ca="1" si="26"/>
        <v>68</v>
      </c>
      <c r="G90" s="197">
        <f t="shared" ca="1" si="27"/>
        <v>66</v>
      </c>
      <c r="H90" s="203"/>
      <c r="I90" s="197">
        <f t="shared" ca="1" si="28"/>
        <v>2864</v>
      </c>
      <c r="J90" s="197">
        <f t="shared" ca="1" si="29"/>
        <v>73</v>
      </c>
    </row>
    <row r="91" spans="1:10" x14ac:dyDescent="0.2">
      <c r="A91" s="29" t="s">
        <v>220</v>
      </c>
      <c r="B91" s="92" t="s">
        <v>221</v>
      </c>
      <c r="C91" s="197">
        <f t="shared" ca="1" si="24"/>
        <v>2460</v>
      </c>
      <c r="D91" s="197">
        <f t="shared" ca="1" si="25"/>
        <v>80</v>
      </c>
      <c r="E91" s="203"/>
      <c r="F91" s="197">
        <f t="shared" ca="1" si="26"/>
        <v>156</v>
      </c>
      <c r="G91" s="197">
        <f t="shared" ca="1" si="27"/>
        <v>72</v>
      </c>
      <c r="H91" s="203"/>
      <c r="I91" s="197">
        <f t="shared" ca="1" si="28"/>
        <v>2641</v>
      </c>
      <c r="J91" s="197">
        <f t="shared" ca="1" si="29"/>
        <v>79</v>
      </c>
    </row>
    <row r="92" spans="1:10" x14ac:dyDescent="0.2">
      <c r="A92" s="29" t="s">
        <v>222</v>
      </c>
      <c r="B92" s="92" t="s">
        <v>223</v>
      </c>
      <c r="C92" s="197">
        <f t="shared" ca="1" si="24"/>
        <v>8696</v>
      </c>
      <c r="D92" s="197">
        <f t="shared" ca="1" si="25"/>
        <v>73</v>
      </c>
      <c r="E92" s="203"/>
      <c r="F92" s="197">
        <f t="shared" ca="1" si="26"/>
        <v>525</v>
      </c>
      <c r="G92" s="197">
        <f t="shared" ca="1" si="27"/>
        <v>68</v>
      </c>
      <c r="H92" s="203"/>
      <c r="I92" s="197">
        <f t="shared" ca="1" si="28"/>
        <v>9238</v>
      </c>
      <c r="J92" s="197">
        <f t="shared" ca="1" si="29"/>
        <v>73</v>
      </c>
    </row>
    <row r="93" spans="1:10" x14ac:dyDescent="0.2">
      <c r="A93" s="29" t="s">
        <v>224</v>
      </c>
      <c r="B93" s="92" t="s">
        <v>225</v>
      </c>
      <c r="C93" s="197">
        <f t="shared" ca="1" si="24"/>
        <v>2518</v>
      </c>
      <c r="D93" s="197">
        <f t="shared" ca="1" si="25"/>
        <v>65</v>
      </c>
      <c r="E93" s="203"/>
      <c r="F93" s="197">
        <f t="shared" ca="1" si="26"/>
        <v>585</v>
      </c>
      <c r="G93" s="197">
        <f t="shared" ca="1" si="27"/>
        <v>64</v>
      </c>
      <c r="H93" s="203"/>
      <c r="I93" s="197">
        <f t="shared" ca="1" si="28"/>
        <v>3117</v>
      </c>
      <c r="J93" s="197">
        <f t="shared" ca="1" si="29"/>
        <v>65</v>
      </c>
    </row>
    <row r="94" spans="1:10" x14ac:dyDescent="0.2">
      <c r="A94" s="29" t="s">
        <v>226</v>
      </c>
      <c r="B94" s="92" t="s">
        <v>227</v>
      </c>
      <c r="C94" s="197">
        <f t="shared" ca="1" si="24"/>
        <v>2000</v>
      </c>
      <c r="D94" s="197">
        <f t="shared" ca="1" si="25"/>
        <v>67</v>
      </c>
      <c r="E94" s="203"/>
      <c r="F94" s="197">
        <f t="shared" ca="1" si="26"/>
        <v>160</v>
      </c>
      <c r="G94" s="197">
        <f t="shared" ca="1" si="27"/>
        <v>65</v>
      </c>
      <c r="H94" s="203"/>
      <c r="I94" s="197">
        <f t="shared" ca="1" si="28"/>
        <v>2162</v>
      </c>
      <c r="J94" s="197">
        <f t="shared" ca="1" si="29"/>
        <v>67</v>
      </c>
    </row>
    <row r="95" spans="1:10" x14ac:dyDescent="0.2">
      <c r="A95" s="29" t="s">
        <v>228</v>
      </c>
      <c r="B95" s="92" t="s">
        <v>229</v>
      </c>
      <c r="C95" s="197">
        <f t="shared" ca="1" si="24"/>
        <v>2669</v>
      </c>
      <c r="D95" s="197">
        <f t="shared" ca="1" si="25"/>
        <v>72</v>
      </c>
      <c r="E95" s="203"/>
      <c r="F95" s="197">
        <f t="shared" ca="1" si="26"/>
        <v>795</v>
      </c>
      <c r="G95" s="197">
        <f t="shared" ca="1" si="27"/>
        <v>73</v>
      </c>
      <c r="H95" s="203"/>
      <c r="I95" s="197">
        <f t="shared" ca="1" si="28"/>
        <v>3482</v>
      </c>
      <c r="J95" s="197">
        <f t="shared" ca="1" si="29"/>
        <v>72</v>
      </c>
    </row>
    <row r="96" spans="1:10" x14ac:dyDescent="0.2">
      <c r="A96" s="29" t="s">
        <v>230</v>
      </c>
      <c r="B96" s="92" t="s">
        <v>231</v>
      </c>
      <c r="C96" s="197">
        <f t="shared" ca="1" si="24"/>
        <v>5535</v>
      </c>
      <c r="D96" s="197">
        <f t="shared" ca="1" si="25"/>
        <v>72</v>
      </c>
      <c r="E96" s="203"/>
      <c r="F96" s="197">
        <f t="shared" ca="1" si="26"/>
        <v>496</v>
      </c>
      <c r="G96" s="197">
        <f t="shared" ca="1" si="27"/>
        <v>70</v>
      </c>
      <c r="H96" s="203"/>
      <c r="I96" s="197">
        <f t="shared" ca="1" si="28"/>
        <v>6063</v>
      </c>
      <c r="J96" s="197">
        <f t="shared" ca="1" si="29"/>
        <v>72</v>
      </c>
    </row>
    <row r="97" spans="1:10" x14ac:dyDescent="0.2">
      <c r="A97" s="29" t="s">
        <v>232</v>
      </c>
      <c r="B97" s="92" t="s">
        <v>233</v>
      </c>
      <c r="C97" s="197">
        <f t="shared" ca="1" si="24"/>
        <v>2301</v>
      </c>
      <c r="D97" s="197">
        <f t="shared" ca="1" si="25"/>
        <v>66</v>
      </c>
      <c r="E97" s="203"/>
      <c r="F97" s="197">
        <f t="shared" ca="1" si="26"/>
        <v>764</v>
      </c>
      <c r="G97" s="197">
        <f t="shared" ca="1" si="27"/>
        <v>66</v>
      </c>
      <c r="H97" s="203"/>
      <c r="I97" s="197">
        <f t="shared" ca="1" si="28"/>
        <v>3087</v>
      </c>
      <c r="J97" s="197">
        <f t="shared" ca="1" si="29"/>
        <v>66</v>
      </c>
    </row>
    <row r="98" spans="1:10" x14ac:dyDescent="0.2">
      <c r="A98" s="29" t="s">
        <v>234</v>
      </c>
      <c r="B98" s="92" t="s">
        <v>235</v>
      </c>
      <c r="C98" s="197">
        <f t="shared" ca="1" si="24"/>
        <v>5712</v>
      </c>
      <c r="D98" s="197">
        <f t="shared" ca="1" si="25"/>
        <v>71</v>
      </c>
      <c r="E98" s="203"/>
      <c r="F98" s="197">
        <f t="shared" ca="1" si="26"/>
        <v>429</v>
      </c>
      <c r="G98" s="197">
        <f t="shared" ca="1" si="27"/>
        <v>70</v>
      </c>
      <c r="H98" s="203"/>
      <c r="I98" s="197">
        <f t="shared" ca="1" si="28"/>
        <v>6159</v>
      </c>
      <c r="J98" s="197">
        <f t="shared" ca="1" si="29"/>
        <v>71</v>
      </c>
    </row>
    <row r="99" spans="1:10" x14ac:dyDescent="0.2">
      <c r="A99" s="86"/>
      <c r="B99" s="94"/>
      <c r="C99" s="197"/>
      <c r="D99" s="198"/>
      <c r="E99" s="204"/>
      <c r="F99" s="197"/>
      <c r="G99" s="198"/>
      <c r="H99" s="204"/>
      <c r="I99" s="197"/>
      <c r="J99" s="198"/>
    </row>
    <row r="100" spans="1:10" x14ac:dyDescent="0.2">
      <c r="A100" s="86" t="s">
        <v>236</v>
      </c>
      <c r="B100" s="90" t="s">
        <v>470</v>
      </c>
      <c r="C100" s="88">
        <f ca="1">VLOOKUP(TRIM($A100),INDIRECT($S$10),6+$S$11,0)</f>
        <v>58821</v>
      </c>
      <c r="D100" s="88">
        <f ca="1">VLOOKUP(TRIM($A100),INDIRECT($S$10),3+$S$11,0)</f>
        <v>68</v>
      </c>
      <c r="E100" s="27"/>
      <c r="F100" s="88">
        <f ca="1">VLOOKUP(TRIM($A100),INDIRECT($S$10),12+$S$11,0)</f>
        <v>8940</v>
      </c>
      <c r="G100" s="88">
        <f ca="1">VLOOKUP(TRIM($A100),INDIRECT($S$10),9+$S$11,0)</f>
        <v>65</v>
      </c>
      <c r="H100" s="27"/>
      <c r="I100" s="88">
        <f ca="1">VLOOKUP(TRIM($A100),INDIRECT($S$10),18+$S$11,0)</f>
        <v>68258</v>
      </c>
      <c r="J100" s="88">
        <f ca="1">VLOOKUP(TRIM($A100),INDIRECT($S$10),15+$S$11,0)</f>
        <v>67</v>
      </c>
    </row>
    <row r="101" spans="1:10" x14ac:dyDescent="0.2">
      <c r="A101" s="29"/>
      <c r="B101" s="90"/>
      <c r="C101" s="197"/>
      <c r="D101" s="198"/>
      <c r="E101" s="203"/>
      <c r="F101" s="197"/>
      <c r="G101" s="198"/>
      <c r="H101" s="203"/>
      <c r="I101" s="197"/>
      <c r="J101" s="198"/>
    </row>
    <row r="102" spans="1:10" x14ac:dyDescent="0.2">
      <c r="A102" s="29" t="s">
        <v>238</v>
      </c>
      <c r="B102" s="92" t="s">
        <v>239</v>
      </c>
      <c r="C102" s="197">
        <f ca="1">VLOOKUP(TRIM($A102),INDIRECT($S$10),6+$S$11,0)</f>
        <v>1470</v>
      </c>
      <c r="D102" s="197">
        <f ca="1">VLOOKUP(TRIM($A102),INDIRECT($S$10),3+$S$11,0)</f>
        <v>71</v>
      </c>
      <c r="E102" s="203"/>
      <c r="F102" s="197">
        <f ca="1">VLOOKUP(TRIM($A102),INDIRECT($S$10),12+$S$11,0)</f>
        <v>519</v>
      </c>
      <c r="G102" s="197">
        <f ca="1">VLOOKUP(TRIM($A102),INDIRECT($S$10),9+$S$11,0)</f>
        <v>66</v>
      </c>
      <c r="H102" s="203"/>
      <c r="I102" s="197">
        <f ca="1">VLOOKUP(TRIM($A102),INDIRECT($S$10),18+$S$11,0)</f>
        <v>2001</v>
      </c>
      <c r="J102" s="197">
        <f ca="1">VLOOKUP(TRIM($A102),INDIRECT($S$10),15+$S$11,0)</f>
        <v>70</v>
      </c>
    </row>
    <row r="103" spans="1:10" x14ac:dyDescent="0.2">
      <c r="A103" s="29" t="s">
        <v>240</v>
      </c>
      <c r="B103" s="92" t="s">
        <v>241</v>
      </c>
      <c r="C103" s="197">
        <f t="shared" ref="C103:C112" ca="1" si="30">VLOOKUP(TRIM($A103),INDIRECT($S$10),6+$S$11,0)</f>
        <v>3014</v>
      </c>
      <c r="D103" s="197">
        <f t="shared" ref="D103:D112" ca="1" si="31">VLOOKUP(TRIM($A103),INDIRECT($S$10),3+$S$11,0)</f>
        <v>68</v>
      </c>
      <c r="E103" s="203"/>
      <c r="F103" s="197">
        <f t="shared" ref="F103:F112" ca="1" si="32">VLOOKUP(TRIM($A103),INDIRECT($S$10),12+$S$11,0)</f>
        <v>175</v>
      </c>
      <c r="G103" s="197">
        <f t="shared" ref="G103:G112" ca="1" si="33">VLOOKUP(TRIM($A103),INDIRECT($S$10),9+$S$11,0)</f>
        <v>70</v>
      </c>
      <c r="H103" s="203"/>
      <c r="I103" s="197">
        <f t="shared" ref="I103:I112" ca="1" si="34">VLOOKUP(TRIM($A103),INDIRECT($S$10),18+$S$11,0)</f>
        <v>3205</v>
      </c>
      <c r="J103" s="197">
        <f t="shared" ref="J103:J112" ca="1" si="35">VLOOKUP(TRIM($A103),INDIRECT($S$10),15+$S$11,0)</f>
        <v>68</v>
      </c>
    </row>
    <row r="104" spans="1:10" x14ac:dyDescent="0.2">
      <c r="A104" s="29" t="s">
        <v>242</v>
      </c>
      <c r="B104" s="92" t="s">
        <v>243</v>
      </c>
      <c r="C104" s="197">
        <f t="shared" ca="1" si="30"/>
        <v>6032</v>
      </c>
      <c r="D104" s="197">
        <f t="shared" ca="1" si="31"/>
        <v>71</v>
      </c>
      <c r="E104" s="203"/>
      <c r="F104" s="197">
        <f t="shared" ca="1" si="32"/>
        <v>814</v>
      </c>
      <c r="G104" s="197">
        <f t="shared" ca="1" si="33"/>
        <v>66</v>
      </c>
      <c r="H104" s="203"/>
      <c r="I104" s="197">
        <f t="shared" ca="1" si="34"/>
        <v>6890</v>
      </c>
      <c r="J104" s="197">
        <f t="shared" ca="1" si="35"/>
        <v>70</v>
      </c>
    </row>
    <row r="105" spans="1:10" x14ac:dyDescent="0.2">
      <c r="A105" s="29" t="s">
        <v>244</v>
      </c>
      <c r="B105" s="92" t="s">
        <v>245</v>
      </c>
      <c r="C105" s="197">
        <f t="shared" ca="1" si="30"/>
        <v>14614</v>
      </c>
      <c r="D105" s="197">
        <f t="shared" ca="1" si="31"/>
        <v>67</v>
      </c>
      <c r="E105" s="203"/>
      <c r="F105" s="197">
        <f t="shared" ca="1" si="32"/>
        <v>995</v>
      </c>
      <c r="G105" s="197">
        <f t="shared" ca="1" si="33"/>
        <v>68</v>
      </c>
      <c r="H105" s="203"/>
      <c r="I105" s="197">
        <f t="shared" ca="1" si="34"/>
        <v>15699</v>
      </c>
      <c r="J105" s="197">
        <f t="shared" ca="1" si="35"/>
        <v>67</v>
      </c>
    </row>
    <row r="106" spans="1:10" x14ac:dyDescent="0.2">
      <c r="A106" s="29" t="s">
        <v>246</v>
      </c>
      <c r="B106" s="92" t="s">
        <v>247</v>
      </c>
      <c r="C106" s="197">
        <f t="shared" ca="1" si="30"/>
        <v>11770</v>
      </c>
      <c r="D106" s="197">
        <f t="shared" ca="1" si="31"/>
        <v>71</v>
      </c>
      <c r="E106" s="203"/>
      <c r="F106" s="197">
        <f t="shared" ca="1" si="32"/>
        <v>1921</v>
      </c>
      <c r="G106" s="197">
        <f t="shared" ca="1" si="33"/>
        <v>71</v>
      </c>
      <c r="H106" s="203"/>
      <c r="I106" s="197">
        <f t="shared" ca="1" si="34"/>
        <v>13753</v>
      </c>
      <c r="J106" s="197">
        <f t="shared" ca="1" si="35"/>
        <v>71</v>
      </c>
    </row>
    <row r="107" spans="1:10" x14ac:dyDescent="0.2">
      <c r="A107" s="29" t="s">
        <v>248</v>
      </c>
      <c r="B107" s="92" t="s">
        <v>249</v>
      </c>
      <c r="C107" s="197">
        <f t="shared" ca="1" si="30"/>
        <v>1534</v>
      </c>
      <c r="D107" s="197">
        <f t="shared" ca="1" si="31"/>
        <v>63</v>
      </c>
      <c r="E107" s="203"/>
      <c r="F107" s="197">
        <f t="shared" ca="1" si="32"/>
        <v>1598</v>
      </c>
      <c r="G107" s="197">
        <f t="shared" ca="1" si="33"/>
        <v>66</v>
      </c>
      <c r="H107" s="203"/>
      <c r="I107" s="197">
        <f t="shared" ca="1" si="34"/>
        <v>3163</v>
      </c>
      <c r="J107" s="197">
        <f t="shared" ca="1" si="35"/>
        <v>64</v>
      </c>
    </row>
    <row r="108" spans="1:10" x14ac:dyDescent="0.2">
      <c r="A108" s="29" t="s">
        <v>250</v>
      </c>
      <c r="B108" s="92" t="s">
        <v>251</v>
      </c>
      <c r="C108" s="197">
        <f t="shared" ca="1" si="30"/>
        <v>7973</v>
      </c>
      <c r="D108" s="197">
        <f t="shared" ca="1" si="31"/>
        <v>62</v>
      </c>
      <c r="E108" s="203"/>
      <c r="F108" s="197">
        <f t="shared" ca="1" si="32"/>
        <v>679</v>
      </c>
      <c r="G108" s="197">
        <f t="shared" ca="1" si="33"/>
        <v>55</v>
      </c>
      <c r="H108" s="203"/>
      <c r="I108" s="197">
        <f t="shared" ca="1" si="34"/>
        <v>8770</v>
      </c>
      <c r="J108" s="197">
        <f t="shared" ca="1" si="35"/>
        <v>61</v>
      </c>
    </row>
    <row r="109" spans="1:10" x14ac:dyDescent="0.2">
      <c r="A109" s="29" t="s">
        <v>252</v>
      </c>
      <c r="B109" s="92" t="s">
        <v>253</v>
      </c>
      <c r="C109" s="197">
        <f t="shared" ca="1" si="30"/>
        <v>1672</v>
      </c>
      <c r="D109" s="197">
        <f t="shared" ca="1" si="31"/>
        <v>66</v>
      </c>
      <c r="E109" s="203"/>
      <c r="F109" s="197">
        <f t="shared" ca="1" si="32"/>
        <v>1047</v>
      </c>
      <c r="G109" s="197">
        <f t="shared" ca="1" si="33"/>
        <v>52</v>
      </c>
      <c r="H109" s="203"/>
      <c r="I109" s="197">
        <f t="shared" ca="1" si="34"/>
        <v>2765</v>
      </c>
      <c r="J109" s="197">
        <f t="shared" ca="1" si="35"/>
        <v>60</v>
      </c>
    </row>
    <row r="110" spans="1:10" x14ac:dyDescent="0.2">
      <c r="A110" s="29" t="s">
        <v>254</v>
      </c>
      <c r="B110" s="245" t="s">
        <v>441</v>
      </c>
      <c r="C110" s="197">
        <f t="shared" ca="1" si="30"/>
        <v>1728</v>
      </c>
      <c r="D110" s="197">
        <f t="shared" ca="1" si="31"/>
        <v>64</v>
      </c>
      <c r="E110" s="203"/>
      <c r="F110" s="197">
        <f t="shared" ca="1" si="32"/>
        <v>264</v>
      </c>
      <c r="G110" s="197">
        <f t="shared" ca="1" si="33"/>
        <v>58</v>
      </c>
      <c r="H110" s="203"/>
      <c r="I110" s="197">
        <f t="shared" ca="1" si="34"/>
        <v>2017</v>
      </c>
      <c r="J110" s="197">
        <f t="shared" ca="1" si="35"/>
        <v>64</v>
      </c>
    </row>
    <row r="111" spans="1:10" x14ac:dyDescent="0.2">
      <c r="A111" s="29" t="s">
        <v>255</v>
      </c>
      <c r="B111" s="92" t="s">
        <v>256</v>
      </c>
      <c r="C111" s="197">
        <f t="shared" ca="1" si="30"/>
        <v>7102</v>
      </c>
      <c r="D111" s="197">
        <f t="shared" ca="1" si="31"/>
        <v>68</v>
      </c>
      <c r="E111" s="203"/>
      <c r="F111" s="197">
        <f t="shared" ca="1" si="32"/>
        <v>558</v>
      </c>
      <c r="G111" s="197">
        <f t="shared" ca="1" si="33"/>
        <v>63</v>
      </c>
      <c r="H111" s="203"/>
      <c r="I111" s="197">
        <f t="shared" ca="1" si="34"/>
        <v>7696</v>
      </c>
      <c r="J111" s="197">
        <f t="shared" ca="1" si="35"/>
        <v>68</v>
      </c>
    </row>
    <row r="112" spans="1:10" x14ac:dyDescent="0.2">
      <c r="A112" s="29" t="s">
        <v>257</v>
      </c>
      <c r="B112" s="92" t="s">
        <v>258</v>
      </c>
      <c r="C112" s="197">
        <f t="shared" ca="1" si="30"/>
        <v>1912</v>
      </c>
      <c r="D112" s="197">
        <f t="shared" ca="1" si="31"/>
        <v>70</v>
      </c>
      <c r="E112" s="203"/>
      <c r="F112" s="197">
        <f t="shared" ca="1" si="32"/>
        <v>370</v>
      </c>
      <c r="G112" s="197">
        <f t="shared" ca="1" si="33"/>
        <v>77</v>
      </c>
      <c r="H112" s="203"/>
      <c r="I112" s="197">
        <f t="shared" ca="1" si="34"/>
        <v>2299</v>
      </c>
      <c r="J112" s="197">
        <f t="shared" ca="1" si="35"/>
        <v>71</v>
      </c>
    </row>
    <row r="113" spans="1:10" x14ac:dyDescent="0.2">
      <c r="A113" s="86"/>
      <c r="B113" s="94"/>
      <c r="C113" s="197"/>
      <c r="D113" s="198"/>
      <c r="E113" s="203"/>
      <c r="F113" s="197"/>
      <c r="G113" s="198"/>
      <c r="H113" s="203"/>
      <c r="I113" s="197"/>
      <c r="J113" s="198"/>
    </row>
    <row r="114" spans="1:10" x14ac:dyDescent="0.2">
      <c r="A114" s="86" t="s">
        <v>259</v>
      </c>
      <c r="B114" s="95" t="s">
        <v>260</v>
      </c>
      <c r="C114" s="88">
        <f ca="1">VLOOKUP(TRIM($A114),INDIRECT($S$10),6+$S$11,0)</f>
        <v>51079</v>
      </c>
      <c r="D114" s="88">
        <f ca="1">VLOOKUP(TRIM($A114),INDIRECT($S$10),3+$S$11,0)</f>
        <v>72</v>
      </c>
      <c r="E114" s="27"/>
      <c r="F114" s="88">
        <f ca="1">VLOOKUP(TRIM($A114),INDIRECT($S$10),12+$S$11,0)</f>
        <v>45612</v>
      </c>
      <c r="G114" s="88">
        <f ca="1">VLOOKUP(TRIM($A114),INDIRECT($S$10),9+$S$11,0)</f>
        <v>73</v>
      </c>
      <c r="H114" s="27"/>
      <c r="I114" s="88">
        <f ca="1">VLOOKUP(TRIM($A114),INDIRECT($S$10),18+$S$11,0)</f>
        <v>98065</v>
      </c>
      <c r="J114" s="88">
        <f ca="1">VLOOKUP(TRIM($A114),INDIRECT($S$10),15+$S$11,0)</f>
        <v>72</v>
      </c>
    </row>
    <row r="115" spans="1:10" x14ac:dyDescent="0.2">
      <c r="A115" s="29"/>
      <c r="B115" s="95"/>
      <c r="C115" s="197"/>
      <c r="D115" s="198"/>
      <c r="E115" s="203"/>
      <c r="F115" s="197"/>
      <c r="G115" s="198"/>
      <c r="H115" s="203"/>
      <c r="I115" s="197"/>
      <c r="J115" s="198"/>
    </row>
    <row r="116" spans="1:10" x14ac:dyDescent="0.2">
      <c r="A116" s="96" t="s">
        <v>261</v>
      </c>
      <c r="B116" s="97" t="s">
        <v>262</v>
      </c>
      <c r="C116" s="88">
        <f ca="1">VLOOKUP(TRIM($A116),INDIRECT($S$10),6+$S$11,0)</f>
        <v>15597</v>
      </c>
      <c r="D116" s="88">
        <f ca="1">VLOOKUP(TRIM($A116),INDIRECT($S$10),3+$S$11,0)</f>
        <v>73</v>
      </c>
      <c r="E116" s="27"/>
      <c r="F116" s="88">
        <f ca="1">VLOOKUP(TRIM($A116),INDIRECT($S$10),12+$S$11,0)</f>
        <v>18252</v>
      </c>
      <c r="G116" s="88">
        <f ca="1">VLOOKUP(TRIM($A116),INDIRECT($S$10),9+$S$11,0)</f>
        <v>73</v>
      </c>
      <c r="H116" s="27"/>
      <c r="I116" s="88">
        <f ca="1">VLOOKUP(TRIM($A116),INDIRECT($S$10),18+$S$11,0)</f>
        <v>34303</v>
      </c>
      <c r="J116" s="88">
        <f ca="1">VLOOKUP(TRIM($A116),INDIRECT($S$10),15+$S$11,0)</f>
        <v>73</v>
      </c>
    </row>
    <row r="117" spans="1:10" x14ac:dyDescent="0.2">
      <c r="A117" s="29" t="s">
        <v>263</v>
      </c>
      <c r="B117" s="98" t="s">
        <v>264</v>
      </c>
      <c r="C117" s="197">
        <f ca="1">VLOOKUP(TRIM($A117),INDIRECT($S$10),6+$S$11,0)</f>
        <v>614</v>
      </c>
      <c r="D117" s="197">
        <f ca="1">VLOOKUP(TRIM($A117),INDIRECT($S$10),3+$S$11,0)</f>
        <v>66</v>
      </c>
      <c r="E117" s="203"/>
      <c r="F117" s="197">
        <f ca="1">VLOOKUP(TRIM($A117),INDIRECT($S$10),12+$S$11,0)</f>
        <v>958</v>
      </c>
      <c r="G117" s="197">
        <f ca="1">VLOOKUP(TRIM($A117),INDIRECT($S$10),9+$S$11,0)</f>
        <v>69</v>
      </c>
      <c r="H117" s="203"/>
      <c r="I117" s="197">
        <f ca="1">VLOOKUP(TRIM($A117),INDIRECT($S$10),18+$S$11,0)</f>
        <v>1592</v>
      </c>
      <c r="J117" s="197">
        <f ca="1">VLOOKUP(TRIM($A117),INDIRECT($S$10),15+$S$11,0)</f>
        <v>68</v>
      </c>
    </row>
    <row r="118" spans="1:10" x14ac:dyDescent="0.2">
      <c r="A118" s="29" t="s">
        <v>265</v>
      </c>
      <c r="B118" s="99" t="s">
        <v>266</v>
      </c>
      <c r="C118" s="197" t="str">
        <f ca="1">VLOOKUP(TRIM($A118),INDIRECT($S$10),6+$S$11,0)</f>
        <v>*</v>
      </c>
      <c r="D118" s="197" t="str">
        <f ca="1">VLOOKUP(TRIM($A118),INDIRECT($S$10),3+$S$11,0)</f>
        <v>*</v>
      </c>
      <c r="E118" s="203"/>
      <c r="F118" s="197" t="str">
        <f ca="1">VLOOKUP(TRIM($A118),INDIRECT($S$10),12+$S$11,0)</f>
        <v>*</v>
      </c>
      <c r="G118" s="197" t="str">
        <f ca="1">VLOOKUP(TRIM($A118),INDIRECT($S$10),9+$S$11,0)</f>
        <v>*</v>
      </c>
      <c r="H118" s="203"/>
      <c r="I118" s="197" t="str">
        <f ca="1">VLOOKUP(TRIM($A118),INDIRECT($S$10),18+$S$11,0)</f>
        <v>*</v>
      </c>
      <c r="J118" s="197" t="str">
        <f ca="1">VLOOKUP(TRIM($A118),INDIRECT($S$10),15+$S$11,0)</f>
        <v>*</v>
      </c>
    </row>
    <row r="119" spans="1:10" x14ac:dyDescent="0.2">
      <c r="A119" s="29" t="s">
        <v>267</v>
      </c>
      <c r="B119" s="100" t="s">
        <v>268</v>
      </c>
      <c r="C119" s="197">
        <f t="shared" ref="C119:C130" ca="1" si="36">VLOOKUP(TRIM($A119),INDIRECT($S$10),6+$S$11,0)</f>
        <v>1192</v>
      </c>
      <c r="D119" s="197">
        <f t="shared" ref="D119:D130" ca="1" si="37">VLOOKUP(TRIM($A119),INDIRECT($S$10),3+$S$11,0)</f>
        <v>72</v>
      </c>
      <c r="E119" s="203"/>
      <c r="F119" s="197">
        <f t="shared" ref="F119:F130" ca="1" si="38">VLOOKUP(TRIM($A119),INDIRECT($S$10),12+$S$11,0)</f>
        <v>1423</v>
      </c>
      <c r="G119" s="197">
        <f t="shared" ref="G119:G130" ca="1" si="39">VLOOKUP(TRIM($A119),INDIRECT($S$10),9+$S$11,0)</f>
        <v>73</v>
      </c>
      <c r="H119" s="203"/>
      <c r="I119" s="197">
        <f t="shared" ref="I119:I130" ca="1" si="40">VLOOKUP(TRIM($A119),INDIRECT($S$10),18+$S$11,0)</f>
        <v>2648</v>
      </c>
      <c r="J119" s="197">
        <f t="shared" ref="J119:J130" ca="1" si="41">VLOOKUP(TRIM($A119),INDIRECT($S$10),15+$S$11,0)</f>
        <v>72</v>
      </c>
    </row>
    <row r="120" spans="1:10" x14ac:dyDescent="0.2">
      <c r="A120" s="29" t="s">
        <v>269</v>
      </c>
      <c r="B120" s="98" t="s">
        <v>270</v>
      </c>
      <c r="C120" s="197">
        <f t="shared" ca="1" si="36"/>
        <v>721</v>
      </c>
      <c r="D120" s="197">
        <f t="shared" ca="1" si="37"/>
        <v>76</v>
      </c>
      <c r="E120" s="203"/>
      <c r="F120" s="197">
        <f t="shared" ca="1" si="38"/>
        <v>674</v>
      </c>
      <c r="G120" s="197">
        <f t="shared" ca="1" si="39"/>
        <v>77</v>
      </c>
      <c r="H120" s="203"/>
      <c r="I120" s="197">
        <f t="shared" ca="1" si="40"/>
        <v>1404</v>
      </c>
      <c r="J120" s="197">
        <f t="shared" ca="1" si="41"/>
        <v>76</v>
      </c>
    </row>
    <row r="121" spans="1:10" x14ac:dyDescent="0.2">
      <c r="A121" s="29" t="s">
        <v>271</v>
      </c>
      <c r="B121" s="100" t="s">
        <v>272</v>
      </c>
      <c r="C121" s="197">
        <f t="shared" ca="1" si="36"/>
        <v>1477</v>
      </c>
      <c r="D121" s="197">
        <f t="shared" ca="1" si="37"/>
        <v>71</v>
      </c>
      <c r="E121" s="203"/>
      <c r="F121" s="197">
        <f t="shared" ca="1" si="38"/>
        <v>1657</v>
      </c>
      <c r="G121" s="197">
        <f t="shared" ca="1" si="39"/>
        <v>64</v>
      </c>
      <c r="H121" s="203"/>
      <c r="I121" s="197">
        <f t="shared" ca="1" si="40"/>
        <v>3198</v>
      </c>
      <c r="J121" s="197">
        <f t="shared" ca="1" si="41"/>
        <v>67</v>
      </c>
    </row>
    <row r="122" spans="1:10" x14ac:dyDescent="0.2">
      <c r="A122" s="29" t="s">
        <v>273</v>
      </c>
      <c r="B122" s="100" t="s">
        <v>274</v>
      </c>
      <c r="C122" s="197">
        <f t="shared" ca="1" si="36"/>
        <v>1142</v>
      </c>
      <c r="D122" s="197">
        <f t="shared" ca="1" si="37"/>
        <v>70</v>
      </c>
      <c r="E122" s="203"/>
      <c r="F122" s="197">
        <f t="shared" ca="1" si="38"/>
        <v>846</v>
      </c>
      <c r="G122" s="197">
        <f t="shared" ca="1" si="39"/>
        <v>70</v>
      </c>
      <c r="H122" s="203"/>
      <c r="I122" s="197">
        <f t="shared" ca="1" si="40"/>
        <v>1996</v>
      </c>
      <c r="J122" s="197">
        <f t="shared" ca="1" si="41"/>
        <v>70</v>
      </c>
    </row>
    <row r="123" spans="1:10" x14ac:dyDescent="0.2">
      <c r="A123" s="29" t="s">
        <v>275</v>
      </c>
      <c r="B123" s="100" t="s">
        <v>276</v>
      </c>
      <c r="C123" s="197" t="str">
        <f t="shared" ca="1" si="36"/>
        <v>x</v>
      </c>
      <c r="D123" s="197" t="str">
        <f t="shared" ca="1" si="37"/>
        <v>x</v>
      </c>
      <c r="E123" s="203"/>
      <c r="F123" s="197" t="str">
        <f t="shared" ca="1" si="38"/>
        <v>x</v>
      </c>
      <c r="G123" s="197" t="str">
        <f t="shared" ca="1" si="39"/>
        <v>x</v>
      </c>
      <c r="H123" s="203"/>
      <c r="I123" s="197" t="str">
        <f t="shared" ca="1" si="40"/>
        <v>x</v>
      </c>
      <c r="J123" s="197" t="str">
        <f t="shared" ca="1" si="41"/>
        <v>x</v>
      </c>
    </row>
    <row r="124" spans="1:10" x14ac:dyDescent="0.2">
      <c r="A124" s="29" t="s">
        <v>277</v>
      </c>
      <c r="B124" s="100" t="s">
        <v>278</v>
      </c>
      <c r="C124" s="197">
        <f t="shared" ca="1" si="36"/>
        <v>1607</v>
      </c>
      <c r="D124" s="197">
        <f t="shared" ca="1" si="37"/>
        <v>74</v>
      </c>
      <c r="E124" s="203"/>
      <c r="F124" s="197">
        <f t="shared" ca="1" si="38"/>
        <v>1481</v>
      </c>
      <c r="G124" s="197">
        <f t="shared" ca="1" si="39"/>
        <v>73</v>
      </c>
      <c r="H124" s="203"/>
      <c r="I124" s="197">
        <f t="shared" ca="1" si="40"/>
        <v>3123</v>
      </c>
      <c r="J124" s="197">
        <f t="shared" ca="1" si="41"/>
        <v>73</v>
      </c>
    </row>
    <row r="125" spans="1:10" x14ac:dyDescent="0.2">
      <c r="A125" s="29" t="s">
        <v>279</v>
      </c>
      <c r="B125" s="100" t="s">
        <v>280</v>
      </c>
      <c r="C125" s="197">
        <f t="shared" ca="1" si="36"/>
        <v>2429</v>
      </c>
      <c r="D125" s="197">
        <f t="shared" ca="1" si="37"/>
        <v>74</v>
      </c>
      <c r="E125" s="203"/>
      <c r="F125" s="197">
        <f t="shared" ca="1" si="38"/>
        <v>1147</v>
      </c>
      <c r="G125" s="197">
        <f t="shared" ca="1" si="39"/>
        <v>78</v>
      </c>
      <c r="H125" s="203"/>
      <c r="I125" s="197">
        <f t="shared" ca="1" si="40"/>
        <v>3646</v>
      </c>
      <c r="J125" s="197">
        <f t="shared" ca="1" si="41"/>
        <v>75</v>
      </c>
    </row>
    <row r="126" spans="1:10" x14ac:dyDescent="0.2">
      <c r="A126" s="29" t="s">
        <v>281</v>
      </c>
      <c r="B126" s="100" t="s">
        <v>282</v>
      </c>
      <c r="C126" s="197">
        <f t="shared" ca="1" si="36"/>
        <v>1225</v>
      </c>
      <c r="D126" s="197">
        <f t="shared" ca="1" si="37"/>
        <v>75</v>
      </c>
      <c r="E126" s="203"/>
      <c r="F126" s="197">
        <f t="shared" ca="1" si="38"/>
        <v>3471</v>
      </c>
      <c r="G126" s="197">
        <f t="shared" ca="1" si="39"/>
        <v>77</v>
      </c>
      <c r="H126" s="203"/>
      <c r="I126" s="197">
        <f t="shared" ca="1" si="40"/>
        <v>4781</v>
      </c>
      <c r="J126" s="197">
        <f t="shared" ca="1" si="41"/>
        <v>76</v>
      </c>
    </row>
    <row r="127" spans="1:10" x14ac:dyDescent="0.2">
      <c r="A127" s="29" t="s">
        <v>283</v>
      </c>
      <c r="B127" s="100" t="s">
        <v>284</v>
      </c>
      <c r="C127" s="197">
        <f t="shared" ca="1" si="36"/>
        <v>1846</v>
      </c>
      <c r="D127" s="197">
        <f t="shared" ca="1" si="37"/>
        <v>71</v>
      </c>
      <c r="E127" s="203"/>
      <c r="F127" s="197">
        <f t="shared" ca="1" si="38"/>
        <v>1455</v>
      </c>
      <c r="G127" s="197">
        <f t="shared" ca="1" si="39"/>
        <v>74</v>
      </c>
      <c r="H127" s="203"/>
      <c r="I127" s="197">
        <f t="shared" ca="1" si="40"/>
        <v>3350</v>
      </c>
      <c r="J127" s="197">
        <f t="shared" ca="1" si="41"/>
        <v>72</v>
      </c>
    </row>
    <row r="128" spans="1:10" x14ac:dyDescent="0.2">
      <c r="A128" s="29" t="s">
        <v>285</v>
      </c>
      <c r="B128" s="100" t="s">
        <v>286</v>
      </c>
      <c r="C128" s="197">
        <f t="shared" ca="1" si="36"/>
        <v>901</v>
      </c>
      <c r="D128" s="197">
        <f t="shared" ca="1" si="37"/>
        <v>70</v>
      </c>
      <c r="E128" s="203"/>
      <c r="F128" s="197">
        <f t="shared" ca="1" si="38"/>
        <v>2331</v>
      </c>
      <c r="G128" s="197">
        <f t="shared" ca="1" si="39"/>
        <v>71</v>
      </c>
      <c r="H128" s="203"/>
      <c r="I128" s="197">
        <f t="shared" ca="1" si="40"/>
        <v>3253</v>
      </c>
      <c r="J128" s="197">
        <f t="shared" ca="1" si="41"/>
        <v>71</v>
      </c>
    </row>
    <row r="129" spans="1:10" x14ac:dyDescent="0.2">
      <c r="A129" s="29" t="s">
        <v>287</v>
      </c>
      <c r="B129" s="100" t="s">
        <v>288</v>
      </c>
      <c r="C129" s="197">
        <f t="shared" ca="1" si="36"/>
        <v>1489</v>
      </c>
      <c r="D129" s="197">
        <f t="shared" ca="1" si="37"/>
        <v>74</v>
      </c>
      <c r="E129" s="203"/>
      <c r="F129" s="197">
        <f t="shared" ca="1" si="38"/>
        <v>1203</v>
      </c>
      <c r="G129" s="197">
        <f t="shared" ca="1" si="39"/>
        <v>77</v>
      </c>
      <c r="H129" s="203"/>
      <c r="I129" s="197">
        <f t="shared" ca="1" si="40"/>
        <v>2713</v>
      </c>
      <c r="J129" s="197">
        <f t="shared" ca="1" si="41"/>
        <v>75</v>
      </c>
    </row>
    <row r="130" spans="1:10" x14ac:dyDescent="0.2">
      <c r="A130" s="29" t="s">
        <v>289</v>
      </c>
      <c r="B130" s="100" t="s">
        <v>290</v>
      </c>
      <c r="C130" s="197">
        <f t="shared" ca="1" si="36"/>
        <v>487</v>
      </c>
      <c r="D130" s="197">
        <f t="shared" ca="1" si="37"/>
        <v>76</v>
      </c>
      <c r="E130" s="203"/>
      <c r="F130" s="197">
        <f t="shared" ca="1" si="38"/>
        <v>1055</v>
      </c>
      <c r="G130" s="197">
        <f t="shared" ca="1" si="39"/>
        <v>74</v>
      </c>
      <c r="H130" s="203"/>
      <c r="I130" s="197">
        <f t="shared" ca="1" si="40"/>
        <v>1568</v>
      </c>
      <c r="J130" s="197">
        <f t="shared" ca="1" si="41"/>
        <v>74</v>
      </c>
    </row>
    <row r="131" spans="1:10" x14ac:dyDescent="0.2">
      <c r="A131" s="86"/>
      <c r="B131" s="100"/>
      <c r="C131" s="197"/>
      <c r="D131" s="198"/>
      <c r="E131" s="203"/>
      <c r="F131" s="197"/>
      <c r="G131" s="198"/>
      <c r="H131" s="203"/>
      <c r="I131" s="197"/>
      <c r="J131" s="198"/>
    </row>
    <row r="132" spans="1:10" x14ac:dyDescent="0.2">
      <c r="A132" s="96" t="s">
        <v>291</v>
      </c>
      <c r="B132" s="97" t="s">
        <v>292</v>
      </c>
      <c r="C132" s="88">
        <f ca="1">VLOOKUP(TRIM($A132),INDIRECT($S$10),6+$S$11,0)</f>
        <v>35482</v>
      </c>
      <c r="D132" s="88">
        <f ca="1">VLOOKUP(TRIM($A132),INDIRECT($S$10),3+$S$11,0)</f>
        <v>72</v>
      </c>
      <c r="E132" s="27"/>
      <c r="F132" s="88">
        <f ca="1">VLOOKUP(TRIM($A132),INDIRECT($S$10),12+$S$11,0)</f>
        <v>27360</v>
      </c>
      <c r="G132" s="88">
        <f ca="1">VLOOKUP(TRIM($A132),INDIRECT($S$10),9+$S$11,0)</f>
        <v>72</v>
      </c>
      <c r="H132" s="27"/>
      <c r="I132" s="88">
        <f ca="1">VLOOKUP(TRIM($A132),INDIRECT($S$10),18+$S$11,0)</f>
        <v>63762</v>
      </c>
      <c r="J132" s="88">
        <f ca="1">VLOOKUP(TRIM($A132),INDIRECT($S$10),15+$S$11,0)</f>
        <v>72</v>
      </c>
    </row>
    <row r="133" spans="1:10" x14ac:dyDescent="0.2">
      <c r="A133" s="29" t="s">
        <v>293</v>
      </c>
      <c r="B133" s="100" t="s">
        <v>294</v>
      </c>
      <c r="C133" s="197">
        <f ca="1">VLOOKUP(TRIM($A133),INDIRECT($S$10),6+$S$11,0)</f>
        <v>1709</v>
      </c>
      <c r="D133" s="197">
        <f ca="1">VLOOKUP(TRIM($A133),INDIRECT($S$10),3+$S$11,0)</f>
        <v>59</v>
      </c>
      <c r="E133" s="203"/>
      <c r="F133" s="197">
        <f ca="1">VLOOKUP(TRIM($A133),INDIRECT($S$10),12+$S$11,0)</f>
        <v>1738</v>
      </c>
      <c r="G133" s="197">
        <f ca="1">VLOOKUP(TRIM($A133),INDIRECT($S$10),9+$S$11,0)</f>
        <v>67</v>
      </c>
      <c r="H133" s="203"/>
      <c r="I133" s="197">
        <f ca="1">VLOOKUP(TRIM($A133),INDIRECT($S$10),18+$S$11,0)</f>
        <v>3522</v>
      </c>
      <c r="J133" s="197">
        <f ca="1">VLOOKUP(TRIM($A133),INDIRECT($S$10),15+$S$11,0)</f>
        <v>63</v>
      </c>
    </row>
    <row r="134" spans="1:10" x14ac:dyDescent="0.2">
      <c r="A134" s="29" t="s">
        <v>295</v>
      </c>
      <c r="B134" s="100" t="s">
        <v>296</v>
      </c>
      <c r="C134" s="197">
        <f ca="1">VLOOKUP(TRIM($A134),INDIRECT($S$10),6+$S$11,0)</f>
        <v>2069</v>
      </c>
      <c r="D134" s="197">
        <f ca="1">VLOOKUP(TRIM($A134),INDIRECT($S$10),3+$S$11,0)</f>
        <v>73</v>
      </c>
      <c r="E134" s="203"/>
      <c r="F134" s="197">
        <f ca="1">VLOOKUP(TRIM($A134),INDIRECT($S$10),12+$S$11,0)</f>
        <v>1804</v>
      </c>
      <c r="G134" s="197">
        <f ca="1">VLOOKUP(TRIM($A134),INDIRECT($S$10),9+$S$11,0)</f>
        <v>71</v>
      </c>
      <c r="H134" s="203"/>
      <c r="I134" s="197">
        <f ca="1">VLOOKUP(TRIM($A134),INDIRECT($S$10),18+$S$11,0)</f>
        <v>3992</v>
      </c>
      <c r="J134" s="197">
        <f ca="1">VLOOKUP(TRIM($A134),INDIRECT($S$10),15+$S$11,0)</f>
        <v>72</v>
      </c>
    </row>
    <row r="135" spans="1:10" x14ac:dyDescent="0.2">
      <c r="A135" s="29" t="s">
        <v>297</v>
      </c>
      <c r="B135" s="100" t="s">
        <v>298</v>
      </c>
      <c r="C135" s="197">
        <f t="shared" ref="C135:C151" ca="1" si="42">VLOOKUP(TRIM($A135),INDIRECT($S$10),6+$S$11,0)</f>
        <v>2585</v>
      </c>
      <c r="D135" s="197">
        <f t="shared" ref="D135:D151" ca="1" si="43">VLOOKUP(TRIM($A135),INDIRECT($S$10),3+$S$11,0)</f>
        <v>76</v>
      </c>
      <c r="E135" s="203"/>
      <c r="F135" s="197">
        <f t="shared" ref="F135:F151" ca="1" si="44">VLOOKUP(TRIM($A135),INDIRECT($S$10),12+$S$11,0)</f>
        <v>546</v>
      </c>
      <c r="G135" s="197">
        <f t="shared" ref="G135:G151" ca="1" si="45">VLOOKUP(TRIM($A135),INDIRECT($S$10),9+$S$11,0)</f>
        <v>77</v>
      </c>
      <c r="H135" s="203"/>
      <c r="I135" s="197">
        <f t="shared" ref="I135:I151" ca="1" si="46">VLOOKUP(TRIM($A135),INDIRECT($S$10),18+$S$11,0)</f>
        <v>3147</v>
      </c>
      <c r="J135" s="197">
        <f t="shared" ref="J135:J151" ca="1" si="47">VLOOKUP(TRIM($A135),INDIRECT($S$10),15+$S$11,0)</f>
        <v>76</v>
      </c>
    </row>
    <row r="136" spans="1:10" x14ac:dyDescent="0.2">
      <c r="A136" s="29" t="s">
        <v>299</v>
      </c>
      <c r="B136" s="100" t="s">
        <v>300</v>
      </c>
      <c r="C136" s="197">
        <f t="shared" ca="1" si="42"/>
        <v>1196</v>
      </c>
      <c r="D136" s="197">
        <f t="shared" ca="1" si="43"/>
        <v>76</v>
      </c>
      <c r="E136" s="203"/>
      <c r="F136" s="197">
        <f t="shared" ca="1" si="44"/>
        <v>2418</v>
      </c>
      <c r="G136" s="197">
        <f t="shared" ca="1" si="45"/>
        <v>76</v>
      </c>
      <c r="H136" s="203"/>
      <c r="I136" s="197">
        <f t="shared" ca="1" si="46"/>
        <v>3715</v>
      </c>
      <c r="J136" s="197">
        <f t="shared" ca="1" si="47"/>
        <v>75</v>
      </c>
    </row>
    <row r="137" spans="1:10" x14ac:dyDescent="0.2">
      <c r="A137" s="29" t="s">
        <v>301</v>
      </c>
      <c r="B137" s="100" t="s">
        <v>302</v>
      </c>
      <c r="C137" s="197">
        <f t="shared" ca="1" si="42"/>
        <v>3262</v>
      </c>
      <c r="D137" s="197">
        <f t="shared" ca="1" si="43"/>
        <v>76</v>
      </c>
      <c r="E137" s="203"/>
      <c r="F137" s="197">
        <f t="shared" ca="1" si="44"/>
        <v>434</v>
      </c>
      <c r="G137" s="197">
        <f t="shared" ca="1" si="45"/>
        <v>74</v>
      </c>
      <c r="H137" s="203"/>
      <c r="I137" s="197">
        <f t="shared" ca="1" si="46"/>
        <v>3743</v>
      </c>
      <c r="J137" s="197">
        <f t="shared" ca="1" si="47"/>
        <v>75</v>
      </c>
    </row>
    <row r="138" spans="1:10" x14ac:dyDescent="0.2">
      <c r="A138" s="29" t="s">
        <v>303</v>
      </c>
      <c r="B138" s="100" t="s">
        <v>304</v>
      </c>
      <c r="C138" s="197">
        <f t="shared" ca="1" si="42"/>
        <v>2978</v>
      </c>
      <c r="D138" s="197">
        <f t="shared" ca="1" si="43"/>
        <v>71</v>
      </c>
      <c r="E138" s="203"/>
      <c r="F138" s="197">
        <f t="shared" ca="1" si="44"/>
        <v>1534</v>
      </c>
      <c r="G138" s="197">
        <f t="shared" ca="1" si="45"/>
        <v>75</v>
      </c>
      <c r="H138" s="203"/>
      <c r="I138" s="197">
        <f t="shared" ca="1" si="46"/>
        <v>4568</v>
      </c>
      <c r="J138" s="197">
        <f t="shared" ca="1" si="47"/>
        <v>72</v>
      </c>
    </row>
    <row r="139" spans="1:10" x14ac:dyDescent="0.2">
      <c r="A139" s="29" t="s">
        <v>305</v>
      </c>
      <c r="B139" s="100" t="s">
        <v>306</v>
      </c>
      <c r="C139" s="197">
        <f t="shared" ca="1" si="42"/>
        <v>1576</v>
      </c>
      <c r="D139" s="197">
        <f t="shared" ca="1" si="43"/>
        <v>72</v>
      </c>
      <c r="E139" s="203"/>
      <c r="F139" s="197">
        <f t="shared" ca="1" si="44"/>
        <v>2693</v>
      </c>
      <c r="G139" s="197">
        <f t="shared" ca="1" si="45"/>
        <v>72</v>
      </c>
      <c r="H139" s="203"/>
      <c r="I139" s="197">
        <f t="shared" ca="1" si="46"/>
        <v>4316</v>
      </c>
      <c r="J139" s="197">
        <f t="shared" ca="1" si="47"/>
        <v>72</v>
      </c>
    </row>
    <row r="140" spans="1:10" x14ac:dyDescent="0.2">
      <c r="A140" s="29" t="s">
        <v>307</v>
      </c>
      <c r="B140" s="100" t="s">
        <v>308</v>
      </c>
      <c r="C140" s="197">
        <f t="shared" ca="1" si="42"/>
        <v>2236</v>
      </c>
      <c r="D140" s="197">
        <f t="shared" ca="1" si="43"/>
        <v>70</v>
      </c>
      <c r="E140" s="203"/>
      <c r="F140" s="197">
        <f t="shared" ca="1" si="44"/>
        <v>1964</v>
      </c>
      <c r="G140" s="197">
        <f t="shared" ca="1" si="45"/>
        <v>63</v>
      </c>
      <c r="H140" s="203"/>
      <c r="I140" s="197">
        <f t="shared" ca="1" si="46"/>
        <v>4259</v>
      </c>
      <c r="J140" s="197">
        <f t="shared" ca="1" si="47"/>
        <v>66</v>
      </c>
    </row>
    <row r="141" spans="1:10" x14ac:dyDescent="0.2">
      <c r="A141" s="29" t="s">
        <v>309</v>
      </c>
      <c r="B141" s="100" t="s">
        <v>310</v>
      </c>
      <c r="C141" s="197">
        <f t="shared" ca="1" si="42"/>
        <v>1893</v>
      </c>
      <c r="D141" s="197">
        <f t="shared" ca="1" si="43"/>
        <v>75</v>
      </c>
      <c r="E141" s="203"/>
      <c r="F141" s="197">
        <f t="shared" ca="1" si="44"/>
        <v>1402</v>
      </c>
      <c r="G141" s="197">
        <f t="shared" ca="1" si="45"/>
        <v>80</v>
      </c>
      <c r="H141" s="203"/>
      <c r="I141" s="197">
        <f t="shared" ca="1" si="46"/>
        <v>3331</v>
      </c>
      <c r="J141" s="197">
        <f t="shared" ca="1" si="47"/>
        <v>76</v>
      </c>
    </row>
    <row r="142" spans="1:10" x14ac:dyDescent="0.2">
      <c r="A142" s="29" t="s">
        <v>311</v>
      </c>
      <c r="B142" s="98" t="s">
        <v>312</v>
      </c>
      <c r="C142" s="197">
        <f t="shared" ca="1" si="42"/>
        <v>1087</v>
      </c>
      <c r="D142" s="197">
        <f t="shared" ca="1" si="43"/>
        <v>79</v>
      </c>
      <c r="E142" s="203"/>
      <c r="F142" s="197">
        <f t="shared" ca="1" si="44"/>
        <v>1706</v>
      </c>
      <c r="G142" s="197">
        <f t="shared" ca="1" si="45"/>
        <v>78</v>
      </c>
      <c r="H142" s="203"/>
      <c r="I142" s="197">
        <f t="shared" ca="1" si="46"/>
        <v>2841</v>
      </c>
      <c r="J142" s="197">
        <f t="shared" ca="1" si="47"/>
        <v>78</v>
      </c>
    </row>
    <row r="143" spans="1:10" x14ac:dyDescent="0.2">
      <c r="A143" s="29" t="s">
        <v>313</v>
      </c>
      <c r="B143" s="100" t="s">
        <v>314</v>
      </c>
      <c r="C143" s="197">
        <f t="shared" ca="1" si="42"/>
        <v>2465</v>
      </c>
      <c r="D143" s="197">
        <f t="shared" ca="1" si="43"/>
        <v>69</v>
      </c>
      <c r="E143" s="203"/>
      <c r="F143" s="197">
        <f t="shared" ca="1" si="44"/>
        <v>406</v>
      </c>
      <c r="G143" s="197">
        <f t="shared" ca="1" si="45"/>
        <v>68</v>
      </c>
      <c r="H143" s="203"/>
      <c r="I143" s="197">
        <f t="shared" ca="1" si="46"/>
        <v>2893</v>
      </c>
      <c r="J143" s="197">
        <f t="shared" ca="1" si="47"/>
        <v>69</v>
      </c>
    </row>
    <row r="144" spans="1:10" x14ac:dyDescent="0.2">
      <c r="A144" s="29" t="s">
        <v>315</v>
      </c>
      <c r="B144" s="100" t="s">
        <v>316</v>
      </c>
      <c r="C144" s="197">
        <f t="shared" ca="1" si="42"/>
        <v>1992</v>
      </c>
      <c r="D144" s="197">
        <f t="shared" ca="1" si="43"/>
        <v>69</v>
      </c>
      <c r="E144" s="203"/>
      <c r="F144" s="197">
        <f t="shared" ca="1" si="44"/>
        <v>1707</v>
      </c>
      <c r="G144" s="197">
        <f t="shared" ca="1" si="45"/>
        <v>75</v>
      </c>
      <c r="H144" s="203"/>
      <c r="I144" s="197">
        <f t="shared" ca="1" si="46"/>
        <v>3752</v>
      </c>
      <c r="J144" s="197">
        <f t="shared" ca="1" si="47"/>
        <v>71</v>
      </c>
    </row>
    <row r="145" spans="1:10" x14ac:dyDescent="0.2">
      <c r="A145" s="29" t="s">
        <v>317</v>
      </c>
      <c r="B145" s="100" t="s">
        <v>318</v>
      </c>
      <c r="C145" s="197">
        <f t="shared" ca="1" si="42"/>
        <v>1190</v>
      </c>
      <c r="D145" s="197">
        <f t="shared" ca="1" si="43"/>
        <v>70</v>
      </c>
      <c r="E145" s="203"/>
      <c r="F145" s="197">
        <f t="shared" ca="1" si="44"/>
        <v>1894</v>
      </c>
      <c r="G145" s="197">
        <f t="shared" ca="1" si="45"/>
        <v>75</v>
      </c>
      <c r="H145" s="203"/>
      <c r="I145" s="197">
        <f t="shared" ca="1" si="46"/>
        <v>3140</v>
      </c>
      <c r="J145" s="197">
        <f t="shared" ca="1" si="47"/>
        <v>73</v>
      </c>
    </row>
    <row r="146" spans="1:10" x14ac:dyDescent="0.2">
      <c r="A146" s="29" t="s">
        <v>319</v>
      </c>
      <c r="B146" s="100" t="s">
        <v>320</v>
      </c>
      <c r="C146" s="197">
        <f t="shared" ca="1" si="42"/>
        <v>1196</v>
      </c>
      <c r="D146" s="197">
        <f t="shared" ca="1" si="43"/>
        <v>71</v>
      </c>
      <c r="E146" s="203"/>
      <c r="F146" s="197">
        <f t="shared" ca="1" si="44"/>
        <v>622</v>
      </c>
      <c r="G146" s="197">
        <f t="shared" ca="1" si="45"/>
        <v>74</v>
      </c>
      <c r="H146" s="203"/>
      <c r="I146" s="197">
        <f t="shared" ca="1" si="46"/>
        <v>1836</v>
      </c>
      <c r="J146" s="197">
        <f t="shared" ca="1" si="47"/>
        <v>72</v>
      </c>
    </row>
    <row r="147" spans="1:10" x14ac:dyDescent="0.2">
      <c r="A147" s="29" t="s">
        <v>321</v>
      </c>
      <c r="B147" s="100" t="s">
        <v>322</v>
      </c>
      <c r="C147" s="197">
        <f t="shared" ca="1" si="42"/>
        <v>1442</v>
      </c>
      <c r="D147" s="197">
        <f t="shared" ca="1" si="43"/>
        <v>66</v>
      </c>
      <c r="E147" s="203"/>
      <c r="F147" s="197">
        <f t="shared" ca="1" si="44"/>
        <v>1151</v>
      </c>
      <c r="G147" s="197">
        <f t="shared" ca="1" si="45"/>
        <v>71</v>
      </c>
      <c r="H147" s="203"/>
      <c r="I147" s="197">
        <f t="shared" ca="1" si="46"/>
        <v>2619</v>
      </c>
      <c r="J147" s="197">
        <f t="shared" ca="1" si="47"/>
        <v>68</v>
      </c>
    </row>
    <row r="148" spans="1:10" x14ac:dyDescent="0.2">
      <c r="A148" s="29" t="s">
        <v>323</v>
      </c>
      <c r="B148" s="100" t="s">
        <v>324</v>
      </c>
      <c r="C148" s="197">
        <f t="shared" ca="1" si="42"/>
        <v>1547</v>
      </c>
      <c r="D148" s="197">
        <f t="shared" ca="1" si="43"/>
        <v>66</v>
      </c>
      <c r="E148" s="203"/>
      <c r="F148" s="197">
        <f t="shared" ca="1" si="44"/>
        <v>2345</v>
      </c>
      <c r="G148" s="197">
        <f t="shared" ca="1" si="45"/>
        <v>68</v>
      </c>
      <c r="H148" s="203"/>
      <c r="I148" s="197">
        <f t="shared" ca="1" si="46"/>
        <v>3938</v>
      </c>
      <c r="J148" s="197">
        <f t="shared" ca="1" si="47"/>
        <v>67</v>
      </c>
    </row>
    <row r="149" spans="1:10" x14ac:dyDescent="0.2">
      <c r="A149" s="29" t="s">
        <v>325</v>
      </c>
      <c r="B149" s="100" t="s">
        <v>326</v>
      </c>
      <c r="C149" s="197">
        <f t="shared" ca="1" si="42"/>
        <v>1816</v>
      </c>
      <c r="D149" s="197">
        <f t="shared" ca="1" si="43"/>
        <v>79</v>
      </c>
      <c r="E149" s="203"/>
      <c r="F149" s="197">
        <f t="shared" ca="1" si="44"/>
        <v>435</v>
      </c>
      <c r="G149" s="197">
        <f t="shared" ca="1" si="45"/>
        <v>79</v>
      </c>
      <c r="H149" s="203"/>
      <c r="I149" s="197">
        <f t="shared" ca="1" si="46"/>
        <v>2293</v>
      </c>
      <c r="J149" s="197">
        <f t="shared" ca="1" si="47"/>
        <v>79</v>
      </c>
    </row>
    <row r="150" spans="1:10" x14ac:dyDescent="0.2">
      <c r="A150" s="29" t="s">
        <v>327</v>
      </c>
      <c r="B150" s="100" t="s">
        <v>328</v>
      </c>
      <c r="C150" s="197">
        <f t="shared" ca="1" si="42"/>
        <v>1673</v>
      </c>
      <c r="D150" s="197">
        <f t="shared" ca="1" si="43"/>
        <v>76</v>
      </c>
      <c r="E150" s="203"/>
      <c r="F150" s="197">
        <f t="shared" ca="1" si="44"/>
        <v>572</v>
      </c>
      <c r="G150" s="197">
        <f t="shared" ca="1" si="45"/>
        <v>83</v>
      </c>
      <c r="H150" s="203"/>
      <c r="I150" s="197">
        <f t="shared" ca="1" si="46"/>
        <v>2257</v>
      </c>
      <c r="J150" s="197">
        <f t="shared" ca="1" si="47"/>
        <v>78</v>
      </c>
    </row>
    <row r="151" spans="1:10" x14ac:dyDescent="0.2">
      <c r="A151" s="29" t="s">
        <v>329</v>
      </c>
      <c r="B151" s="100" t="s">
        <v>330</v>
      </c>
      <c r="C151" s="197">
        <f t="shared" ca="1" si="42"/>
        <v>1570</v>
      </c>
      <c r="D151" s="197">
        <f t="shared" ca="1" si="43"/>
        <v>73</v>
      </c>
      <c r="E151" s="203"/>
      <c r="F151" s="197">
        <f t="shared" ca="1" si="44"/>
        <v>1989</v>
      </c>
      <c r="G151" s="197">
        <f t="shared" ca="1" si="45"/>
        <v>69</v>
      </c>
      <c r="H151" s="203"/>
      <c r="I151" s="197">
        <f t="shared" ca="1" si="46"/>
        <v>3600</v>
      </c>
      <c r="J151" s="197">
        <f t="shared" ca="1" si="47"/>
        <v>70</v>
      </c>
    </row>
    <row r="152" spans="1:10" x14ac:dyDescent="0.2">
      <c r="A152" s="86"/>
      <c r="B152" s="100"/>
      <c r="C152" s="197"/>
      <c r="D152" s="198"/>
      <c r="E152" s="204"/>
      <c r="F152" s="197"/>
      <c r="G152" s="198"/>
      <c r="H152" s="204"/>
      <c r="I152" s="197"/>
      <c r="J152" s="198"/>
    </row>
    <row r="153" spans="1:10" x14ac:dyDescent="0.2">
      <c r="A153" s="86" t="s">
        <v>331</v>
      </c>
      <c r="B153" s="90" t="s">
        <v>332</v>
      </c>
      <c r="C153" s="88">
        <f ca="1">VLOOKUP(TRIM($A153),INDIRECT($S$10),6+$S$11,0)</f>
        <v>85009</v>
      </c>
      <c r="D153" s="88">
        <f ca="1">VLOOKUP(TRIM($A153),INDIRECT($S$10),3+$S$11,0)</f>
        <v>68</v>
      </c>
      <c r="E153" s="27"/>
      <c r="F153" s="88">
        <f ca="1">VLOOKUP(TRIM($A153),INDIRECT($S$10),12+$S$11,0)</f>
        <v>12136</v>
      </c>
      <c r="G153" s="88">
        <f ca="1">VLOOKUP(TRIM($A153),INDIRECT($S$10),9+$S$11,0)</f>
        <v>68</v>
      </c>
      <c r="H153" s="27"/>
      <c r="I153" s="88">
        <f ca="1">VLOOKUP(TRIM($A153),INDIRECT($S$10),18+$S$11,0)</f>
        <v>97665</v>
      </c>
      <c r="J153" s="88">
        <f ca="1">VLOOKUP(TRIM($A153),INDIRECT($S$10),15+$S$11,0)</f>
        <v>68</v>
      </c>
    </row>
    <row r="154" spans="1:10" x14ac:dyDescent="0.2">
      <c r="A154" s="29"/>
      <c r="B154" s="92"/>
      <c r="C154" s="197"/>
      <c r="D154" s="198"/>
      <c r="E154" s="203"/>
      <c r="F154" s="197"/>
      <c r="G154" s="198"/>
      <c r="H154" s="203"/>
      <c r="I154" s="197"/>
      <c r="J154" s="198"/>
    </row>
    <row r="155" spans="1:10" x14ac:dyDescent="0.2">
      <c r="A155" s="29" t="s">
        <v>333</v>
      </c>
      <c r="B155" s="92" t="s">
        <v>334</v>
      </c>
      <c r="C155" s="197">
        <f ca="1">VLOOKUP(TRIM($A155),INDIRECT($S$10),6+$S$11,0)</f>
        <v>1253</v>
      </c>
      <c r="D155" s="197">
        <f ca="1">VLOOKUP(TRIM($A155),INDIRECT($S$10),3+$S$11,0)</f>
        <v>68</v>
      </c>
      <c r="E155" s="203"/>
      <c r="F155" s="197">
        <f ca="1">VLOOKUP(TRIM($A155),INDIRECT($S$10),12+$S$11,0)</f>
        <v>142</v>
      </c>
      <c r="G155" s="197">
        <f ca="1">VLOOKUP(TRIM($A155),INDIRECT($S$10),9+$S$11,0)</f>
        <v>76</v>
      </c>
      <c r="H155" s="203"/>
      <c r="I155" s="197">
        <f ca="1">VLOOKUP(TRIM($A155),INDIRECT($S$10),18+$S$11,0)</f>
        <v>1403</v>
      </c>
      <c r="J155" s="197">
        <f ca="1">VLOOKUP(TRIM($A155),INDIRECT($S$10),15+$S$11,0)</f>
        <v>69</v>
      </c>
    </row>
    <row r="156" spans="1:10" x14ac:dyDescent="0.2">
      <c r="A156" s="29" t="s">
        <v>335</v>
      </c>
      <c r="B156" s="92" t="s">
        <v>336</v>
      </c>
      <c r="C156" s="197">
        <f t="shared" ref="C156:C173" ca="1" si="48">VLOOKUP(TRIM($A156),INDIRECT($S$10),6+$S$11,0)</f>
        <v>2352</v>
      </c>
      <c r="D156" s="197">
        <f t="shared" ref="D156:D173" ca="1" si="49">VLOOKUP(TRIM($A156),INDIRECT($S$10),3+$S$11,0)</f>
        <v>65</v>
      </c>
      <c r="E156" s="203"/>
      <c r="F156" s="197">
        <f t="shared" ref="F156:F173" ca="1" si="50">VLOOKUP(TRIM($A156),INDIRECT($S$10),12+$S$11,0)</f>
        <v>348</v>
      </c>
      <c r="G156" s="197">
        <f t="shared" ref="G156:G173" ca="1" si="51">VLOOKUP(TRIM($A156),INDIRECT($S$10),9+$S$11,0)</f>
        <v>60</v>
      </c>
      <c r="H156" s="203"/>
      <c r="I156" s="197">
        <f t="shared" ref="I156:I173" ca="1" si="52">VLOOKUP(TRIM($A156),INDIRECT($S$10),18+$S$11,0)</f>
        <v>2711</v>
      </c>
      <c r="J156" s="197">
        <f t="shared" ref="J156:J173" ca="1" si="53">VLOOKUP(TRIM($A156),INDIRECT($S$10),15+$S$11,0)</f>
        <v>64</v>
      </c>
    </row>
    <row r="157" spans="1:10" x14ac:dyDescent="0.2">
      <c r="A157" s="29" t="s">
        <v>337</v>
      </c>
      <c r="B157" s="92" t="s">
        <v>338</v>
      </c>
      <c r="C157" s="197">
        <f t="shared" ca="1" si="48"/>
        <v>5096</v>
      </c>
      <c r="D157" s="197">
        <f t="shared" ca="1" si="49"/>
        <v>67</v>
      </c>
      <c r="E157" s="203"/>
      <c r="F157" s="197">
        <f t="shared" ca="1" si="50"/>
        <v>910</v>
      </c>
      <c r="G157" s="197">
        <f t="shared" ca="1" si="51"/>
        <v>61</v>
      </c>
      <c r="H157" s="203"/>
      <c r="I157" s="197">
        <f t="shared" ca="1" si="52"/>
        <v>6043</v>
      </c>
      <c r="J157" s="197">
        <f t="shared" ca="1" si="53"/>
        <v>66</v>
      </c>
    </row>
    <row r="158" spans="1:10" x14ac:dyDescent="0.2">
      <c r="A158" s="29" t="s">
        <v>339</v>
      </c>
      <c r="B158" s="92" t="s">
        <v>340</v>
      </c>
      <c r="C158" s="197">
        <f t="shared" ca="1" si="48"/>
        <v>5054</v>
      </c>
      <c r="D158" s="197">
        <f t="shared" ca="1" si="49"/>
        <v>63</v>
      </c>
      <c r="E158" s="203"/>
      <c r="F158" s="197">
        <f t="shared" ca="1" si="50"/>
        <v>277</v>
      </c>
      <c r="G158" s="197">
        <f t="shared" ca="1" si="51"/>
        <v>61</v>
      </c>
      <c r="H158" s="203"/>
      <c r="I158" s="197">
        <f t="shared" ca="1" si="52"/>
        <v>5346</v>
      </c>
      <c r="J158" s="197">
        <f t="shared" ca="1" si="53"/>
        <v>63</v>
      </c>
    </row>
    <row r="159" spans="1:10" x14ac:dyDescent="0.2">
      <c r="A159" s="29" t="s">
        <v>341</v>
      </c>
      <c r="B159" s="92" t="s">
        <v>342</v>
      </c>
      <c r="C159" s="197">
        <f t="shared" ca="1" si="48"/>
        <v>13728</v>
      </c>
      <c r="D159" s="197">
        <f t="shared" ca="1" si="49"/>
        <v>71</v>
      </c>
      <c r="E159" s="203"/>
      <c r="F159" s="197">
        <f t="shared" ca="1" si="50"/>
        <v>811</v>
      </c>
      <c r="G159" s="197">
        <f t="shared" ca="1" si="51"/>
        <v>72</v>
      </c>
      <c r="H159" s="203"/>
      <c r="I159" s="197">
        <f t="shared" ca="1" si="52"/>
        <v>14604</v>
      </c>
      <c r="J159" s="197">
        <f t="shared" ca="1" si="53"/>
        <v>71</v>
      </c>
    </row>
    <row r="160" spans="1:10" x14ac:dyDescent="0.2">
      <c r="A160" s="29" t="s">
        <v>343</v>
      </c>
      <c r="B160" s="92" t="s">
        <v>344</v>
      </c>
      <c r="C160" s="197">
        <f t="shared" ca="1" si="48"/>
        <v>1085</v>
      </c>
      <c r="D160" s="197">
        <f t="shared" ca="1" si="49"/>
        <v>63</v>
      </c>
      <c r="E160" s="203"/>
      <c r="F160" s="197">
        <f t="shared" ca="1" si="50"/>
        <v>39</v>
      </c>
      <c r="G160" s="197">
        <f t="shared" ca="1" si="51"/>
        <v>62</v>
      </c>
      <c r="H160" s="203"/>
      <c r="I160" s="197">
        <f t="shared" ca="1" si="52"/>
        <v>1127</v>
      </c>
      <c r="J160" s="197">
        <f t="shared" ca="1" si="53"/>
        <v>63</v>
      </c>
    </row>
    <row r="161" spans="1:10" x14ac:dyDescent="0.2">
      <c r="A161" s="29" t="s">
        <v>345</v>
      </c>
      <c r="B161" s="92" t="s">
        <v>346</v>
      </c>
      <c r="C161" s="197">
        <f t="shared" ca="1" si="48"/>
        <v>15062</v>
      </c>
      <c r="D161" s="197">
        <f t="shared" ca="1" si="49"/>
        <v>68</v>
      </c>
      <c r="E161" s="203"/>
      <c r="F161" s="197">
        <f t="shared" ca="1" si="50"/>
        <v>1670</v>
      </c>
      <c r="G161" s="197">
        <f t="shared" ca="1" si="51"/>
        <v>68</v>
      </c>
      <c r="H161" s="203"/>
      <c r="I161" s="197">
        <f t="shared" ca="1" si="52"/>
        <v>16828</v>
      </c>
      <c r="J161" s="197">
        <f t="shared" ca="1" si="53"/>
        <v>68</v>
      </c>
    </row>
    <row r="162" spans="1:10" x14ac:dyDescent="0.2">
      <c r="A162" s="29" t="s">
        <v>347</v>
      </c>
      <c r="B162" s="92" t="s">
        <v>348</v>
      </c>
      <c r="C162" s="197">
        <f t="shared" ca="1" si="48"/>
        <v>2820</v>
      </c>
      <c r="D162" s="197">
        <f t="shared" ca="1" si="49"/>
        <v>63</v>
      </c>
      <c r="E162" s="203"/>
      <c r="F162" s="197">
        <f t="shared" ca="1" si="50"/>
        <v>412</v>
      </c>
      <c r="G162" s="197">
        <f t="shared" ca="1" si="51"/>
        <v>58</v>
      </c>
      <c r="H162" s="203"/>
      <c r="I162" s="197">
        <f t="shared" ca="1" si="52"/>
        <v>3244</v>
      </c>
      <c r="J162" s="197">
        <f t="shared" ca="1" si="53"/>
        <v>62</v>
      </c>
    </row>
    <row r="163" spans="1:10" x14ac:dyDescent="0.2">
      <c r="A163" s="29" t="s">
        <v>349</v>
      </c>
      <c r="B163" s="92" t="s">
        <v>350</v>
      </c>
      <c r="C163" s="197">
        <f t="shared" ca="1" si="48"/>
        <v>2576</v>
      </c>
      <c r="D163" s="197">
        <f t="shared" ca="1" si="49"/>
        <v>68</v>
      </c>
      <c r="E163" s="203"/>
      <c r="F163" s="197">
        <f t="shared" ca="1" si="50"/>
        <v>890</v>
      </c>
      <c r="G163" s="197">
        <f t="shared" ca="1" si="51"/>
        <v>72</v>
      </c>
      <c r="H163" s="203"/>
      <c r="I163" s="197">
        <f t="shared" ca="1" si="52"/>
        <v>3484</v>
      </c>
      <c r="J163" s="197">
        <f t="shared" ca="1" si="53"/>
        <v>69</v>
      </c>
    </row>
    <row r="164" spans="1:10" x14ac:dyDescent="0.2">
      <c r="A164" s="29" t="s">
        <v>351</v>
      </c>
      <c r="B164" s="92" t="s">
        <v>352</v>
      </c>
      <c r="C164" s="197">
        <f t="shared" ca="1" si="48"/>
        <v>6439</v>
      </c>
      <c r="D164" s="197">
        <f t="shared" ca="1" si="49"/>
        <v>69</v>
      </c>
      <c r="E164" s="203"/>
      <c r="F164" s="197">
        <f t="shared" ca="1" si="50"/>
        <v>881</v>
      </c>
      <c r="G164" s="197">
        <f t="shared" ca="1" si="51"/>
        <v>67</v>
      </c>
      <c r="H164" s="203"/>
      <c r="I164" s="197">
        <f t="shared" ca="1" si="52"/>
        <v>7355</v>
      </c>
      <c r="J164" s="197">
        <f t="shared" ca="1" si="53"/>
        <v>69</v>
      </c>
    </row>
    <row r="165" spans="1:10" x14ac:dyDescent="0.2">
      <c r="A165" s="29" t="s">
        <v>353</v>
      </c>
      <c r="B165" s="92" t="s">
        <v>354</v>
      </c>
      <c r="C165" s="197">
        <f t="shared" ca="1" si="48"/>
        <v>1871</v>
      </c>
      <c r="D165" s="197">
        <f t="shared" ca="1" si="49"/>
        <v>66</v>
      </c>
      <c r="E165" s="203"/>
      <c r="F165" s="197">
        <f t="shared" ca="1" si="50"/>
        <v>299</v>
      </c>
      <c r="G165" s="197">
        <f t="shared" ca="1" si="51"/>
        <v>73</v>
      </c>
      <c r="H165" s="203"/>
      <c r="I165" s="197">
        <f t="shared" ca="1" si="52"/>
        <v>2180</v>
      </c>
      <c r="J165" s="197">
        <f t="shared" ca="1" si="53"/>
        <v>67</v>
      </c>
    </row>
    <row r="166" spans="1:10" x14ac:dyDescent="0.2">
      <c r="A166" s="29" t="s">
        <v>355</v>
      </c>
      <c r="B166" s="92" t="s">
        <v>356</v>
      </c>
      <c r="C166" s="197">
        <f t="shared" ca="1" si="48"/>
        <v>1153</v>
      </c>
      <c r="D166" s="197">
        <f t="shared" ca="1" si="49"/>
        <v>65</v>
      </c>
      <c r="E166" s="203"/>
      <c r="F166" s="197">
        <f t="shared" ca="1" si="50"/>
        <v>528</v>
      </c>
      <c r="G166" s="197">
        <f t="shared" ca="1" si="51"/>
        <v>68</v>
      </c>
      <c r="H166" s="203"/>
      <c r="I166" s="197">
        <f t="shared" ca="1" si="52"/>
        <v>1718</v>
      </c>
      <c r="J166" s="197">
        <f t="shared" ca="1" si="53"/>
        <v>65</v>
      </c>
    </row>
    <row r="167" spans="1:10" x14ac:dyDescent="0.2">
      <c r="A167" s="29" t="s">
        <v>357</v>
      </c>
      <c r="B167" s="92" t="s">
        <v>358</v>
      </c>
      <c r="C167" s="197">
        <f t="shared" ca="1" si="48"/>
        <v>974</v>
      </c>
      <c r="D167" s="197">
        <f t="shared" ca="1" si="49"/>
        <v>69</v>
      </c>
      <c r="E167" s="203"/>
      <c r="F167" s="197">
        <f t="shared" ca="1" si="50"/>
        <v>1182</v>
      </c>
      <c r="G167" s="197">
        <f t="shared" ca="1" si="51"/>
        <v>71</v>
      </c>
      <c r="H167" s="203"/>
      <c r="I167" s="197">
        <f t="shared" ca="1" si="52"/>
        <v>2182</v>
      </c>
      <c r="J167" s="197">
        <f t="shared" ca="1" si="53"/>
        <v>70</v>
      </c>
    </row>
    <row r="168" spans="1:10" x14ac:dyDescent="0.2">
      <c r="A168" s="29" t="s">
        <v>359</v>
      </c>
      <c r="B168" s="92" t="s">
        <v>360</v>
      </c>
      <c r="C168" s="197">
        <f t="shared" ca="1" si="48"/>
        <v>1975</v>
      </c>
      <c r="D168" s="197">
        <f t="shared" ca="1" si="49"/>
        <v>68</v>
      </c>
      <c r="E168" s="203"/>
      <c r="F168" s="197">
        <f t="shared" ca="1" si="50"/>
        <v>665</v>
      </c>
      <c r="G168" s="197">
        <f t="shared" ca="1" si="51"/>
        <v>78</v>
      </c>
      <c r="H168" s="203"/>
      <c r="I168" s="197">
        <f t="shared" ca="1" si="52"/>
        <v>2658</v>
      </c>
      <c r="J168" s="197">
        <f t="shared" ca="1" si="53"/>
        <v>71</v>
      </c>
    </row>
    <row r="169" spans="1:10" x14ac:dyDescent="0.2">
      <c r="A169" s="29" t="s">
        <v>361</v>
      </c>
      <c r="B169" s="92" t="s">
        <v>362</v>
      </c>
      <c r="C169" s="197">
        <f t="shared" ca="1" si="48"/>
        <v>11070</v>
      </c>
      <c r="D169" s="197">
        <f t="shared" ca="1" si="49"/>
        <v>71</v>
      </c>
      <c r="E169" s="203"/>
      <c r="F169" s="197">
        <f t="shared" ca="1" si="50"/>
        <v>1543</v>
      </c>
      <c r="G169" s="197">
        <f t="shared" ca="1" si="51"/>
        <v>69</v>
      </c>
      <c r="H169" s="203"/>
      <c r="I169" s="197">
        <f t="shared" ca="1" si="52"/>
        <v>12674</v>
      </c>
      <c r="J169" s="197">
        <f t="shared" ca="1" si="53"/>
        <v>70</v>
      </c>
    </row>
    <row r="170" spans="1:10" x14ac:dyDescent="0.2">
      <c r="A170" s="29" t="s">
        <v>363</v>
      </c>
      <c r="B170" s="92" t="s">
        <v>364</v>
      </c>
      <c r="C170" s="197">
        <f t="shared" ca="1" si="48"/>
        <v>1703</v>
      </c>
      <c r="D170" s="197">
        <f t="shared" ca="1" si="49"/>
        <v>68</v>
      </c>
      <c r="E170" s="203"/>
      <c r="F170" s="197">
        <f t="shared" ca="1" si="50"/>
        <v>130</v>
      </c>
      <c r="G170" s="197">
        <f t="shared" ca="1" si="51"/>
        <v>66</v>
      </c>
      <c r="H170" s="203"/>
      <c r="I170" s="197">
        <f t="shared" ca="1" si="52"/>
        <v>1839</v>
      </c>
      <c r="J170" s="197">
        <f t="shared" ca="1" si="53"/>
        <v>68</v>
      </c>
    </row>
    <row r="171" spans="1:10" x14ac:dyDescent="0.2">
      <c r="A171" s="29" t="s">
        <v>365</v>
      </c>
      <c r="B171" s="92" t="s">
        <v>366</v>
      </c>
      <c r="C171" s="197">
        <f t="shared" ca="1" si="48"/>
        <v>7801</v>
      </c>
      <c r="D171" s="197">
        <f t="shared" ca="1" si="49"/>
        <v>65</v>
      </c>
      <c r="E171" s="203"/>
      <c r="F171" s="197">
        <f t="shared" ca="1" si="50"/>
        <v>873</v>
      </c>
      <c r="G171" s="197">
        <f t="shared" ca="1" si="51"/>
        <v>61</v>
      </c>
      <c r="H171" s="203"/>
      <c r="I171" s="197">
        <f t="shared" ca="1" si="52"/>
        <v>8714</v>
      </c>
      <c r="J171" s="197">
        <f t="shared" ca="1" si="53"/>
        <v>65</v>
      </c>
    </row>
    <row r="172" spans="1:10" x14ac:dyDescent="0.2">
      <c r="A172" s="29" t="s">
        <v>367</v>
      </c>
      <c r="B172" s="92" t="s">
        <v>368</v>
      </c>
      <c r="C172" s="197">
        <f t="shared" ca="1" si="48"/>
        <v>1314</v>
      </c>
      <c r="D172" s="197">
        <f t="shared" ca="1" si="49"/>
        <v>70</v>
      </c>
      <c r="E172" s="203"/>
      <c r="F172" s="197">
        <f t="shared" ca="1" si="50"/>
        <v>263</v>
      </c>
      <c r="G172" s="197">
        <f t="shared" ca="1" si="51"/>
        <v>67</v>
      </c>
      <c r="H172" s="203"/>
      <c r="I172" s="197">
        <f t="shared" ca="1" si="52"/>
        <v>1585</v>
      </c>
      <c r="J172" s="197">
        <f t="shared" ca="1" si="53"/>
        <v>69</v>
      </c>
    </row>
    <row r="173" spans="1:10" x14ac:dyDescent="0.2">
      <c r="A173" s="29" t="s">
        <v>369</v>
      </c>
      <c r="B173" s="92" t="s">
        <v>370</v>
      </c>
      <c r="C173" s="197">
        <f t="shared" ca="1" si="48"/>
        <v>1683</v>
      </c>
      <c r="D173" s="197">
        <f t="shared" ca="1" si="49"/>
        <v>61</v>
      </c>
      <c r="E173" s="203"/>
      <c r="F173" s="197">
        <f t="shared" ca="1" si="50"/>
        <v>273</v>
      </c>
      <c r="G173" s="197">
        <f t="shared" ca="1" si="51"/>
        <v>70</v>
      </c>
      <c r="H173" s="203"/>
      <c r="I173" s="197">
        <f t="shared" ca="1" si="52"/>
        <v>1970</v>
      </c>
      <c r="J173" s="197">
        <f t="shared" ca="1" si="53"/>
        <v>62</v>
      </c>
    </row>
    <row r="174" spans="1:10" x14ac:dyDescent="0.2">
      <c r="A174" s="86"/>
      <c r="B174" s="94"/>
      <c r="C174" s="197"/>
      <c r="D174" s="198"/>
      <c r="E174" s="203"/>
      <c r="F174" s="197"/>
      <c r="G174" s="198"/>
      <c r="H174" s="203"/>
      <c r="I174" s="197"/>
      <c r="J174" s="198"/>
    </row>
    <row r="175" spans="1:10" x14ac:dyDescent="0.2">
      <c r="A175" s="86" t="s">
        <v>371</v>
      </c>
      <c r="B175" s="90" t="s">
        <v>372</v>
      </c>
      <c r="C175" s="88">
        <f ca="1">VLOOKUP(TRIM($A175),INDIRECT($S$10),6+$S$11,0)</f>
        <v>52416</v>
      </c>
      <c r="D175" s="88">
        <f ca="1">VLOOKUP(TRIM($A175),INDIRECT($S$10),3+$S$11,0)</f>
        <v>71</v>
      </c>
      <c r="E175" s="27"/>
      <c r="F175" s="88">
        <f ca="1">VLOOKUP(TRIM($A175),INDIRECT($S$10),12+$S$11,0)</f>
        <v>3705</v>
      </c>
      <c r="G175" s="88">
        <f ca="1">VLOOKUP(TRIM($A175),INDIRECT($S$10),9+$S$11,0)</f>
        <v>66</v>
      </c>
      <c r="H175" s="27"/>
      <c r="I175" s="88">
        <f ca="1">VLOOKUP(TRIM($A175),INDIRECT($S$10),18+$S$11,0)</f>
        <v>56433</v>
      </c>
      <c r="J175" s="88">
        <f ca="1">VLOOKUP(TRIM($A175),INDIRECT($S$10),15+$S$11,0)</f>
        <v>70</v>
      </c>
    </row>
    <row r="176" spans="1:10" x14ac:dyDescent="0.2">
      <c r="A176" s="29"/>
      <c r="B176" s="92"/>
      <c r="C176" s="197"/>
      <c r="D176" s="198"/>
      <c r="E176" s="203"/>
      <c r="F176" s="197"/>
      <c r="G176" s="198"/>
      <c r="H176" s="203"/>
      <c r="I176" s="197"/>
      <c r="J176" s="198"/>
    </row>
    <row r="177" spans="1:10" x14ac:dyDescent="0.2">
      <c r="A177" s="29" t="s">
        <v>373</v>
      </c>
      <c r="B177" s="92" t="s">
        <v>374</v>
      </c>
      <c r="C177" s="197">
        <f ca="1">VLOOKUP(TRIM($A177),INDIRECT($S$10),6+$S$11,0)</f>
        <v>1738</v>
      </c>
      <c r="D177" s="197">
        <f ca="1">VLOOKUP(TRIM($A177),INDIRECT($S$10),3+$S$11,0)</f>
        <v>72</v>
      </c>
      <c r="E177" s="203"/>
      <c r="F177" s="197">
        <f ca="1">VLOOKUP(TRIM($A177),INDIRECT($S$10),12+$S$11,0)</f>
        <v>102</v>
      </c>
      <c r="G177" s="197">
        <f ca="1">VLOOKUP(TRIM($A177),INDIRECT($S$10),9+$S$11,0)</f>
        <v>65</v>
      </c>
      <c r="H177" s="203"/>
      <c r="I177" s="197">
        <f ca="1">VLOOKUP(TRIM($A177),INDIRECT($S$10),18+$S$11,0)</f>
        <v>1845</v>
      </c>
      <c r="J177" s="197">
        <f ca="1">VLOOKUP(TRIM($A177),INDIRECT($S$10),15+$S$11,0)</f>
        <v>71</v>
      </c>
    </row>
    <row r="178" spans="1:10" x14ac:dyDescent="0.2">
      <c r="A178" s="29" t="s">
        <v>375</v>
      </c>
      <c r="B178" s="92" t="s">
        <v>376</v>
      </c>
      <c r="C178" s="197">
        <f t="shared" ref="C178:C192" ca="1" si="54">VLOOKUP(TRIM($A178),INDIRECT($S$10),6+$S$11,0)</f>
        <v>1375</v>
      </c>
      <c r="D178" s="197">
        <f t="shared" ref="D178:D192" ca="1" si="55">VLOOKUP(TRIM($A178),INDIRECT($S$10),3+$S$11,0)</f>
        <v>73</v>
      </c>
      <c r="E178" s="203"/>
      <c r="F178" s="197">
        <f t="shared" ref="F178:F192" ca="1" si="56">VLOOKUP(TRIM($A178),INDIRECT($S$10),12+$S$11,0)</f>
        <v>282</v>
      </c>
      <c r="G178" s="197">
        <f t="shared" ref="G178:G192" ca="1" si="57">VLOOKUP(TRIM($A178),INDIRECT($S$10),9+$S$11,0)</f>
        <v>59</v>
      </c>
      <c r="H178" s="203"/>
      <c r="I178" s="197">
        <f t="shared" ref="I178:I192" ca="1" si="58">VLOOKUP(TRIM($A178),INDIRECT($S$10),18+$S$11,0)</f>
        <v>1682</v>
      </c>
      <c r="J178" s="197">
        <f t="shared" ref="J178:J192" ca="1" si="59">VLOOKUP(TRIM($A178),INDIRECT($S$10),15+$S$11,0)</f>
        <v>70</v>
      </c>
    </row>
    <row r="179" spans="1:10" x14ac:dyDescent="0.2">
      <c r="A179" s="29" t="s">
        <v>377</v>
      </c>
      <c r="B179" s="245" t="s">
        <v>439</v>
      </c>
      <c r="C179" s="197">
        <f t="shared" ca="1" si="54"/>
        <v>3843</v>
      </c>
      <c r="D179" s="197">
        <f t="shared" ca="1" si="55"/>
        <v>72</v>
      </c>
      <c r="E179" s="203"/>
      <c r="F179" s="197">
        <f t="shared" ca="1" si="56"/>
        <v>929</v>
      </c>
      <c r="G179" s="197">
        <f t="shared" ca="1" si="57"/>
        <v>64</v>
      </c>
      <c r="H179" s="203"/>
      <c r="I179" s="197">
        <f t="shared" ca="1" si="58"/>
        <v>4811</v>
      </c>
      <c r="J179" s="197">
        <f t="shared" ca="1" si="59"/>
        <v>70</v>
      </c>
    </row>
    <row r="180" spans="1:10" x14ac:dyDescent="0.2">
      <c r="A180" s="29" t="s">
        <v>378</v>
      </c>
      <c r="B180" s="92" t="s">
        <v>379</v>
      </c>
      <c r="C180" s="197">
        <f t="shared" ca="1" si="54"/>
        <v>5402</v>
      </c>
      <c r="D180" s="197">
        <f t="shared" ca="1" si="55"/>
        <v>67</v>
      </c>
      <c r="E180" s="203"/>
      <c r="F180" s="197">
        <f t="shared" ca="1" si="56"/>
        <v>108</v>
      </c>
      <c r="G180" s="197">
        <f t="shared" ca="1" si="57"/>
        <v>56</v>
      </c>
      <c r="H180" s="203"/>
      <c r="I180" s="197">
        <f t="shared" ca="1" si="58"/>
        <v>5531</v>
      </c>
      <c r="J180" s="197">
        <f t="shared" ca="1" si="59"/>
        <v>67</v>
      </c>
    </row>
    <row r="181" spans="1:10" x14ac:dyDescent="0.2">
      <c r="A181" s="29" t="s">
        <v>380</v>
      </c>
      <c r="B181" s="92" t="s">
        <v>381</v>
      </c>
      <c r="C181" s="197">
        <f t="shared" ca="1" si="54"/>
        <v>7207</v>
      </c>
      <c r="D181" s="197">
        <f t="shared" ca="1" si="55"/>
        <v>73</v>
      </c>
      <c r="E181" s="203"/>
      <c r="F181" s="197">
        <f t="shared" ca="1" si="56"/>
        <v>233</v>
      </c>
      <c r="G181" s="197">
        <f t="shared" ca="1" si="57"/>
        <v>71</v>
      </c>
      <c r="H181" s="203"/>
      <c r="I181" s="197">
        <f t="shared" ca="1" si="58"/>
        <v>7468</v>
      </c>
      <c r="J181" s="197">
        <f t="shared" ca="1" si="59"/>
        <v>73</v>
      </c>
    </row>
    <row r="182" spans="1:10" x14ac:dyDescent="0.2">
      <c r="A182" s="29" t="s">
        <v>382</v>
      </c>
      <c r="B182" s="92" t="s">
        <v>383</v>
      </c>
      <c r="C182" s="197">
        <f t="shared" ca="1" si="54"/>
        <v>3871</v>
      </c>
      <c r="D182" s="197">
        <f t="shared" ca="1" si="55"/>
        <v>70</v>
      </c>
      <c r="E182" s="203"/>
      <c r="F182" s="197">
        <f t="shared" ca="1" si="56"/>
        <v>135</v>
      </c>
      <c r="G182" s="197">
        <f t="shared" ca="1" si="57"/>
        <v>71</v>
      </c>
      <c r="H182" s="203"/>
      <c r="I182" s="197">
        <f t="shared" ca="1" si="58"/>
        <v>4030</v>
      </c>
      <c r="J182" s="197">
        <f t="shared" ca="1" si="59"/>
        <v>70</v>
      </c>
    </row>
    <row r="183" spans="1:10" x14ac:dyDescent="0.2">
      <c r="A183" s="29" t="s">
        <v>384</v>
      </c>
      <c r="B183" s="92" t="s">
        <v>385</v>
      </c>
      <c r="C183" s="197">
        <f t="shared" ca="1" si="54"/>
        <v>5944</v>
      </c>
      <c r="D183" s="197">
        <f t="shared" ca="1" si="55"/>
        <v>72</v>
      </c>
      <c r="E183" s="203"/>
      <c r="F183" s="197">
        <f t="shared" ca="1" si="56"/>
        <v>373</v>
      </c>
      <c r="G183" s="197">
        <f t="shared" ca="1" si="57"/>
        <v>67</v>
      </c>
      <c r="H183" s="203"/>
      <c r="I183" s="197">
        <f t="shared" ca="1" si="58"/>
        <v>6344</v>
      </c>
      <c r="J183" s="197">
        <f t="shared" ca="1" si="59"/>
        <v>72</v>
      </c>
    </row>
    <row r="184" spans="1:10" x14ac:dyDescent="0.2">
      <c r="A184" s="29" t="s">
        <v>386</v>
      </c>
      <c r="B184" s="92" t="s">
        <v>387</v>
      </c>
      <c r="C184" s="197" t="str">
        <f t="shared" ca="1" si="54"/>
        <v>*</v>
      </c>
      <c r="D184" s="197" t="str">
        <f t="shared" ca="1" si="55"/>
        <v>*</v>
      </c>
      <c r="E184" s="203"/>
      <c r="F184" s="197" t="str">
        <f t="shared" ca="1" si="56"/>
        <v>*</v>
      </c>
      <c r="G184" s="197" t="str">
        <f t="shared" ca="1" si="57"/>
        <v>*</v>
      </c>
      <c r="H184" s="203"/>
      <c r="I184" s="197" t="str">
        <f t="shared" ca="1" si="58"/>
        <v>*</v>
      </c>
      <c r="J184" s="197" t="str">
        <f t="shared" ca="1" si="59"/>
        <v>*</v>
      </c>
    </row>
    <row r="185" spans="1:10" x14ac:dyDescent="0.2">
      <c r="A185" s="29" t="s">
        <v>388</v>
      </c>
      <c r="B185" s="92" t="s">
        <v>389</v>
      </c>
      <c r="C185" s="197">
        <f t="shared" ca="1" si="54"/>
        <v>2238</v>
      </c>
      <c r="D185" s="197">
        <f t="shared" ca="1" si="55"/>
        <v>77</v>
      </c>
      <c r="E185" s="203"/>
      <c r="F185" s="197">
        <f t="shared" ca="1" si="56"/>
        <v>90</v>
      </c>
      <c r="G185" s="197">
        <f t="shared" ca="1" si="57"/>
        <v>77</v>
      </c>
      <c r="H185" s="203"/>
      <c r="I185" s="197">
        <f t="shared" ca="1" si="58"/>
        <v>2340</v>
      </c>
      <c r="J185" s="197">
        <f t="shared" ca="1" si="59"/>
        <v>77</v>
      </c>
    </row>
    <row r="186" spans="1:10" x14ac:dyDescent="0.2">
      <c r="A186" s="29" t="s">
        <v>390</v>
      </c>
      <c r="B186" s="92" t="s">
        <v>391</v>
      </c>
      <c r="C186" s="197">
        <f t="shared" ca="1" si="54"/>
        <v>2706</v>
      </c>
      <c r="D186" s="197">
        <f t="shared" ca="1" si="55"/>
        <v>71</v>
      </c>
      <c r="E186" s="203"/>
      <c r="F186" s="197">
        <f t="shared" ca="1" si="56"/>
        <v>187</v>
      </c>
      <c r="G186" s="197">
        <f t="shared" ca="1" si="57"/>
        <v>69</v>
      </c>
      <c r="H186" s="203"/>
      <c r="I186" s="197">
        <f t="shared" ca="1" si="58"/>
        <v>2898</v>
      </c>
      <c r="J186" s="197">
        <f t="shared" ca="1" si="59"/>
        <v>70</v>
      </c>
    </row>
    <row r="187" spans="1:10" x14ac:dyDescent="0.2">
      <c r="A187" s="29" t="s">
        <v>392</v>
      </c>
      <c r="B187" s="92" t="s">
        <v>393</v>
      </c>
      <c r="C187" s="197">
        <f t="shared" ca="1" si="54"/>
        <v>1374</v>
      </c>
      <c r="D187" s="197">
        <f t="shared" ca="1" si="55"/>
        <v>70</v>
      </c>
      <c r="E187" s="203"/>
      <c r="F187" s="197">
        <f t="shared" ca="1" si="56"/>
        <v>99</v>
      </c>
      <c r="G187" s="197">
        <f t="shared" ca="1" si="57"/>
        <v>76</v>
      </c>
      <c r="H187" s="203"/>
      <c r="I187" s="197">
        <f t="shared" ca="1" si="58"/>
        <v>1498</v>
      </c>
      <c r="J187" s="197">
        <f t="shared" ca="1" si="59"/>
        <v>70</v>
      </c>
    </row>
    <row r="188" spans="1:10" x14ac:dyDescent="0.2">
      <c r="A188" s="29" t="s">
        <v>394</v>
      </c>
      <c r="B188" s="92" t="s">
        <v>395</v>
      </c>
      <c r="C188" s="197">
        <f t="shared" ca="1" si="54"/>
        <v>5209</v>
      </c>
      <c r="D188" s="197">
        <f t="shared" ca="1" si="55"/>
        <v>73</v>
      </c>
      <c r="E188" s="203"/>
      <c r="F188" s="197">
        <f t="shared" ca="1" si="56"/>
        <v>306</v>
      </c>
      <c r="G188" s="197">
        <f t="shared" ca="1" si="57"/>
        <v>70</v>
      </c>
      <c r="H188" s="203"/>
      <c r="I188" s="197">
        <f t="shared" ca="1" si="58"/>
        <v>5531</v>
      </c>
      <c r="J188" s="197">
        <f t="shared" ca="1" si="59"/>
        <v>72</v>
      </c>
    </row>
    <row r="189" spans="1:10" x14ac:dyDescent="0.2">
      <c r="A189" s="29" t="s">
        <v>396</v>
      </c>
      <c r="B189" s="92" t="s">
        <v>397</v>
      </c>
      <c r="C189" s="197">
        <f t="shared" ca="1" si="54"/>
        <v>2945</v>
      </c>
      <c r="D189" s="197">
        <f t="shared" ca="1" si="55"/>
        <v>71</v>
      </c>
      <c r="E189" s="203"/>
      <c r="F189" s="197">
        <f t="shared" ca="1" si="56"/>
        <v>203</v>
      </c>
      <c r="G189" s="197">
        <f t="shared" ca="1" si="57"/>
        <v>69</v>
      </c>
      <c r="H189" s="203"/>
      <c r="I189" s="197">
        <f t="shared" ca="1" si="58"/>
        <v>3171</v>
      </c>
      <c r="J189" s="197">
        <f t="shared" ca="1" si="59"/>
        <v>71</v>
      </c>
    </row>
    <row r="190" spans="1:10" x14ac:dyDescent="0.2">
      <c r="A190" s="29" t="s">
        <v>398</v>
      </c>
      <c r="B190" s="92" t="s">
        <v>399</v>
      </c>
      <c r="C190" s="197">
        <f t="shared" ca="1" si="54"/>
        <v>2337</v>
      </c>
      <c r="D190" s="197">
        <f t="shared" ca="1" si="55"/>
        <v>67</v>
      </c>
      <c r="E190" s="203"/>
      <c r="F190" s="197">
        <f t="shared" ca="1" si="56"/>
        <v>392</v>
      </c>
      <c r="G190" s="197">
        <f t="shared" ca="1" si="57"/>
        <v>63</v>
      </c>
      <c r="H190" s="203"/>
      <c r="I190" s="197">
        <f t="shared" ca="1" si="58"/>
        <v>2745</v>
      </c>
      <c r="J190" s="197">
        <f t="shared" ca="1" si="59"/>
        <v>66</v>
      </c>
    </row>
    <row r="191" spans="1:10" x14ac:dyDescent="0.2">
      <c r="A191" s="29" t="s">
        <v>400</v>
      </c>
      <c r="B191" s="92" t="s">
        <v>401</v>
      </c>
      <c r="C191" s="197" t="str">
        <f t="shared" ca="1" si="54"/>
        <v>x</v>
      </c>
      <c r="D191" s="197" t="str">
        <f t="shared" ca="1" si="55"/>
        <v>x</v>
      </c>
      <c r="E191" s="203"/>
      <c r="F191" s="197" t="str">
        <f t="shared" ca="1" si="56"/>
        <v>x</v>
      </c>
      <c r="G191" s="197" t="str">
        <f t="shared" ca="1" si="57"/>
        <v>x</v>
      </c>
      <c r="H191" s="203"/>
      <c r="I191" s="197" t="str">
        <f t="shared" ca="1" si="58"/>
        <v>x</v>
      </c>
      <c r="J191" s="197" t="str">
        <f t="shared" ca="1" si="59"/>
        <v>x</v>
      </c>
    </row>
    <row r="192" spans="1:10" x14ac:dyDescent="0.2">
      <c r="A192" s="30" t="s">
        <v>402</v>
      </c>
      <c r="B192" s="101" t="s">
        <v>403</v>
      </c>
      <c r="C192" s="199">
        <f t="shared" ca="1" si="54"/>
        <v>4904</v>
      </c>
      <c r="D192" s="199">
        <f t="shared" ca="1" si="55"/>
        <v>68</v>
      </c>
      <c r="E192" s="205"/>
      <c r="F192" s="199">
        <f t="shared" ca="1" si="56"/>
        <v>214</v>
      </c>
      <c r="G192" s="199">
        <f t="shared" ca="1" si="57"/>
        <v>66</v>
      </c>
      <c r="H192" s="205"/>
      <c r="I192" s="199">
        <f t="shared" ca="1" si="58"/>
        <v>5158</v>
      </c>
      <c r="J192" s="199">
        <f t="shared" ca="1" si="59"/>
        <v>67</v>
      </c>
    </row>
    <row r="193" spans="1:17" x14ac:dyDescent="0.2">
      <c r="A193" s="29"/>
      <c r="B193" s="87"/>
      <c r="C193" s="26"/>
      <c r="D193" s="109"/>
      <c r="E193" s="17"/>
      <c r="F193" s="26"/>
      <c r="G193" s="109"/>
      <c r="H193" s="17"/>
      <c r="I193" s="29"/>
      <c r="J193" s="107" t="s">
        <v>23</v>
      </c>
    </row>
    <row r="194" spans="1:17" x14ac:dyDescent="0.2">
      <c r="A194" s="102"/>
      <c r="B194" s="23"/>
      <c r="C194" s="17"/>
      <c r="D194" s="17"/>
      <c r="E194" s="23"/>
      <c r="F194" s="17"/>
      <c r="G194" s="17"/>
      <c r="H194" s="23"/>
      <c r="I194" s="29"/>
      <c r="J194" s="29"/>
      <c r="K194" s="269"/>
      <c r="L194" s="269"/>
      <c r="M194" s="269"/>
      <c r="N194" s="269"/>
      <c r="O194" s="269"/>
      <c r="P194" s="269"/>
      <c r="Q194" s="269"/>
    </row>
    <row r="195" spans="1:17" ht="27" customHeight="1" x14ac:dyDescent="0.2">
      <c r="A195" s="447" t="s">
        <v>631</v>
      </c>
      <c r="B195" s="405"/>
      <c r="C195" s="405"/>
      <c r="D195" s="405"/>
      <c r="E195" s="405"/>
      <c r="F195" s="405"/>
      <c r="G195" s="405"/>
      <c r="H195" s="405"/>
      <c r="I195" s="405"/>
      <c r="J195" s="405"/>
      <c r="K195" s="274"/>
      <c r="L195" s="274"/>
      <c r="M195" s="274"/>
      <c r="N195" s="274"/>
      <c r="O195" s="274"/>
      <c r="P195" s="269"/>
      <c r="Q195" s="269"/>
    </row>
    <row r="196" spans="1:17" x14ac:dyDescent="0.2">
      <c r="A196" s="447" t="s">
        <v>639</v>
      </c>
      <c r="B196" s="435"/>
      <c r="C196" s="435"/>
      <c r="D196" s="435"/>
      <c r="E196" s="435"/>
      <c r="F196" s="435"/>
      <c r="G196" s="435"/>
      <c r="H196" s="435"/>
      <c r="I196" s="435"/>
      <c r="J196" s="435"/>
      <c r="K196" s="274"/>
      <c r="L196" s="274"/>
      <c r="M196" s="274"/>
      <c r="N196" s="274"/>
      <c r="O196" s="274"/>
      <c r="P196" s="269"/>
      <c r="Q196" s="269"/>
    </row>
    <row r="197" spans="1:17" x14ac:dyDescent="0.2">
      <c r="A197" s="447" t="s">
        <v>640</v>
      </c>
      <c r="B197" s="405"/>
      <c r="C197" s="405"/>
      <c r="D197" s="405"/>
      <c r="E197" s="405"/>
      <c r="F197" s="405"/>
      <c r="G197" s="405"/>
      <c r="H197" s="405"/>
      <c r="I197" s="405"/>
      <c r="J197" s="405"/>
      <c r="K197" s="405"/>
      <c r="L197" s="405"/>
      <c r="M197" s="405"/>
      <c r="N197" s="405"/>
      <c r="O197" s="396"/>
      <c r="P197" s="269"/>
      <c r="Q197" s="269"/>
    </row>
    <row r="198" spans="1:17" x14ac:dyDescent="0.2">
      <c r="A198" s="278" t="s">
        <v>652</v>
      </c>
      <c r="B198" s="110"/>
      <c r="C198" s="91"/>
      <c r="D198" s="43"/>
      <c r="E198" s="23"/>
      <c r="F198" s="17"/>
      <c r="G198" s="17"/>
      <c r="H198" s="23"/>
      <c r="I198" s="29"/>
      <c r="J198" s="29"/>
    </row>
    <row r="199" spans="1:17" x14ac:dyDescent="0.2">
      <c r="A199" s="278" t="s">
        <v>653</v>
      </c>
      <c r="B199" s="110"/>
      <c r="C199" s="91"/>
      <c r="D199" s="91"/>
      <c r="E199" s="23"/>
      <c r="F199" s="17"/>
      <c r="G199" s="17"/>
      <c r="H199" s="23"/>
      <c r="I199" s="29"/>
      <c r="J199" s="29"/>
    </row>
    <row r="200" spans="1:17" x14ac:dyDescent="0.2">
      <c r="A200" s="229" t="s">
        <v>654</v>
      </c>
      <c r="B200" s="105"/>
      <c r="C200" s="29"/>
      <c r="D200" s="29"/>
      <c r="E200" s="23"/>
      <c r="F200" s="17"/>
      <c r="G200" s="17"/>
      <c r="H200" s="23"/>
      <c r="I200" s="29"/>
      <c r="J200" s="29"/>
    </row>
    <row r="201" spans="1:17" ht="24" customHeight="1" x14ac:dyDescent="0.2">
      <c r="A201" s="439" t="s">
        <v>655</v>
      </c>
      <c r="B201" s="484"/>
      <c r="C201" s="484"/>
      <c r="D201" s="484"/>
      <c r="E201" s="484"/>
      <c r="F201" s="484"/>
      <c r="G201" s="484"/>
      <c r="H201" s="484"/>
      <c r="I201" s="484"/>
      <c r="J201" s="484"/>
      <c r="K201" s="39"/>
      <c r="L201" s="39"/>
      <c r="M201" s="39"/>
      <c r="N201" s="39"/>
      <c r="O201" s="39"/>
      <c r="P201" s="39"/>
    </row>
    <row r="202" spans="1:17" x14ac:dyDescent="0.2">
      <c r="A202" s="29"/>
      <c r="B202" s="105"/>
      <c r="C202" s="29"/>
      <c r="D202" s="29"/>
      <c r="E202" s="23"/>
      <c r="F202" s="17"/>
      <c r="G202" s="17"/>
      <c r="H202" s="23"/>
      <c r="I202" s="29"/>
      <c r="J202" s="29"/>
    </row>
    <row r="203" spans="1:17" x14ac:dyDescent="0.2">
      <c r="A203" s="111" t="s">
        <v>404</v>
      </c>
      <c r="B203" s="105"/>
      <c r="C203" s="29"/>
      <c r="D203" s="29"/>
      <c r="E203" s="23"/>
      <c r="F203" s="17"/>
      <c r="G203" s="17"/>
      <c r="H203" s="23"/>
      <c r="I203" s="29"/>
      <c r="J203" s="29"/>
    </row>
    <row r="204" spans="1:17" x14ac:dyDescent="0.2">
      <c r="A204" s="33" t="s">
        <v>25</v>
      </c>
      <c r="B204" s="105"/>
      <c r="C204" s="29"/>
      <c r="D204" s="29"/>
      <c r="E204" s="23"/>
      <c r="F204" s="17"/>
      <c r="G204" s="17"/>
      <c r="H204" s="23"/>
      <c r="I204" s="29"/>
      <c r="J204" s="29"/>
    </row>
    <row r="205" spans="1:17" x14ac:dyDescent="0.2">
      <c r="A205" s="257" t="s">
        <v>536</v>
      </c>
    </row>
  </sheetData>
  <sheetProtection sheet="1" objects="1" scenarios="1"/>
  <mergeCells count="13">
    <mergeCell ref="A196:J196"/>
    <mergeCell ref="I5:J5"/>
    <mergeCell ref="A195:J195"/>
    <mergeCell ref="A201:J201"/>
    <mergeCell ref="H8:H9"/>
    <mergeCell ref="I8:J8"/>
    <mergeCell ref="A197:N197"/>
    <mergeCell ref="H3:J3"/>
    <mergeCell ref="I4:J4"/>
    <mergeCell ref="A8:B9"/>
    <mergeCell ref="C8:D8"/>
    <mergeCell ref="E8:E9"/>
    <mergeCell ref="F8:G8"/>
  </mergeCells>
  <phoneticPr fontId="23" type="noConversion"/>
  <dataValidations count="2">
    <dataValidation type="list" allowBlank="1" showInputMessage="1" showErrorMessage="1" sqref="I5:J5">
      <formula1>$R$4:$R$5</formula1>
    </dataValidation>
    <dataValidation type="list" allowBlank="1" showInputMessage="1" showErrorMessage="1" sqref="I4:J4">
      <formula1>$S$4:$S$6</formula1>
    </dataValidation>
  </dataValidations>
  <pageMargins left="0.74803149606299213" right="0.74803149606299213" top="0.98425196850393704" bottom="0.98425196850393704" header="0.51181102362204722" footer="0.51181102362204722"/>
  <pageSetup paperSize="9" scale="47" fitToHeight="2"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6"/>
  <sheetViews>
    <sheetView workbookViewId="0">
      <selection activeCell="G85" sqref="G85"/>
    </sheetView>
  </sheetViews>
  <sheetFormatPr defaultRowHeight="15" x14ac:dyDescent="0.25"/>
  <cols>
    <col min="1" max="16384" width="9.140625" style="185"/>
  </cols>
  <sheetData>
    <row r="1" spans="1:20" ht="15.75" x14ac:dyDescent="0.25">
      <c r="A1" s="180" t="s">
        <v>435</v>
      </c>
    </row>
    <row r="2" spans="1:20" x14ac:dyDescent="0.25">
      <c r="C2" s="185" t="s">
        <v>444</v>
      </c>
      <c r="I2" s="185" t="s">
        <v>445</v>
      </c>
      <c r="O2" s="185" t="s">
        <v>53</v>
      </c>
    </row>
    <row r="3" spans="1:20" x14ac:dyDescent="0.25">
      <c r="C3" s="185" t="s">
        <v>412</v>
      </c>
      <c r="I3" s="185" t="s">
        <v>412</v>
      </c>
      <c r="O3" s="185" t="s">
        <v>412</v>
      </c>
    </row>
    <row r="4" spans="1:20" x14ac:dyDescent="0.25">
      <c r="C4" s="185">
        <v>1</v>
      </c>
      <c r="I4" s="185">
        <v>1</v>
      </c>
      <c r="O4" s="185">
        <v>1</v>
      </c>
    </row>
    <row r="5" spans="1:20" x14ac:dyDescent="0.25">
      <c r="C5" s="185" t="s">
        <v>432</v>
      </c>
      <c r="I5" s="185" t="s">
        <v>432</v>
      </c>
      <c r="O5" s="185" t="s">
        <v>432</v>
      </c>
    </row>
    <row r="6" spans="1:20" x14ac:dyDescent="0.25">
      <c r="C6" s="185">
        <v>1</v>
      </c>
      <c r="F6" s="185" t="s">
        <v>53</v>
      </c>
      <c r="I6" s="185">
        <v>1</v>
      </c>
      <c r="L6" s="185" t="s">
        <v>53</v>
      </c>
      <c r="O6" s="185">
        <v>1</v>
      </c>
      <c r="R6" s="185" t="s">
        <v>53</v>
      </c>
    </row>
    <row r="7" spans="1:20" x14ac:dyDescent="0.25">
      <c r="C7" s="185" t="s">
        <v>413</v>
      </c>
      <c r="F7" s="185" t="s">
        <v>413</v>
      </c>
      <c r="I7" s="185" t="s">
        <v>413</v>
      </c>
      <c r="L7" s="185" t="s">
        <v>413</v>
      </c>
      <c r="O7" s="185" t="s">
        <v>413</v>
      </c>
      <c r="R7" s="185" t="s">
        <v>413</v>
      </c>
    </row>
    <row r="8" spans="1:20" x14ac:dyDescent="0.25">
      <c r="C8" s="185" t="s">
        <v>415</v>
      </c>
      <c r="D8" s="185" t="s">
        <v>414</v>
      </c>
      <c r="E8" s="185" t="s">
        <v>53</v>
      </c>
      <c r="F8" s="185" t="s">
        <v>415</v>
      </c>
      <c r="G8" s="185" t="s">
        <v>414</v>
      </c>
      <c r="H8" s="185" t="s">
        <v>53</v>
      </c>
      <c r="I8" s="185" t="s">
        <v>415</v>
      </c>
      <c r="J8" s="185" t="s">
        <v>414</v>
      </c>
      <c r="K8" s="185" t="s">
        <v>53</v>
      </c>
      <c r="L8" s="185" t="s">
        <v>415</v>
      </c>
      <c r="M8" s="185" t="s">
        <v>414</v>
      </c>
      <c r="N8" s="185" t="s">
        <v>53</v>
      </c>
      <c r="O8" s="185" t="s">
        <v>415</v>
      </c>
      <c r="P8" s="185" t="s">
        <v>414</v>
      </c>
      <c r="Q8" s="185" t="s">
        <v>53</v>
      </c>
      <c r="R8" s="185" t="s">
        <v>415</v>
      </c>
      <c r="S8" s="185" t="s">
        <v>414</v>
      </c>
      <c r="T8" s="185" t="s">
        <v>53</v>
      </c>
    </row>
    <row r="9" spans="1:20" x14ac:dyDescent="0.25">
      <c r="C9" s="185" t="s">
        <v>421</v>
      </c>
      <c r="D9" s="185" t="s">
        <v>421</v>
      </c>
      <c r="E9" s="185" t="s">
        <v>421</v>
      </c>
      <c r="F9" s="185" t="s">
        <v>421</v>
      </c>
      <c r="G9" s="185" t="s">
        <v>421</v>
      </c>
      <c r="H9" s="185" t="s">
        <v>421</v>
      </c>
      <c r="I9" s="185" t="s">
        <v>421</v>
      </c>
      <c r="J9" s="185" t="s">
        <v>421</v>
      </c>
      <c r="K9" s="185" t="s">
        <v>421</v>
      </c>
      <c r="L9" s="185" t="s">
        <v>421</v>
      </c>
      <c r="M9" s="185" t="s">
        <v>421</v>
      </c>
      <c r="N9" s="185" t="s">
        <v>421</v>
      </c>
      <c r="O9" s="185" t="s">
        <v>421</v>
      </c>
      <c r="P9" s="185" t="s">
        <v>421</v>
      </c>
      <c r="Q9" s="185" t="s">
        <v>421</v>
      </c>
      <c r="R9" s="185" t="s">
        <v>421</v>
      </c>
      <c r="S9" s="185" t="s">
        <v>421</v>
      </c>
      <c r="T9" s="185" t="s">
        <v>421</v>
      </c>
    </row>
    <row r="10" spans="1:20" x14ac:dyDescent="0.25">
      <c r="A10" s="185" t="s">
        <v>265</v>
      </c>
      <c r="B10" s="185" t="s">
        <v>266</v>
      </c>
      <c r="C10" s="256" t="s">
        <v>455</v>
      </c>
      <c r="D10" s="256" t="s">
        <v>455</v>
      </c>
      <c r="E10" s="256" t="s">
        <v>455</v>
      </c>
      <c r="F10" s="256" t="s">
        <v>455</v>
      </c>
      <c r="G10" s="256" t="s">
        <v>455</v>
      </c>
      <c r="H10" s="256" t="s">
        <v>455</v>
      </c>
      <c r="I10" s="256" t="s">
        <v>455</v>
      </c>
      <c r="J10" s="256" t="s">
        <v>455</v>
      </c>
      <c r="K10" s="256" t="s">
        <v>455</v>
      </c>
      <c r="L10" s="256" t="s">
        <v>455</v>
      </c>
      <c r="M10" s="256" t="s">
        <v>455</v>
      </c>
      <c r="N10" s="256" t="s">
        <v>455</v>
      </c>
      <c r="O10" s="256" t="s">
        <v>455</v>
      </c>
      <c r="P10" s="256" t="s">
        <v>455</v>
      </c>
      <c r="Q10" s="256" t="s">
        <v>455</v>
      </c>
      <c r="R10" s="256" t="s">
        <v>455</v>
      </c>
      <c r="S10" s="256" t="s">
        <v>455</v>
      </c>
      <c r="T10" s="256" t="s">
        <v>455</v>
      </c>
    </row>
    <row r="11" spans="1:20" x14ac:dyDescent="0.25">
      <c r="A11" s="185" t="s">
        <v>263</v>
      </c>
      <c r="B11" s="185" t="s">
        <v>264</v>
      </c>
      <c r="C11" s="185">
        <v>55</v>
      </c>
      <c r="D11" s="185">
        <v>56</v>
      </c>
      <c r="E11" s="185">
        <v>56</v>
      </c>
      <c r="F11" s="185">
        <v>286</v>
      </c>
      <c r="G11" s="185">
        <v>323</v>
      </c>
      <c r="H11" s="185">
        <v>609</v>
      </c>
      <c r="I11" s="185">
        <v>66</v>
      </c>
      <c r="J11" s="185">
        <v>57</v>
      </c>
      <c r="K11" s="185">
        <v>61</v>
      </c>
      <c r="L11" s="185">
        <v>448</v>
      </c>
      <c r="M11" s="185">
        <v>488</v>
      </c>
      <c r="N11" s="185">
        <v>936</v>
      </c>
      <c r="O11" s="185">
        <v>61</v>
      </c>
      <c r="P11" s="185">
        <v>56</v>
      </c>
      <c r="Q11" s="185">
        <v>59</v>
      </c>
      <c r="R11" s="185">
        <v>742</v>
      </c>
      <c r="S11" s="185">
        <v>820</v>
      </c>
      <c r="T11" s="185">
        <v>1562</v>
      </c>
    </row>
    <row r="12" spans="1:20" x14ac:dyDescent="0.25">
      <c r="A12" s="185" t="s">
        <v>309</v>
      </c>
      <c r="B12" s="185" t="s">
        <v>310</v>
      </c>
      <c r="C12" s="185">
        <v>67</v>
      </c>
      <c r="D12" s="185">
        <v>58</v>
      </c>
      <c r="E12" s="185">
        <v>62</v>
      </c>
      <c r="F12" s="185">
        <v>882</v>
      </c>
      <c r="G12" s="185">
        <v>880</v>
      </c>
      <c r="H12" s="185">
        <v>1762</v>
      </c>
      <c r="I12" s="185">
        <v>72</v>
      </c>
      <c r="J12" s="185">
        <v>69</v>
      </c>
      <c r="K12" s="185">
        <v>70</v>
      </c>
      <c r="L12" s="185">
        <v>682</v>
      </c>
      <c r="M12" s="185">
        <v>676</v>
      </c>
      <c r="N12" s="185">
        <v>1358</v>
      </c>
      <c r="O12" s="185">
        <v>68</v>
      </c>
      <c r="P12" s="185">
        <v>62</v>
      </c>
      <c r="Q12" s="185">
        <v>65</v>
      </c>
      <c r="R12" s="185">
        <v>1583</v>
      </c>
      <c r="S12" s="185">
        <v>1574</v>
      </c>
      <c r="T12" s="185">
        <v>3157</v>
      </c>
    </row>
    <row r="13" spans="1:20" x14ac:dyDescent="0.25">
      <c r="A13" s="185" t="s">
        <v>267</v>
      </c>
      <c r="B13" s="185" t="s">
        <v>268</v>
      </c>
      <c r="C13" s="185">
        <v>55</v>
      </c>
      <c r="D13" s="185">
        <v>49</v>
      </c>
      <c r="E13" s="185">
        <v>52</v>
      </c>
      <c r="F13" s="185">
        <v>557</v>
      </c>
      <c r="G13" s="185">
        <v>588</v>
      </c>
      <c r="H13" s="185">
        <v>1145</v>
      </c>
      <c r="I13" s="185">
        <v>57</v>
      </c>
      <c r="J13" s="185">
        <v>48</v>
      </c>
      <c r="K13" s="185">
        <v>53</v>
      </c>
      <c r="L13" s="185">
        <v>723</v>
      </c>
      <c r="M13" s="185">
        <v>720</v>
      </c>
      <c r="N13" s="185">
        <v>1443</v>
      </c>
      <c r="O13" s="185">
        <v>56</v>
      </c>
      <c r="P13" s="185">
        <v>48</v>
      </c>
      <c r="Q13" s="185">
        <v>52</v>
      </c>
      <c r="R13" s="185">
        <v>1298</v>
      </c>
      <c r="S13" s="185">
        <v>1316</v>
      </c>
      <c r="T13" s="185">
        <v>2614</v>
      </c>
    </row>
    <row r="14" spans="1:20" x14ac:dyDescent="0.25">
      <c r="A14" s="185" t="s">
        <v>269</v>
      </c>
      <c r="B14" s="185" t="s">
        <v>270</v>
      </c>
      <c r="C14" s="185">
        <v>71</v>
      </c>
      <c r="D14" s="185">
        <v>60</v>
      </c>
      <c r="E14" s="185">
        <v>65</v>
      </c>
      <c r="F14" s="185">
        <v>350</v>
      </c>
      <c r="G14" s="185">
        <v>377</v>
      </c>
      <c r="H14" s="185">
        <v>727</v>
      </c>
      <c r="I14" s="185">
        <v>66</v>
      </c>
      <c r="J14" s="185">
        <v>67</v>
      </c>
      <c r="K14" s="185">
        <v>67</v>
      </c>
      <c r="L14" s="185">
        <v>334</v>
      </c>
      <c r="M14" s="185">
        <v>348</v>
      </c>
      <c r="N14" s="185">
        <v>682</v>
      </c>
      <c r="O14" s="185">
        <v>68</v>
      </c>
      <c r="P14" s="185">
        <v>63</v>
      </c>
      <c r="Q14" s="185">
        <v>65</v>
      </c>
      <c r="R14" s="185">
        <v>691</v>
      </c>
      <c r="S14" s="185">
        <v>730</v>
      </c>
      <c r="T14" s="185">
        <v>1421</v>
      </c>
    </row>
    <row r="15" spans="1:20" x14ac:dyDescent="0.25">
      <c r="A15" s="185" t="s">
        <v>273</v>
      </c>
      <c r="B15" s="185" t="s">
        <v>274</v>
      </c>
      <c r="C15" s="185">
        <v>61</v>
      </c>
      <c r="D15" s="185">
        <v>52</v>
      </c>
      <c r="E15" s="185">
        <v>57</v>
      </c>
      <c r="F15" s="185">
        <v>542</v>
      </c>
      <c r="G15" s="185">
        <v>575</v>
      </c>
      <c r="H15" s="185">
        <v>1117</v>
      </c>
      <c r="I15" s="185">
        <v>61</v>
      </c>
      <c r="J15" s="185">
        <v>46</v>
      </c>
      <c r="K15" s="185">
        <v>53</v>
      </c>
      <c r="L15" s="185">
        <v>350</v>
      </c>
      <c r="M15" s="185">
        <v>423</v>
      </c>
      <c r="N15" s="185">
        <v>773</v>
      </c>
      <c r="O15" s="185">
        <v>61</v>
      </c>
      <c r="P15" s="185">
        <v>50</v>
      </c>
      <c r="Q15" s="185">
        <v>55</v>
      </c>
      <c r="R15" s="185">
        <v>899</v>
      </c>
      <c r="S15" s="185">
        <v>999</v>
      </c>
      <c r="T15" s="185">
        <v>1898</v>
      </c>
    </row>
    <row r="16" spans="1:20" x14ac:dyDescent="0.25">
      <c r="A16" s="185" t="s">
        <v>275</v>
      </c>
      <c r="B16" s="185" t="s">
        <v>276</v>
      </c>
      <c r="C16" s="185" t="s">
        <v>428</v>
      </c>
      <c r="D16" s="185" t="s">
        <v>428</v>
      </c>
      <c r="E16" s="185" t="s">
        <v>428</v>
      </c>
      <c r="F16" s="185" t="s">
        <v>428</v>
      </c>
      <c r="G16" s="185" t="s">
        <v>428</v>
      </c>
      <c r="H16" s="185" t="s">
        <v>428</v>
      </c>
      <c r="I16" s="185" t="s">
        <v>428</v>
      </c>
      <c r="J16" s="185" t="s">
        <v>428</v>
      </c>
      <c r="K16" s="185" t="s">
        <v>428</v>
      </c>
      <c r="L16" s="185" t="s">
        <v>428</v>
      </c>
      <c r="M16" s="185" t="s">
        <v>428</v>
      </c>
      <c r="N16" s="185" t="s">
        <v>428</v>
      </c>
      <c r="O16" s="185" t="s">
        <v>428</v>
      </c>
      <c r="P16" s="185" t="s">
        <v>428</v>
      </c>
      <c r="Q16" s="185" t="s">
        <v>428</v>
      </c>
      <c r="R16" s="185" t="s">
        <v>428</v>
      </c>
      <c r="S16" s="185" t="s">
        <v>428</v>
      </c>
      <c r="T16" s="185" t="s">
        <v>428</v>
      </c>
    </row>
    <row r="17" spans="1:20" x14ac:dyDescent="0.25">
      <c r="A17" s="185" t="s">
        <v>277</v>
      </c>
      <c r="B17" s="185" t="s">
        <v>278</v>
      </c>
      <c r="C17" s="185">
        <v>73</v>
      </c>
      <c r="D17" s="185">
        <v>61</v>
      </c>
      <c r="E17" s="185">
        <v>67</v>
      </c>
      <c r="F17" s="185">
        <v>801</v>
      </c>
      <c r="G17" s="185">
        <v>828</v>
      </c>
      <c r="H17" s="185">
        <v>1629</v>
      </c>
      <c r="I17" s="185">
        <v>68</v>
      </c>
      <c r="J17" s="185">
        <v>63</v>
      </c>
      <c r="K17" s="185">
        <v>65</v>
      </c>
      <c r="L17" s="185">
        <v>696</v>
      </c>
      <c r="M17" s="185">
        <v>705</v>
      </c>
      <c r="N17" s="185">
        <v>1401</v>
      </c>
      <c r="O17" s="185">
        <v>70</v>
      </c>
      <c r="P17" s="185">
        <v>62</v>
      </c>
      <c r="Q17" s="185">
        <v>66</v>
      </c>
      <c r="R17" s="185">
        <v>1516</v>
      </c>
      <c r="S17" s="185">
        <v>1556</v>
      </c>
      <c r="T17" s="185">
        <v>3072</v>
      </c>
    </row>
    <row r="18" spans="1:20" x14ac:dyDescent="0.25">
      <c r="A18" s="185" t="s">
        <v>279</v>
      </c>
      <c r="B18" s="185" t="s">
        <v>280</v>
      </c>
      <c r="C18" s="185">
        <v>63</v>
      </c>
      <c r="D18" s="185">
        <v>56</v>
      </c>
      <c r="E18" s="185">
        <v>60</v>
      </c>
      <c r="F18" s="185">
        <v>1185</v>
      </c>
      <c r="G18" s="185">
        <v>1110</v>
      </c>
      <c r="H18" s="185">
        <v>2295</v>
      </c>
      <c r="I18" s="185">
        <v>65</v>
      </c>
      <c r="J18" s="185">
        <v>57</v>
      </c>
      <c r="K18" s="185">
        <v>61</v>
      </c>
      <c r="L18" s="185">
        <v>574</v>
      </c>
      <c r="M18" s="185">
        <v>592</v>
      </c>
      <c r="N18" s="185">
        <v>1166</v>
      </c>
      <c r="O18" s="185">
        <v>63</v>
      </c>
      <c r="P18" s="185">
        <v>57</v>
      </c>
      <c r="Q18" s="185">
        <v>60</v>
      </c>
      <c r="R18" s="185">
        <v>1796</v>
      </c>
      <c r="S18" s="185">
        <v>1728</v>
      </c>
      <c r="T18" s="185">
        <v>3524</v>
      </c>
    </row>
    <row r="19" spans="1:20" x14ac:dyDescent="0.25">
      <c r="A19" s="185" t="s">
        <v>283</v>
      </c>
      <c r="B19" s="185" t="s">
        <v>284</v>
      </c>
      <c r="C19" s="185">
        <v>58</v>
      </c>
      <c r="D19" s="185">
        <v>52</v>
      </c>
      <c r="E19" s="185">
        <v>55</v>
      </c>
      <c r="F19" s="185">
        <v>879</v>
      </c>
      <c r="G19" s="185">
        <v>937</v>
      </c>
      <c r="H19" s="185">
        <v>1816</v>
      </c>
      <c r="I19" s="185">
        <v>56</v>
      </c>
      <c r="J19" s="185">
        <v>54</v>
      </c>
      <c r="K19" s="185">
        <v>55</v>
      </c>
      <c r="L19" s="185">
        <v>653</v>
      </c>
      <c r="M19" s="185">
        <v>691</v>
      </c>
      <c r="N19" s="185">
        <v>1344</v>
      </c>
      <c r="O19" s="185">
        <v>57</v>
      </c>
      <c r="P19" s="185">
        <v>52</v>
      </c>
      <c r="Q19" s="185">
        <v>54</v>
      </c>
      <c r="R19" s="185">
        <v>1560</v>
      </c>
      <c r="S19" s="185">
        <v>1655</v>
      </c>
      <c r="T19" s="185">
        <v>3215</v>
      </c>
    </row>
    <row r="20" spans="1:20" x14ac:dyDescent="0.25">
      <c r="A20" s="185" t="s">
        <v>285</v>
      </c>
      <c r="B20" s="185" t="s">
        <v>286</v>
      </c>
      <c r="C20" s="185">
        <v>60</v>
      </c>
      <c r="D20" s="185">
        <v>50</v>
      </c>
      <c r="E20" s="185">
        <v>55</v>
      </c>
      <c r="F20" s="185">
        <v>439</v>
      </c>
      <c r="G20" s="185">
        <v>428</v>
      </c>
      <c r="H20" s="185">
        <v>867</v>
      </c>
      <c r="I20" s="185">
        <v>61</v>
      </c>
      <c r="J20" s="185">
        <v>57</v>
      </c>
      <c r="K20" s="185">
        <v>59</v>
      </c>
      <c r="L20" s="185">
        <v>1213</v>
      </c>
      <c r="M20" s="185">
        <v>1188</v>
      </c>
      <c r="N20" s="185">
        <v>2401</v>
      </c>
      <c r="O20" s="185">
        <v>60</v>
      </c>
      <c r="P20" s="185">
        <v>55</v>
      </c>
      <c r="Q20" s="185">
        <v>58</v>
      </c>
      <c r="R20" s="185">
        <v>1664</v>
      </c>
      <c r="S20" s="185">
        <v>1626</v>
      </c>
      <c r="T20" s="185">
        <v>3290</v>
      </c>
    </row>
    <row r="21" spans="1:20" x14ac:dyDescent="0.25">
      <c r="A21" s="185" t="s">
        <v>287</v>
      </c>
      <c r="B21" s="185" t="s">
        <v>288</v>
      </c>
      <c r="C21" s="185">
        <v>70</v>
      </c>
      <c r="D21" s="185">
        <v>64</v>
      </c>
      <c r="E21" s="185">
        <v>67</v>
      </c>
      <c r="F21" s="185">
        <v>680</v>
      </c>
      <c r="G21" s="185">
        <v>713</v>
      </c>
      <c r="H21" s="185">
        <v>1393</v>
      </c>
      <c r="I21" s="185">
        <v>67</v>
      </c>
      <c r="J21" s="185">
        <v>63</v>
      </c>
      <c r="K21" s="185">
        <v>65</v>
      </c>
      <c r="L21" s="185">
        <v>504</v>
      </c>
      <c r="M21" s="185">
        <v>578</v>
      </c>
      <c r="N21" s="185">
        <v>1082</v>
      </c>
      <c r="O21" s="185">
        <v>69</v>
      </c>
      <c r="P21" s="185">
        <v>63</v>
      </c>
      <c r="Q21" s="185">
        <v>66</v>
      </c>
      <c r="R21" s="185">
        <v>1195</v>
      </c>
      <c r="S21" s="185">
        <v>1299</v>
      </c>
      <c r="T21" s="185">
        <v>2494</v>
      </c>
    </row>
    <row r="22" spans="1:20" x14ac:dyDescent="0.25">
      <c r="A22" s="185" t="s">
        <v>289</v>
      </c>
      <c r="B22" s="185" t="s">
        <v>290</v>
      </c>
      <c r="C22" s="185">
        <v>59</v>
      </c>
      <c r="D22" s="185">
        <v>57</v>
      </c>
      <c r="E22" s="185">
        <v>58</v>
      </c>
      <c r="F22" s="185">
        <v>241</v>
      </c>
      <c r="G22" s="185">
        <v>212</v>
      </c>
      <c r="H22" s="185">
        <v>453</v>
      </c>
      <c r="I22" s="185">
        <v>63</v>
      </c>
      <c r="J22" s="185">
        <v>61</v>
      </c>
      <c r="K22" s="185">
        <v>62</v>
      </c>
      <c r="L22" s="185">
        <v>538</v>
      </c>
      <c r="M22" s="185">
        <v>596</v>
      </c>
      <c r="N22" s="185">
        <v>1134</v>
      </c>
      <c r="O22" s="185">
        <v>61</v>
      </c>
      <c r="P22" s="185">
        <v>60</v>
      </c>
      <c r="Q22" s="185">
        <v>61</v>
      </c>
      <c r="R22" s="185">
        <v>789</v>
      </c>
      <c r="S22" s="185">
        <v>818</v>
      </c>
      <c r="T22" s="185">
        <v>1607</v>
      </c>
    </row>
    <row r="23" spans="1:20" x14ac:dyDescent="0.25">
      <c r="A23" s="185" t="s">
        <v>293</v>
      </c>
      <c r="B23" s="185" t="s">
        <v>294</v>
      </c>
      <c r="C23" s="185">
        <v>57</v>
      </c>
      <c r="D23" s="185">
        <v>51</v>
      </c>
      <c r="E23" s="185">
        <v>53</v>
      </c>
      <c r="F23" s="185">
        <v>775</v>
      </c>
      <c r="G23" s="185">
        <v>876</v>
      </c>
      <c r="H23" s="185">
        <v>1651</v>
      </c>
      <c r="I23" s="185">
        <v>65</v>
      </c>
      <c r="J23" s="185">
        <v>53</v>
      </c>
      <c r="K23" s="185">
        <v>59</v>
      </c>
      <c r="L23" s="185">
        <v>714</v>
      </c>
      <c r="M23" s="185">
        <v>799</v>
      </c>
      <c r="N23" s="185">
        <v>1513</v>
      </c>
      <c r="O23" s="185">
        <v>60</v>
      </c>
      <c r="P23" s="185">
        <v>51</v>
      </c>
      <c r="Q23" s="185">
        <v>56</v>
      </c>
      <c r="R23" s="185">
        <v>1516</v>
      </c>
      <c r="S23" s="185">
        <v>1706</v>
      </c>
      <c r="T23" s="185">
        <v>3222</v>
      </c>
    </row>
    <row r="24" spans="1:20" x14ac:dyDescent="0.25">
      <c r="A24" s="185" t="s">
        <v>295</v>
      </c>
      <c r="B24" s="185" t="s">
        <v>296</v>
      </c>
      <c r="C24" s="185">
        <v>70</v>
      </c>
      <c r="D24" s="185">
        <v>63</v>
      </c>
      <c r="E24" s="185">
        <v>66</v>
      </c>
      <c r="F24" s="185">
        <v>1008</v>
      </c>
      <c r="G24" s="185">
        <v>1023</v>
      </c>
      <c r="H24" s="185">
        <v>2031</v>
      </c>
      <c r="I24" s="185">
        <v>64</v>
      </c>
      <c r="J24" s="185">
        <v>59</v>
      </c>
      <c r="K24" s="185">
        <v>62</v>
      </c>
      <c r="L24" s="185">
        <v>856</v>
      </c>
      <c r="M24" s="185">
        <v>908</v>
      </c>
      <c r="N24" s="185">
        <v>1764</v>
      </c>
      <c r="O24" s="185">
        <v>66</v>
      </c>
      <c r="P24" s="185">
        <v>61</v>
      </c>
      <c r="Q24" s="185">
        <v>64</v>
      </c>
      <c r="R24" s="185">
        <v>1902</v>
      </c>
      <c r="S24" s="185">
        <v>1988</v>
      </c>
      <c r="T24" s="185">
        <v>3890</v>
      </c>
    </row>
    <row r="25" spans="1:20" x14ac:dyDescent="0.25">
      <c r="A25" s="185" t="s">
        <v>297</v>
      </c>
      <c r="B25" s="185" t="s">
        <v>298</v>
      </c>
      <c r="C25" s="185">
        <v>66</v>
      </c>
      <c r="D25" s="185">
        <v>60</v>
      </c>
      <c r="E25" s="185">
        <v>63</v>
      </c>
      <c r="F25" s="185">
        <v>1189</v>
      </c>
      <c r="G25" s="185">
        <v>1227</v>
      </c>
      <c r="H25" s="185">
        <v>2416</v>
      </c>
      <c r="I25" s="185">
        <v>70</v>
      </c>
      <c r="J25" s="185">
        <v>59</v>
      </c>
      <c r="K25" s="185">
        <v>65</v>
      </c>
      <c r="L25" s="185">
        <v>232</v>
      </c>
      <c r="M25" s="185">
        <v>248</v>
      </c>
      <c r="N25" s="185">
        <v>480</v>
      </c>
      <c r="O25" s="185">
        <v>67</v>
      </c>
      <c r="P25" s="185">
        <v>59</v>
      </c>
      <c r="Q25" s="185">
        <v>63</v>
      </c>
      <c r="R25" s="185">
        <v>1426</v>
      </c>
      <c r="S25" s="185">
        <v>1485</v>
      </c>
      <c r="T25" s="185">
        <v>2911</v>
      </c>
    </row>
    <row r="26" spans="1:20" x14ac:dyDescent="0.25">
      <c r="A26" s="185" t="s">
        <v>299</v>
      </c>
      <c r="B26" s="185" t="s">
        <v>300</v>
      </c>
      <c r="C26" s="185">
        <v>68</v>
      </c>
      <c r="D26" s="185">
        <v>62</v>
      </c>
      <c r="E26" s="185">
        <v>65</v>
      </c>
      <c r="F26" s="185">
        <v>599</v>
      </c>
      <c r="G26" s="185">
        <v>639</v>
      </c>
      <c r="H26" s="185">
        <v>1238</v>
      </c>
      <c r="I26" s="185">
        <v>68</v>
      </c>
      <c r="J26" s="185">
        <v>60</v>
      </c>
      <c r="K26" s="185">
        <v>64</v>
      </c>
      <c r="L26" s="185">
        <v>1154</v>
      </c>
      <c r="M26" s="185">
        <v>1183</v>
      </c>
      <c r="N26" s="185">
        <v>2337</v>
      </c>
      <c r="O26" s="185">
        <v>67</v>
      </c>
      <c r="P26" s="185">
        <v>60</v>
      </c>
      <c r="Q26" s="185">
        <v>64</v>
      </c>
      <c r="R26" s="185">
        <v>1784</v>
      </c>
      <c r="S26" s="185">
        <v>1876</v>
      </c>
      <c r="T26" s="185">
        <v>3660</v>
      </c>
    </row>
    <row r="27" spans="1:20" x14ac:dyDescent="0.25">
      <c r="A27" s="185" t="s">
        <v>301</v>
      </c>
      <c r="B27" s="185" t="s">
        <v>302</v>
      </c>
      <c r="C27" s="185">
        <v>64</v>
      </c>
      <c r="D27" s="185">
        <v>58</v>
      </c>
      <c r="E27" s="185">
        <v>61</v>
      </c>
      <c r="F27" s="185">
        <v>1452</v>
      </c>
      <c r="G27" s="185">
        <v>1600</v>
      </c>
      <c r="H27" s="185">
        <v>3052</v>
      </c>
      <c r="I27" s="185">
        <v>65</v>
      </c>
      <c r="J27" s="185">
        <v>64</v>
      </c>
      <c r="K27" s="185">
        <v>65</v>
      </c>
      <c r="L27" s="185">
        <v>196</v>
      </c>
      <c r="M27" s="185">
        <v>216</v>
      </c>
      <c r="N27" s="185">
        <v>412</v>
      </c>
      <c r="O27" s="185">
        <v>64</v>
      </c>
      <c r="P27" s="185">
        <v>58</v>
      </c>
      <c r="Q27" s="185">
        <v>61</v>
      </c>
      <c r="R27" s="185">
        <v>1669</v>
      </c>
      <c r="S27" s="185">
        <v>1823</v>
      </c>
      <c r="T27" s="185">
        <v>3492</v>
      </c>
    </row>
    <row r="28" spans="1:20" x14ac:dyDescent="0.25">
      <c r="A28" s="185" t="s">
        <v>303</v>
      </c>
      <c r="B28" s="185" t="s">
        <v>304</v>
      </c>
      <c r="C28" s="185">
        <v>64</v>
      </c>
      <c r="D28" s="185">
        <v>60</v>
      </c>
      <c r="E28" s="185">
        <v>62</v>
      </c>
      <c r="F28" s="185">
        <v>1432</v>
      </c>
      <c r="G28" s="185">
        <v>1442</v>
      </c>
      <c r="H28" s="185">
        <v>2874</v>
      </c>
      <c r="I28" s="185">
        <v>71</v>
      </c>
      <c r="J28" s="185">
        <v>61</v>
      </c>
      <c r="K28" s="185">
        <v>66</v>
      </c>
      <c r="L28" s="185">
        <v>673</v>
      </c>
      <c r="M28" s="185">
        <v>758</v>
      </c>
      <c r="N28" s="185">
        <v>1431</v>
      </c>
      <c r="O28" s="185">
        <v>66</v>
      </c>
      <c r="P28" s="185">
        <v>60</v>
      </c>
      <c r="Q28" s="185">
        <v>63</v>
      </c>
      <c r="R28" s="185">
        <v>2126</v>
      </c>
      <c r="S28" s="185">
        <v>2212</v>
      </c>
      <c r="T28" s="185">
        <v>4338</v>
      </c>
    </row>
    <row r="29" spans="1:20" x14ac:dyDescent="0.25">
      <c r="A29" s="185" t="s">
        <v>305</v>
      </c>
      <c r="B29" s="185" t="s">
        <v>306</v>
      </c>
      <c r="C29" s="185">
        <v>67</v>
      </c>
      <c r="D29" s="185">
        <v>58</v>
      </c>
      <c r="E29" s="185">
        <v>62</v>
      </c>
      <c r="F29" s="185">
        <v>713</v>
      </c>
      <c r="G29" s="185">
        <v>800</v>
      </c>
      <c r="H29" s="185">
        <v>1513</v>
      </c>
      <c r="I29" s="185">
        <v>68</v>
      </c>
      <c r="J29" s="185">
        <v>61</v>
      </c>
      <c r="K29" s="185">
        <v>64</v>
      </c>
      <c r="L29" s="185">
        <v>1220</v>
      </c>
      <c r="M29" s="185">
        <v>1349</v>
      </c>
      <c r="N29" s="185">
        <v>2569</v>
      </c>
      <c r="O29" s="185">
        <v>67</v>
      </c>
      <c r="P29" s="185">
        <v>59</v>
      </c>
      <c r="Q29" s="185">
        <v>63</v>
      </c>
      <c r="R29" s="185">
        <v>1959</v>
      </c>
      <c r="S29" s="185">
        <v>2178</v>
      </c>
      <c r="T29" s="185">
        <v>4137</v>
      </c>
    </row>
    <row r="30" spans="1:20" x14ac:dyDescent="0.25">
      <c r="A30" s="185" t="s">
        <v>307</v>
      </c>
      <c r="B30" s="185" t="s">
        <v>308</v>
      </c>
      <c r="C30" s="185">
        <v>63</v>
      </c>
      <c r="D30" s="185">
        <v>56</v>
      </c>
      <c r="E30" s="185">
        <v>60</v>
      </c>
      <c r="F30" s="185">
        <v>1053</v>
      </c>
      <c r="G30" s="185">
        <v>1106</v>
      </c>
      <c r="H30" s="185">
        <v>2159</v>
      </c>
      <c r="I30" s="185">
        <v>58</v>
      </c>
      <c r="J30" s="185">
        <v>50</v>
      </c>
      <c r="K30" s="185">
        <v>54</v>
      </c>
      <c r="L30" s="185">
        <v>1036</v>
      </c>
      <c r="M30" s="185">
        <v>988</v>
      </c>
      <c r="N30" s="185">
        <v>2024</v>
      </c>
      <c r="O30" s="185">
        <v>61</v>
      </c>
      <c r="P30" s="185">
        <v>53</v>
      </c>
      <c r="Q30" s="185">
        <v>57</v>
      </c>
      <c r="R30" s="185">
        <v>2139</v>
      </c>
      <c r="S30" s="185">
        <v>2169</v>
      </c>
      <c r="T30" s="185">
        <v>4308</v>
      </c>
    </row>
    <row r="31" spans="1:20" x14ac:dyDescent="0.25">
      <c r="A31" s="185" t="s">
        <v>271</v>
      </c>
      <c r="B31" s="185" t="s">
        <v>272</v>
      </c>
      <c r="C31" s="185">
        <v>65</v>
      </c>
      <c r="D31" s="185">
        <v>59</v>
      </c>
      <c r="E31" s="185">
        <v>62</v>
      </c>
      <c r="F31" s="185">
        <v>657</v>
      </c>
      <c r="G31" s="185">
        <v>657</v>
      </c>
      <c r="H31" s="185">
        <v>1314</v>
      </c>
      <c r="I31" s="185">
        <v>58</v>
      </c>
      <c r="J31" s="185">
        <v>49</v>
      </c>
      <c r="K31" s="185">
        <v>53</v>
      </c>
      <c r="L31" s="185">
        <v>767</v>
      </c>
      <c r="M31" s="185">
        <v>835</v>
      </c>
      <c r="N31" s="185">
        <v>1602</v>
      </c>
      <c r="O31" s="185">
        <v>60</v>
      </c>
      <c r="P31" s="185">
        <v>53</v>
      </c>
      <c r="Q31" s="185">
        <v>56</v>
      </c>
      <c r="R31" s="185">
        <v>1455</v>
      </c>
      <c r="S31" s="185">
        <v>1526</v>
      </c>
      <c r="T31" s="185">
        <v>2981</v>
      </c>
    </row>
    <row r="32" spans="1:20" x14ac:dyDescent="0.25">
      <c r="A32" s="185" t="s">
        <v>311</v>
      </c>
      <c r="B32" s="185" t="s">
        <v>312</v>
      </c>
      <c r="C32" s="185">
        <v>67</v>
      </c>
      <c r="D32" s="185">
        <v>60</v>
      </c>
      <c r="E32" s="185">
        <v>63</v>
      </c>
      <c r="F32" s="185">
        <v>535</v>
      </c>
      <c r="G32" s="185">
        <v>544</v>
      </c>
      <c r="H32" s="185">
        <v>1079</v>
      </c>
      <c r="I32" s="185">
        <v>67</v>
      </c>
      <c r="J32" s="185">
        <v>61</v>
      </c>
      <c r="K32" s="185">
        <v>64</v>
      </c>
      <c r="L32" s="185">
        <v>764</v>
      </c>
      <c r="M32" s="185">
        <v>840</v>
      </c>
      <c r="N32" s="185">
        <v>1604</v>
      </c>
      <c r="O32" s="185">
        <v>66</v>
      </c>
      <c r="P32" s="185">
        <v>60</v>
      </c>
      <c r="Q32" s="185">
        <v>63</v>
      </c>
      <c r="R32" s="185">
        <v>1321</v>
      </c>
      <c r="S32" s="185">
        <v>1412</v>
      </c>
      <c r="T32" s="185">
        <v>2733</v>
      </c>
    </row>
    <row r="33" spans="1:20" x14ac:dyDescent="0.25">
      <c r="A33" s="185" t="s">
        <v>313</v>
      </c>
      <c r="B33" s="185" t="s">
        <v>314</v>
      </c>
      <c r="C33" s="185">
        <v>62</v>
      </c>
      <c r="D33" s="185">
        <v>52</v>
      </c>
      <c r="E33" s="185">
        <v>57</v>
      </c>
      <c r="F33" s="185">
        <v>1135</v>
      </c>
      <c r="G33" s="185">
        <v>1192</v>
      </c>
      <c r="H33" s="185">
        <v>2327</v>
      </c>
      <c r="I33" s="185">
        <v>73</v>
      </c>
      <c r="J33" s="185">
        <v>62</v>
      </c>
      <c r="K33" s="185">
        <v>67</v>
      </c>
      <c r="L33" s="185">
        <v>176</v>
      </c>
      <c r="M33" s="185">
        <v>180</v>
      </c>
      <c r="N33" s="185">
        <v>356</v>
      </c>
      <c r="O33" s="185">
        <v>63</v>
      </c>
      <c r="P33" s="185">
        <v>53</v>
      </c>
      <c r="Q33" s="185">
        <v>58</v>
      </c>
      <c r="R33" s="185">
        <v>1324</v>
      </c>
      <c r="S33" s="185">
        <v>1378</v>
      </c>
      <c r="T33" s="185">
        <v>2702</v>
      </c>
    </row>
    <row r="34" spans="1:20" x14ac:dyDescent="0.25">
      <c r="A34" s="185" t="s">
        <v>315</v>
      </c>
      <c r="B34" s="185" t="s">
        <v>316</v>
      </c>
      <c r="C34" s="185">
        <v>59</v>
      </c>
      <c r="D34" s="185">
        <v>51</v>
      </c>
      <c r="E34" s="185">
        <v>55</v>
      </c>
      <c r="F34" s="185">
        <v>971</v>
      </c>
      <c r="G34" s="185">
        <v>992</v>
      </c>
      <c r="H34" s="185">
        <v>1963</v>
      </c>
      <c r="I34" s="185">
        <v>62</v>
      </c>
      <c r="J34" s="185">
        <v>58</v>
      </c>
      <c r="K34" s="185">
        <v>60</v>
      </c>
      <c r="L34" s="185">
        <v>785</v>
      </c>
      <c r="M34" s="185">
        <v>853</v>
      </c>
      <c r="N34" s="185">
        <v>1638</v>
      </c>
      <c r="O34" s="185">
        <v>60</v>
      </c>
      <c r="P34" s="185">
        <v>54</v>
      </c>
      <c r="Q34" s="185">
        <v>57</v>
      </c>
      <c r="R34" s="185">
        <v>1779</v>
      </c>
      <c r="S34" s="185">
        <v>1863</v>
      </c>
      <c r="T34" s="185">
        <v>3642</v>
      </c>
    </row>
    <row r="35" spans="1:20" x14ac:dyDescent="0.25">
      <c r="A35" s="185" t="s">
        <v>317</v>
      </c>
      <c r="B35" s="185" t="s">
        <v>318</v>
      </c>
      <c r="C35" s="185">
        <v>62</v>
      </c>
      <c r="D35" s="185">
        <v>55</v>
      </c>
      <c r="E35" s="185">
        <v>58</v>
      </c>
      <c r="F35" s="185">
        <v>556</v>
      </c>
      <c r="G35" s="185">
        <v>577</v>
      </c>
      <c r="H35" s="185">
        <v>1133</v>
      </c>
      <c r="I35" s="185">
        <v>64</v>
      </c>
      <c r="J35" s="185">
        <v>56</v>
      </c>
      <c r="K35" s="185">
        <v>60</v>
      </c>
      <c r="L35" s="185">
        <v>859</v>
      </c>
      <c r="M35" s="185">
        <v>943</v>
      </c>
      <c r="N35" s="185">
        <v>1802</v>
      </c>
      <c r="O35" s="185">
        <v>62</v>
      </c>
      <c r="P35" s="185">
        <v>55</v>
      </c>
      <c r="Q35" s="185">
        <v>59</v>
      </c>
      <c r="R35" s="185">
        <v>1443</v>
      </c>
      <c r="S35" s="185">
        <v>1551</v>
      </c>
      <c r="T35" s="185">
        <v>2994</v>
      </c>
    </row>
    <row r="36" spans="1:20" x14ac:dyDescent="0.25">
      <c r="A36" s="185" t="s">
        <v>319</v>
      </c>
      <c r="B36" s="185" t="s">
        <v>320</v>
      </c>
      <c r="C36" s="185">
        <v>67</v>
      </c>
      <c r="D36" s="185">
        <v>62</v>
      </c>
      <c r="E36" s="185">
        <v>64</v>
      </c>
      <c r="F36" s="185">
        <v>523</v>
      </c>
      <c r="G36" s="185">
        <v>611</v>
      </c>
      <c r="H36" s="185">
        <v>1134</v>
      </c>
      <c r="I36" s="185">
        <v>66</v>
      </c>
      <c r="J36" s="185">
        <v>59</v>
      </c>
      <c r="K36" s="185">
        <v>62</v>
      </c>
      <c r="L36" s="185">
        <v>265</v>
      </c>
      <c r="M36" s="185">
        <v>285</v>
      </c>
      <c r="N36" s="185">
        <v>550</v>
      </c>
      <c r="O36" s="185">
        <v>66</v>
      </c>
      <c r="P36" s="185">
        <v>60</v>
      </c>
      <c r="Q36" s="185">
        <v>63</v>
      </c>
      <c r="R36" s="185">
        <v>794</v>
      </c>
      <c r="S36" s="185">
        <v>904</v>
      </c>
      <c r="T36" s="185">
        <v>1698</v>
      </c>
    </row>
    <row r="37" spans="1:20" x14ac:dyDescent="0.25">
      <c r="A37" s="185" t="s">
        <v>321</v>
      </c>
      <c r="B37" s="185" t="s">
        <v>322</v>
      </c>
      <c r="C37" s="185">
        <v>60</v>
      </c>
      <c r="D37" s="185">
        <v>51</v>
      </c>
      <c r="E37" s="185">
        <v>56</v>
      </c>
      <c r="F37" s="185">
        <v>661</v>
      </c>
      <c r="G37" s="185">
        <v>631</v>
      </c>
      <c r="H37" s="185">
        <v>1292</v>
      </c>
      <c r="I37" s="185">
        <v>59</v>
      </c>
      <c r="J37" s="185">
        <v>57</v>
      </c>
      <c r="K37" s="185">
        <v>58</v>
      </c>
      <c r="L37" s="185">
        <v>494</v>
      </c>
      <c r="M37" s="185">
        <v>513</v>
      </c>
      <c r="N37" s="185">
        <v>1007</v>
      </c>
      <c r="O37" s="185">
        <v>60</v>
      </c>
      <c r="P37" s="185">
        <v>54</v>
      </c>
      <c r="Q37" s="185">
        <v>57</v>
      </c>
      <c r="R37" s="185">
        <v>1163</v>
      </c>
      <c r="S37" s="185">
        <v>1157</v>
      </c>
      <c r="T37" s="185">
        <v>2320</v>
      </c>
    </row>
    <row r="38" spans="1:20" x14ac:dyDescent="0.25">
      <c r="A38" s="185" t="s">
        <v>281</v>
      </c>
      <c r="B38" s="185" t="s">
        <v>282</v>
      </c>
      <c r="C38" s="185">
        <v>65</v>
      </c>
      <c r="D38" s="185">
        <v>58</v>
      </c>
      <c r="E38" s="185">
        <v>62</v>
      </c>
      <c r="F38" s="185">
        <v>591</v>
      </c>
      <c r="G38" s="185">
        <v>582</v>
      </c>
      <c r="H38" s="185">
        <v>1173</v>
      </c>
      <c r="I38" s="185">
        <v>65</v>
      </c>
      <c r="J38" s="185">
        <v>61</v>
      </c>
      <c r="K38" s="185">
        <v>63</v>
      </c>
      <c r="L38" s="185">
        <v>1604</v>
      </c>
      <c r="M38" s="185">
        <v>1599</v>
      </c>
      <c r="N38" s="185">
        <v>3203</v>
      </c>
      <c r="O38" s="185">
        <v>65</v>
      </c>
      <c r="P38" s="185">
        <v>60</v>
      </c>
      <c r="Q38" s="185">
        <v>62</v>
      </c>
      <c r="R38" s="185">
        <v>2233</v>
      </c>
      <c r="S38" s="185">
        <v>2238</v>
      </c>
      <c r="T38" s="185">
        <v>4471</v>
      </c>
    </row>
    <row r="39" spans="1:20" x14ac:dyDescent="0.25">
      <c r="A39" s="185" t="s">
        <v>323</v>
      </c>
      <c r="B39" s="185" t="s">
        <v>324</v>
      </c>
      <c r="C39" s="185">
        <v>57</v>
      </c>
      <c r="D39" s="185">
        <v>51</v>
      </c>
      <c r="E39" s="185">
        <v>54</v>
      </c>
      <c r="F39" s="185">
        <v>723</v>
      </c>
      <c r="G39" s="185">
        <v>740</v>
      </c>
      <c r="H39" s="185">
        <v>1463</v>
      </c>
      <c r="I39" s="185">
        <v>62</v>
      </c>
      <c r="J39" s="185">
        <v>51</v>
      </c>
      <c r="K39" s="185">
        <v>56</v>
      </c>
      <c r="L39" s="185">
        <v>1104</v>
      </c>
      <c r="M39" s="185">
        <v>1164</v>
      </c>
      <c r="N39" s="185">
        <v>2268</v>
      </c>
      <c r="O39" s="185">
        <v>59</v>
      </c>
      <c r="P39" s="185">
        <v>51</v>
      </c>
      <c r="Q39" s="185">
        <v>55</v>
      </c>
      <c r="R39" s="185">
        <v>1846</v>
      </c>
      <c r="S39" s="185">
        <v>1927</v>
      </c>
      <c r="T39" s="185">
        <v>3773</v>
      </c>
    </row>
    <row r="40" spans="1:20" x14ac:dyDescent="0.25">
      <c r="A40" s="185" t="s">
        <v>325</v>
      </c>
      <c r="B40" s="185" t="s">
        <v>326</v>
      </c>
      <c r="C40" s="185">
        <v>70</v>
      </c>
      <c r="D40" s="185">
        <v>62</v>
      </c>
      <c r="E40" s="185">
        <v>66</v>
      </c>
      <c r="F40" s="185">
        <v>843</v>
      </c>
      <c r="G40" s="185">
        <v>881</v>
      </c>
      <c r="H40" s="185">
        <v>1724</v>
      </c>
      <c r="I40" s="185">
        <v>67</v>
      </c>
      <c r="J40" s="185">
        <v>58</v>
      </c>
      <c r="K40" s="185">
        <v>63</v>
      </c>
      <c r="L40" s="185">
        <v>219</v>
      </c>
      <c r="M40" s="185">
        <v>199</v>
      </c>
      <c r="N40" s="185">
        <v>418</v>
      </c>
      <c r="O40" s="185">
        <v>69</v>
      </c>
      <c r="P40" s="185">
        <v>61</v>
      </c>
      <c r="Q40" s="185">
        <v>65</v>
      </c>
      <c r="R40" s="185">
        <v>1074</v>
      </c>
      <c r="S40" s="185">
        <v>1094</v>
      </c>
      <c r="T40" s="185">
        <v>2168</v>
      </c>
    </row>
    <row r="41" spans="1:20" x14ac:dyDescent="0.25">
      <c r="A41" s="185" t="s">
        <v>327</v>
      </c>
      <c r="B41" s="185" t="s">
        <v>328</v>
      </c>
      <c r="C41" s="185">
        <v>67</v>
      </c>
      <c r="D41" s="185">
        <v>59</v>
      </c>
      <c r="E41" s="185">
        <v>63</v>
      </c>
      <c r="F41" s="185">
        <v>800</v>
      </c>
      <c r="G41" s="185">
        <v>828</v>
      </c>
      <c r="H41" s="185">
        <v>1628</v>
      </c>
      <c r="I41" s="185">
        <v>78</v>
      </c>
      <c r="J41" s="185">
        <v>69</v>
      </c>
      <c r="K41" s="185">
        <v>73</v>
      </c>
      <c r="L41" s="185">
        <v>216</v>
      </c>
      <c r="M41" s="185">
        <v>223</v>
      </c>
      <c r="N41" s="185">
        <v>439</v>
      </c>
      <c r="O41" s="185">
        <v>69</v>
      </c>
      <c r="P41" s="185">
        <v>61</v>
      </c>
      <c r="Q41" s="185">
        <v>65</v>
      </c>
      <c r="R41" s="185">
        <v>1020</v>
      </c>
      <c r="S41" s="185">
        <v>1063</v>
      </c>
      <c r="T41" s="185">
        <v>2083</v>
      </c>
    </row>
    <row r="42" spans="1:20" x14ac:dyDescent="0.25">
      <c r="A42" s="185" t="s">
        <v>329</v>
      </c>
      <c r="B42" s="185" t="s">
        <v>330</v>
      </c>
      <c r="C42" s="185">
        <v>67</v>
      </c>
      <c r="D42" s="185">
        <v>60</v>
      </c>
      <c r="E42" s="185">
        <v>63</v>
      </c>
      <c r="F42" s="185">
        <v>750</v>
      </c>
      <c r="G42" s="185">
        <v>727</v>
      </c>
      <c r="H42" s="185">
        <v>1477</v>
      </c>
      <c r="I42" s="185">
        <v>65</v>
      </c>
      <c r="J42" s="185">
        <v>54</v>
      </c>
      <c r="K42" s="185">
        <v>59</v>
      </c>
      <c r="L42" s="185">
        <v>922</v>
      </c>
      <c r="M42" s="185">
        <v>976</v>
      </c>
      <c r="N42" s="185">
        <v>1898</v>
      </c>
      <c r="O42" s="185">
        <v>65</v>
      </c>
      <c r="P42" s="185">
        <v>56</v>
      </c>
      <c r="Q42" s="185">
        <v>61</v>
      </c>
      <c r="R42" s="185">
        <v>1694</v>
      </c>
      <c r="S42" s="185">
        <v>1720</v>
      </c>
      <c r="T42" s="185">
        <v>3414</v>
      </c>
    </row>
    <row r="43" spans="1:20" x14ac:dyDescent="0.25">
      <c r="A43" s="185" t="s">
        <v>208</v>
      </c>
      <c r="B43" s="185" t="s">
        <v>209</v>
      </c>
      <c r="C43" s="185">
        <v>64</v>
      </c>
      <c r="D43" s="185">
        <v>55</v>
      </c>
      <c r="E43" s="185">
        <v>59</v>
      </c>
      <c r="F43" s="185">
        <v>4181</v>
      </c>
      <c r="G43" s="185">
        <v>4355</v>
      </c>
      <c r="H43" s="185">
        <v>8536</v>
      </c>
      <c r="I43" s="185">
        <v>63</v>
      </c>
      <c r="J43" s="185">
        <v>55</v>
      </c>
      <c r="K43" s="185">
        <v>59</v>
      </c>
      <c r="L43" s="185">
        <v>2913</v>
      </c>
      <c r="M43" s="185">
        <v>3060</v>
      </c>
      <c r="N43" s="185">
        <v>5973</v>
      </c>
      <c r="O43" s="185">
        <v>63</v>
      </c>
      <c r="P43" s="185">
        <v>55</v>
      </c>
      <c r="Q43" s="185">
        <v>59</v>
      </c>
      <c r="R43" s="185">
        <v>7172</v>
      </c>
      <c r="S43" s="185">
        <v>7509</v>
      </c>
      <c r="T43" s="185">
        <v>14681</v>
      </c>
    </row>
    <row r="44" spans="1:20" x14ac:dyDescent="0.25">
      <c r="A44" s="185" t="s">
        <v>210</v>
      </c>
      <c r="B44" s="185" t="s">
        <v>211</v>
      </c>
      <c r="C44" s="185">
        <v>65</v>
      </c>
      <c r="D44" s="185">
        <v>54</v>
      </c>
      <c r="E44" s="185">
        <v>59</v>
      </c>
      <c r="F44" s="185">
        <v>1346</v>
      </c>
      <c r="G44" s="185">
        <v>1425</v>
      </c>
      <c r="H44" s="185">
        <v>2771</v>
      </c>
      <c r="I44" s="185">
        <v>61</v>
      </c>
      <c r="J44" s="185">
        <v>53</v>
      </c>
      <c r="K44" s="185">
        <v>57</v>
      </c>
      <c r="L44" s="185">
        <v>549</v>
      </c>
      <c r="M44" s="185">
        <v>573</v>
      </c>
      <c r="N44" s="185">
        <v>1122</v>
      </c>
      <c r="O44" s="185">
        <v>63</v>
      </c>
      <c r="P44" s="185">
        <v>53</v>
      </c>
      <c r="Q44" s="185">
        <v>58</v>
      </c>
      <c r="R44" s="185">
        <v>1912</v>
      </c>
      <c r="S44" s="185">
        <v>2021</v>
      </c>
      <c r="T44" s="185">
        <v>3933</v>
      </c>
    </row>
    <row r="45" spans="1:20" x14ac:dyDescent="0.25">
      <c r="A45" s="185" t="s">
        <v>212</v>
      </c>
      <c r="B45" s="185" t="s">
        <v>213</v>
      </c>
      <c r="C45" s="185">
        <v>65</v>
      </c>
      <c r="D45" s="185">
        <v>57</v>
      </c>
      <c r="E45" s="185">
        <v>61</v>
      </c>
      <c r="F45" s="185">
        <v>1568</v>
      </c>
      <c r="G45" s="185">
        <v>1556</v>
      </c>
      <c r="H45" s="185">
        <v>3124</v>
      </c>
      <c r="I45" s="185">
        <v>69</v>
      </c>
      <c r="J45" s="185">
        <v>60</v>
      </c>
      <c r="K45" s="185">
        <v>64</v>
      </c>
      <c r="L45" s="185">
        <v>217</v>
      </c>
      <c r="M45" s="185">
        <v>252</v>
      </c>
      <c r="N45" s="185">
        <v>469</v>
      </c>
      <c r="O45" s="185">
        <v>66</v>
      </c>
      <c r="P45" s="185">
        <v>57</v>
      </c>
      <c r="Q45" s="185">
        <v>62</v>
      </c>
      <c r="R45" s="185">
        <v>1806</v>
      </c>
      <c r="S45" s="185">
        <v>1836</v>
      </c>
      <c r="T45" s="185">
        <v>3642</v>
      </c>
    </row>
    <row r="46" spans="1:20" x14ac:dyDescent="0.25">
      <c r="A46" s="185" t="s">
        <v>216</v>
      </c>
      <c r="B46" s="185" t="s">
        <v>217</v>
      </c>
      <c r="C46" s="185">
        <v>62</v>
      </c>
      <c r="D46" s="185">
        <v>55</v>
      </c>
      <c r="E46" s="185">
        <v>59</v>
      </c>
      <c r="F46" s="185">
        <v>1407</v>
      </c>
      <c r="G46" s="185">
        <v>1441</v>
      </c>
      <c r="H46" s="185">
        <v>2848</v>
      </c>
      <c r="I46" s="185">
        <v>62</v>
      </c>
      <c r="J46" s="185">
        <v>51</v>
      </c>
      <c r="K46" s="185">
        <v>56</v>
      </c>
      <c r="L46" s="185">
        <v>593</v>
      </c>
      <c r="M46" s="185">
        <v>633</v>
      </c>
      <c r="N46" s="185">
        <v>1226</v>
      </c>
      <c r="O46" s="185">
        <v>62</v>
      </c>
      <c r="P46" s="185">
        <v>53</v>
      </c>
      <c r="Q46" s="185">
        <v>58</v>
      </c>
      <c r="R46" s="185">
        <v>2019</v>
      </c>
      <c r="S46" s="185">
        <v>2086</v>
      </c>
      <c r="T46" s="185">
        <v>4105</v>
      </c>
    </row>
    <row r="47" spans="1:20" x14ac:dyDescent="0.25">
      <c r="A47" s="185" t="s">
        <v>220</v>
      </c>
      <c r="B47" s="185" t="s">
        <v>221</v>
      </c>
      <c r="C47" s="185">
        <v>76</v>
      </c>
      <c r="D47" s="185">
        <v>69</v>
      </c>
      <c r="E47" s="185">
        <v>72</v>
      </c>
      <c r="F47" s="185">
        <v>1170</v>
      </c>
      <c r="G47" s="185">
        <v>1236</v>
      </c>
      <c r="H47" s="185">
        <v>2406</v>
      </c>
      <c r="I47" s="185">
        <v>69</v>
      </c>
      <c r="J47" s="185">
        <v>74</v>
      </c>
      <c r="K47" s="185">
        <v>71</v>
      </c>
      <c r="L47" s="185">
        <v>74</v>
      </c>
      <c r="M47" s="185">
        <v>72</v>
      </c>
      <c r="N47" s="185">
        <v>146</v>
      </c>
      <c r="O47" s="185">
        <v>75</v>
      </c>
      <c r="P47" s="185">
        <v>69</v>
      </c>
      <c r="Q47" s="185">
        <v>72</v>
      </c>
      <c r="R47" s="185">
        <v>1250</v>
      </c>
      <c r="S47" s="185">
        <v>1316</v>
      </c>
      <c r="T47" s="185">
        <v>2566</v>
      </c>
    </row>
    <row r="48" spans="1:20" x14ac:dyDescent="0.25">
      <c r="A48" s="185" t="s">
        <v>228</v>
      </c>
      <c r="B48" s="185" t="s">
        <v>229</v>
      </c>
      <c r="C48" s="185">
        <v>63</v>
      </c>
      <c r="D48" s="185">
        <v>58</v>
      </c>
      <c r="E48" s="185">
        <v>61</v>
      </c>
      <c r="F48" s="185">
        <v>1364</v>
      </c>
      <c r="G48" s="185">
        <v>1387</v>
      </c>
      <c r="H48" s="185">
        <v>2751</v>
      </c>
      <c r="I48" s="185">
        <v>70</v>
      </c>
      <c r="J48" s="185">
        <v>58</v>
      </c>
      <c r="K48" s="185">
        <v>64</v>
      </c>
      <c r="L48" s="185">
        <v>391</v>
      </c>
      <c r="M48" s="185">
        <v>390</v>
      </c>
      <c r="N48" s="185">
        <v>781</v>
      </c>
      <c r="O48" s="185">
        <v>64</v>
      </c>
      <c r="P48" s="185">
        <v>58</v>
      </c>
      <c r="Q48" s="185">
        <v>61</v>
      </c>
      <c r="R48" s="185">
        <v>1761</v>
      </c>
      <c r="S48" s="185">
        <v>1780</v>
      </c>
      <c r="T48" s="185">
        <v>3541</v>
      </c>
    </row>
    <row r="49" spans="1:20" x14ac:dyDescent="0.25">
      <c r="A49" s="185" t="s">
        <v>232</v>
      </c>
      <c r="B49" s="185" t="s">
        <v>233</v>
      </c>
      <c r="C49" s="185">
        <v>60</v>
      </c>
      <c r="D49" s="185">
        <v>50</v>
      </c>
      <c r="E49" s="185">
        <v>55</v>
      </c>
      <c r="F49" s="185">
        <v>1074</v>
      </c>
      <c r="G49" s="185">
        <v>1130</v>
      </c>
      <c r="H49" s="185">
        <v>2204</v>
      </c>
      <c r="I49" s="185">
        <v>59</v>
      </c>
      <c r="J49" s="185">
        <v>50</v>
      </c>
      <c r="K49" s="185">
        <v>54</v>
      </c>
      <c r="L49" s="185">
        <v>344</v>
      </c>
      <c r="M49" s="185">
        <v>345</v>
      </c>
      <c r="N49" s="185">
        <v>689</v>
      </c>
      <c r="O49" s="185">
        <v>59</v>
      </c>
      <c r="P49" s="185">
        <v>50</v>
      </c>
      <c r="Q49" s="185">
        <v>55</v>
      </c>
      <c r="R49" s="185">
        <v>1427</v>
      </c>
      <c r="S49" s="185">
        <v>1493</v>
      </c>
      <c r="T49" s="185">
        <v>2920</v>
      </c>
    </row>
    <row r="50" spans="1:20" x14ac:dyDescent="0.25">
      <c r="A50" s="185" t="s">
        <v>126</v>
      </c>
      <c r="B50" s="185" t="s">
        <v>127</v>
      </c>
      <c r="C50" s="185">
        <v>56</v>
      </c>
      <c r="D50" s="185">
        <v>49</v>
      </c>
      <c r="E50" s="185">
        <v>52</v>
      </c>
      <c r="F50" s="185">
        <v>856</v>
      </c>
      <c r="G50" s="185">
        <v>945</v>
      </c>
      <c r="H50" s="185">
        <v>1801</v>
      </c>
      <c r="I50" s="185">
        <v>83</v>
      </c>
      <c r="J50" s="185">
        <v>53</v>
      </c>
      <c r="K50" s="185">
        <v>68</v>
      </c>
      <c r="L50" s="185">
        <v>18</v>
      </c>
      <c r="M50" s="185">
        <v>19</v>
      </c>
      <c r="N50" s="185">
        <v>37</v>
      </c>
      <c r="O50" s="185">
        <v>57</v>
      </c>
      <c r="P50" s="185">
        <v>49</v>
      </c>
      <c r="Q50" s="185">
        <v>52</v>
      </c>
      <c r="R50" s="185">
        <v>875</v>
      </c>
      <c r="S50" s="185">
        <v>964</v>
      </c>
      <c r="T50" s="185">
        <v>1839</v>
      </c>
    </row>
    <row r="51" spans="1:20" x14ac:dyDescent="0.25">
      <c r="A51" s="185" t="s">
        <v>130</v>
      </c>
      <c r="B51" s="185" t="s">
        <v>131</v>
      </c>
      <c r="C51" s="185">
        <v>54</v>
      </c>
      <c r="D51" s="185">
        <v>45</v>
      </c>
      <c r="E51" s="185">
        <v>49</v>
      </c>
      <c r="F51" s="185">
        <v>2007</v>
      </c>
      <c r="G51" s="185">
        <v>2105</v>
      </c>
      <c r="H51" s="185">
        <v>4112</v>
      </c>
      <c r="I51" s="185">
        <v>51</v>
      </c>
      <c r="J51" s="185">
        <v>44</v>
      </c>
      <c r="K51" s="185">
        <v>47</v>
      </c>
      <c r="L51" s="185">
        <v>265</v>
      </c>
      <c r="M51" s="185">
        <v>305</v>
      </c>
      <c r="N51" s="185">
        <v>570</v>
      </c>
      <c r="O51" s="185">
        <v>53</v>
      </c>
      <c r="P51" s="185">
        <v>45</v>
      </c>
      <c r="Q51" s="185">
        <v>49</v>
      </c>
      <c r="R51" s="185">
        <v>2283</v>
      </c>
      <c r="S51" s="185">
        <v>2426</v>
      </c>
      <c r="T51" s="185">
        <v>4709</v>
      </c>
    </row>
    <row r="52" spans="1:20" x14ac:dyDescent="0.25">
      <c r="A52" s="185" t="s">
        <v>142</v>
      </c>
      <c r="B52" s="185" t="s">
        <v>438</v>
      </c>
      <c r="C52" s="185">
        <v>64</v>
      </c>
      <c r="D52" s="185">
        <v>58</v>
      </c>
      <c r="E52" s="185">
        <v>61</v>
      </c>
      <c r="F52" s="185">
        <v>976</v>
      </c>
      <c r="G52" s="185">
        <v>953</v>
      </c>
      <c r="H52" s="185">
        <v>1929</v>
      </c>
      <c r="I52" s="185" t="s">
        <v>428</v>
      </c>
      <c r="J52" s="185" t="s">
        <v>428</v>
      </c>
      <c r="K52" s="185">
        <v>79</v>
      </c>
      <c r="L52" s="185">
        <v>12</v>
      </c>
      <c r="M52" s="185">
        <v>21</v>
      </c>
      <c r="N52" s="185">
        <v>33</v>
      </c>
      <c r="O52" s="185">
        <v>65</v>
      </c>
      <c r="P52" s="185">
        <v>59</v>
      </c>
      <c r="Q52" s="185">
        <v>62</v>
      </c>
      <c r="R52" s="185">
        <v>991</v>
      </c>
      <c r="S52" s="185">
        <v>975</v>
      </c>
      <c r="T52" s="185">
        <v>1966</v>
      </c>
    </row>
    <row r="53" spans="1:20" x14ac:dyDescent="0.25">
      <c r="A53" s="185" t="s">
        <v>140</v>
      </c>
      <c r="B53" s="185" t="s">
        <v>141</v>
      </c>
      <c r="C53" s="185">
        <v>55</v>
      </c>
      <c r="D53" s="185">
        <v>48</v>
      </c>
      <c r="E53" s="185">
        <v>51</v>
      </c>
      <c r="F53" s="185">
        <v>1395</v>
      </c>
      <c r="G53" s="185">
        <v>1431</v>
      </c>
      <c r="H53" s="185">
        <v>2826</v>
      </c>
      <c r="I53" s="185">
        <v>52</v>
      </c>
      <c r="J53" s="185">
        <v>38</v>
      </c>
      <c r="K53" s="185">
        <v>43</v>
      </c>
      <c r="L53" s="185">
        <v>29</v>
      </c>
      <c r="M53" s="185">
        <v>55</v>
      </c>
      <c r="N53" s="185">
        <v>84</v>
      </c>
      <c r="O53" s="185">
        <v>55</v>
      </c>
      <c r="P53" s="185">
        <v>47</v>
      </c>
      <c r="Q53" s="185">
        <v>51</v>
      </c>
      <c r="R53" s="185">
        <v>1429</v>
      </c>
      <c r="S53" s="185">
        <v>1490</v>
      </c>
      <c r="T53" s="185">
        <v>2919</v>
      </c>
    </row>
    <row r="54" spans="1:20" x14ac:dyDescent="0.25">
      <c r="A54" s="185" t="s">
        <v>153</v>
      </c>
      <c r="B54" s="185" t="s">
        <v>154</v>
      </c>
      <c r="C54" s="185">
        <v>57</v>
      </c>
      <c r="D54" s="185">
        <v>52</v>
      </c>
      <c r="E54" s="185">
        <v>54</v>
      </c>
      <c r="F54" s="185">
        <v>1676</v>
      </c>
      <c r="G54" s="185">
        <v>1812</v>
      </c>
      <c r="H54" s="185">
        <v>3488</v>
      </c>
      <c r="I54" s="185">
        <v>56</v>
      </c>
      <c r="J54" s="185">
        <v>45</v>
      </c>
      <c r="K54" s="185">
        <v>50</v>
      </c>
      <c r="L54" s="185">
        <v>54</v>
      </c>
      <c r="M54" s="185">
        <v>62</v>
      </c>
      <c r="N54" s="185">
        <v>116</v>
      </c>
      <c r="O54" s="185">
        <v>57</v>
      </c>
      <c r="P54" s="185">
        <v>51</v>
      </c>
      <c r="Q54" s="185">
        <v>54</v>
      </c>
      <c r="R54" s="185">
        <v>1734</v>
      </c>
      <c r="S54" s="185">
        <v>1876</v>
      </c>
      <c r="T54" s="185">
        <v>3610</v>
      </c>
    </row>
    <row r="55" spans="1:20" x14ac:dyDescent="0.25">
      <c r="A55" s="185" t="s">
        <v>114</v>
      </c>
      <c r="B55" s="185" t="s">
        <v>115</v>
      </c>
      <c r="C55" s="185">
        <v>63</v>
      </c>
      <c r="D55" s="185">
        <v>55</v>
      </c>
      <c r="E55" s="185">
        <v>59</v>
      </c>
      <c r="F55" s="185">
        <v>1249</v>
      </c>
      <c r="G55" s="185">
        <v>1436</v>
      </c>
      <c r="H55" s="185">
        <v>2685</v>
      </c>
      <c r="I55" s="185">
        <v>64</v>
      </c>
      <c r="J55" s="185">
        <v>54</v>
      </c>
      <c r="K55" s="185">
        <v>59</v>
      </c>
      <c r="L55" s="185">
        <v>415</v>
      </c>
      <c r="M55" s="185">
        <v>438</v>
      </c>
      <c r="N55" s="185">
        <v>853</v>
      </c>
      <c r="O55" s="185">
        <v>63</v>
      </c>
      <c r="P55" s="185">
        <v>55</v>
      </c>
      <c r="Q55" s="185">
        <v>59</v>
      </c>
      <c r="R55" s="185">
        <v>1681</v>
      </c>
      <c r="S55" s="185">
        <v>1886</v>
      </c>
      <c r="T55" s="185">
        <v>3567</v>
      </c>
    </row>
    <row r="56" spans="1:20" x14ac:dyDescent="0.25">
      <c r="A56" s="185" t="s">
        <v>116</v>
      </c>
      <c r="B56" s="185" t="s">
        <v>117</v>
      </c>
      <c r="C56" s="185">
        <v>60</v>
      </c>
      <c r="D56" s="185">
        <v>55</v>
      </c>
      <c r="E56" s="185">
        <v>57</v>
      </c>
      <c r="F56" s="185">
        <v>922</v>
      </c>
      <c r="G56" s="185">
        <v>912</v>
      </c>
      <c r="H56" s="185">
        <v>1834</v>
      </c>
      <c r="I56" s="185">
        <v>57</v>
      </c>
      <c r="J56" s="185">
        <v>51</v>
      </c>
      <c r="K56" s="185">
        <v>54</v>
      </c>
      <c r="L56" s="185">
        <v>161</v>
      </c>
      <c r="M56" s="185">
        <v>188</v>
      </c>
      <c r="N56" s="185">
        <v>349</v>
      </c>
      <c r="O56" s="185">
        <v>59</v>
      </c>
      <c r="P56" s="185">
        <v>54</v>
      </c>
      <c r="Q56" s="185">
        <v>57</v>
      </c>
      <c r="R56" s="185">
        <v>1100</v>
      </c>
      <c r="S56" s="185">
        <v>1113</v>
      </c>
      <c r="T56" s="185">
        <v>2213</v>
      </c>
    </row>
    <row r="57" spans="1:20" x14ac:dyDescent="0.25">
      <c r="A57" s="185" t="s">
        <v>132</v>
      </c>
      <c r="B57" s="185" t="s">
        <v>133</v>
      </c>
      <c r="C57" s="185">
        <v>62</v>
      </c>
      <c r="D57" s="185">
        <v>53</v>
      </c>
      <c r="E57" s="185">
        <v>57</v>
      </c>
      <c r="F57" s="185">
        <v>1864</v>
      </c>
      <c r="G57" s="185">
        <v>1934</v>
      </c>
      <c r="H57" s="185">
        <v>3798</v>
      </c>
      <c r="I57" s="185">
        <v>61</v>
      </c>
      <c r="J57" s="185">
        <v>55</v>
      </c>
      <c r="K57" s="185">
        <v>58</v>
      </c>
      <c r="L57" s="185">
        <v>1142</v>
      </c>
      <c r="M57" s="185">
        <v>1151</v>
      </c>
      <c r="N57" s="185">
        <v>2293</v>
      </c>
      <c r="O57" s="185">
        <v>61</v>
      </c>
      <c r="P57" s="185">
        <v>53</v>
      </c>
      <c r="Q57" s="185">
        <v>57</v>
      </c>
      <c r="R57" s="185">
        <v>3035</v>
      </c>
      <c r="S57" s="185">
        <v>3130</v>
      </c>
      <c r="T57" s="185">
        <v>6165</v>
      </c>
    </row>
    <row r="58" spans="1:20" x14ac:dyDescent="0.25">
      <c r="A58" s="185" t="s">
        <v>134</v>
      </c>
      <c r="B58" s="185" t="s">
        <v>135</v>
      </c>
      <c r="C58" s="185">
        <v>57</v>
      </c>
      <c r="D58" s="185">
        <v>52</v>
      </c>
      <c r="E58" s="185">
        <v>54</v>
      </c>
      <c r="F58" s="185">
        <v>1033</v>
      </c>
      <c r="G58" s="185">
        <v>1055</v>
      </c>
      <c r="H58" s="185">
        <v>2088</v>
      </c>
      <c r="I58" s="185">
        <v>49</v>
      </c>
      <c r="J58" s="185">
        <v>42</v>
      </c>
      <c r="K58" s="185">
        <v>46</v>
      </c>
      <c r="L58" s="185">
        <v>576</v>
      </c>
      <c r="M58" s="185">
        <v>550</v>
      </c>
      <c r="N58" s="185">
        <v>1126</v>
      </c>
      <c r="O58" s="185">
        <v>54</v>
      </c>
      <c r="P58" s="185">
        <v>48</v>
      </c>
      <c r="Q58" s="185">
        <v>51</v>
      </c>
      <c r="R58" s="185">
        <v>1620</v>
      </c>
      <c r="S58" s="185">
        <v>1614</v>
      </c>
      <c r="T58" s="185">
        <v>3234</v>
      </c>
    </row>
    <row r="59" spans="1:20" x14ac:dyDescent="0.25">
      <c r="A59" s="185" t="s">
        <v>136</v>
      </c>
      <c r="B59" s="185" t="s">
        <v>137</v>
      </c>
      <c r="C59" s="185">
        <v>67</v>
      </c>
      <c r="D59" s="185">
        <v>60</v>
      </c>
      <c r="E59" s="185">
        <v>63</v>
      </c>
      <c r="F59" s="185">
        <v>994</v>
      </c>
      <c r="G59" s="185">
        <v>1017</v>
      </c>
      <c r="H59" s="185">
        <v>2011</v>
      </c>
      <c r="I59" s="185">
        <v>66</v>
      </c>
      <c r="J59" s="185">
        <v>55</v>
      </c>
      <c r="K59" s="185">
        <v>60</v>
      </c>
      <c r="L59" s="185">
        <v>326</v>
      </c>
      <c r="M59" s="185">
        <v>361</v>
      </c>
      <c r="N59" s="185">
        <v>687</v>
      </c>
      <c r="O59" s="185">
        <v>67</v>
      </c>
      <c r="P59" s="185">
        <v>58</v>
      </c>
      <c r="Q59" s="185">
        <v>63</v>
      </c>
      <c r="R59" s="185">
        <v>1329</v>
      </c>
      <c r="S59" s="185">
        <v>1388</v>
      </c>
      <c r="T59" s="185">
        <v>2717</v>
      </c>
    </row>
    <row r="60" spans="1:20" x14ac:dyDescent="0.25">
      <c r="A60" s="185" t="s">
        <v>138</v>
      </c>
      <c r="B60" s="185" t="s">
        <v>139</v>
      </c>
      <c r="C60" s="185">
        <v>63</v>
      </c>
      <c r="D60" s="185">
        <v>55</v>
      </c>
      <c r="E60" s="185">
        <v>59</v>
      </c>
      <c r="F60" s="185">
        <v>1126</v>
      </c>
      <c r="G60" s="185">
        <v>1194</v>
      </c>
      <c r="H60" s="185">
        <v>2320</v>
      </c>
      <c r="I60" s="185">
        <v>60</v>
      </c>
      <c r="J60" s="185">
        <v>55</v>
      </c>
      <c r="K60" s="185">
        <v>58</v>
      </c>
      <c r="L60" s="185">
        <v>162</v>
      </c>
      <c r="M60" s="185">
        <v>191</v>
      </c>
      <c r="N60" s="185">
        <v>353</v>
      </c>
      <c r="O60" s="185">
        <v>62</v>
      </c>
      <c r="P60" s="185">
        <v>55</v>
      </c>
      <c r="Q60" s="185">
        <v>58</v>
      </c>
      <c r="R60" s="185">
        <v>1300</v>
      </c>
      <c r="S60" s="185">
        <v>1398</v>
      </c>
      <c r="T60" s="185">
        <v>2698</v>
      </c>
    </row>
    <row r="61" spans="1:20" x14ac:dyDescent="0.25">
      <c r="A61" s="185" t="s">
        <v>143</v>
      </c>
      <c r="B61" s="185" t="s">
        <v>144</v>
      </c>
      <c r="C61" s="185">
        <v>64</v>
      </c>
      <c r="D61" s="185">
        <v>58</v>
      </c>
      <c r="E61" s="185">
        <v>61</v>
      </c>
      <c r="F61" s="185">
        <v>1387</v>
      </c>
      <c r="G61" s="185">
        <v>1630</v>
      </c>
      <c r="H61" s="185">
        <v>3017</v>
      </c>
      <c r="I61" s="185">
        <v>58</v>
      </c>
      <c r="J61" s="185">
        <v>59</v>
      </c>
      <c r="K61" s="185">
        <v>58</v>
      </c>
      <c r="L61" s="185">
        <v>112</v>
      </c>
      <c r="M61" s="185">
        <v>133</v>
      </c>
      <c r="N61" s="185">
        <v>245</v>
      </c>
      <c r="O61" s="185">
        <v>64</v>
      </c>
      <c r="P61" s="185">
        <v>57</v>
      </c>
      <c r="Q61" s="185">
        <v>60</v>
      </c>
      <c r="R61" s="185">
        <v>1501</v>
      </c>
      <c r="S61" s="185">
        <v>1778</v>
      </c>
      <c r="T61" s="185">
        <v>3279</v>
      </c>
    </row>
    <row r="62" spans="1:20" x14ac:dyDescent="0.25">
      <c r="A62" s="185" t="s">
        <v>145</v>
      </c>
      <c r="B62" s="185" t="s">
        <v>146</v>
      </c>
      <c r="C62" s="185">
        <v>59</v>
      </c>
      <c r="D62" s="185">
        <v>51</v>
      </c>
      <c r="E62" s="185">
        <v>55</v>
      </c>
      <c r="F62" s="185">
        <v>1155</v>
      </c>
      <c r="G62" s="185">
        <v>1163</v>
      </c>
      <c r="H62" s="185">
        <v>2318</v>
      </c>
      <c r="I62" s="185">
        <v>64</v>
      </c>
      <c r="J62" s="185">
        <v>50</v>
      </c>
      <c r="K62" s="185">
        <v>57</v>
      </c>
      <c r="L62" s="185">
        <v>192</v>
      </c>
      <c r="M62" s="185">
        <v>168</v>
      </c>
      <c r="N62" s="185">
        <v>360</v>
      </c>
      <c r="O62" s="185">
        <v>60</v>
      </c>
      <c r="P62" s="185">
        <v>51</v>
      </c>
      <c r="Q62" s="185">
        <v>55</v>
      </c>
      <c r="R62" s="185">
        <v>1352</v>
      </c>
      <c r="S62" s="185">
        <v>1338</v>
      </c>
      <c r="T62" s="185">
        <v>2690</v>
      </c>
    </row>
    <row r="63" spans="1:20" x14ac:dyDescent="0.25">
      <c r="A63" s="185" t="s">
        <v>147</v>
      </c>
      <c r="B63" s="185" t="s">
        <v>148</v>
      </c>
      <c r="C63" s="185">
        <v>71</v>
      </c>
      <c r="D63" s="185">
        <v>66</v>
      </c>
      <c r="E63" s="185">
        <v>69</v>
      </c>
      <c r="F63" s="185">
        <v>1119</v>
      </c>
      <c r="G63" s="185">
        <v>1192</v>
      </c>
      <c r="H63" s="185">
        <v>2311</v>
      </c>
      <c r="I63" s="185">
        <v>71</v>
      </c>
      <c r="J63" s="185">
        <v>56</v>
      </c>
      <c r="K63" s="185">
        <v>64</v>
      </c>
      <c r="L63" s="185">
        <v>206</v>
      </c>
      <c r="M63" s="185">
        <v>205</v>
      </c>
      <c r="N63" s="185">
        <v>411</v>
      </c>
      <c r="O63" s="185">
        <v>71</v>
      </c>
      <c r="P63" s="185">
        <v>65</v>
      </c>
      <c r="Q63" s="185">
        <v>68</v>
      </c>
      <c r="R63" s="185">
        <v>1333</v>
      </c>
      <c r="S63" s="185">
        <v>1404</v>
      </c>
      <c r="T63" s="185">
        <v>2737</v>
      </c>
    </row>
    <row r="64" spans="1:20" x14ac:dyDescent="0.25">
      <c r="A64" s="185" t="s">
        <v>151</v>
      </c>
      <c r="B64" s="185" t="s">
        <v>152</v>
      </c>
      <c r="C64" s="185">
        <v>67</v>
      </c>
      <c r="D64" s="185">
        <v>58</v>
      </c>
      <c r="E64" s="185">
        <v>62</v>
      </c>
      <c r="F64" s="185">
        <v>1664</v>
      </c>
      <c r="G64" s="185">
        <v>1818</v>
      </c>
      <c r="H64" s="185">
        <v>3482</v>
      </c>
      <c r="I64" s="185">
        <v>65</v>
      </c>
      <c r="J64" s="185">
        <v>46</v>
      </c>
      <c r="K64" s="185">
        <v>54</v>
      </c>
      <c r="L64" s="185">
        <v>48</v>
      </c>
      <c r="M64" s="185">
        <v>61</v>
      </c>
      <c r="N64" s="185">
        <v>109</v>
      </c>
      <c r="O64" s="185">
        <v>67</v>
      </c>
      <c r="P64" s="185">
        <v>57</v>
      </c>
      <c r="Q64" s="185">
        <v>62</v>
      </c>
      <c r="R64" s="185">
        <v>1719</v>
      </c>
      <c r="S64" s="185">
        <v>1883</v>
      </c>
      <c r="T64" s="185">
        <v>3602</v>
      </c>
    </row>
    <row r="65" spans="1:20" x14ac:dyDescent="0.25">
      <c r="A65" s="185" t="s">
        <v>157</v>
      </c>
      <c r="B65" s="185" t="s">
        <v>158</v>
      </c>
      <c r="C65" s="185">
        <v>60</v>
      </c>
      <c r="D65" s="185">
        <v>50</v>
      </c>
      <c r="E65" s="185">
        <v>55</v>
      </c>
      <c r="F65" s="185">
        <v>1268</v>
      </c>
      <c r="G65" s="185">
        <v>1273</v>
      </c>
      <c r="H65" s="185">
        <v>2541</v>
      </c>
      <c r="I65" s="185">
        <v>54</v>
      </c>
      <c r="J65" s="185">
        <v>36</v>
      </c>
      <c r="K65" s="185">
        <v>45</v>
      </c>
      <c r="L65" s="185">
        <v>50</v>
      </c>
      <c r="M65" s="185">
        <v>45</v>
      </c>
      <c r="N65" s="185">
        <v>95</v>
      </c>
      <c r="O65" s="185">
        <v>60</v>
      </c>
      <c r="P65" s="185">
        <v>49</v>
      </c>
      <c r="Q65" s="185">
        <v>54</v>
      </c>
      <c r="R65" s="185">
        <v>1318</v>
      </c>
      <c r="S65" s="185">
        <v>1321</v>
      </c>
      <c r="T65" s="185">
        <v>2639</v>
      </c>
    </row>
    <row r="66" spans="1:20" x14ac:dyDescent="0.25">
      <c r="A66" s="185" t="s">
        <v>163</v>
      </c>
      <c r="B66" s="185" t="s">
        <v>164</v>
      </c>
      <c r="C66" s="185">
        <v>58</v>
      </c>
      <c r="D66" s="185">
        <v>53</v>
      </c>
      <c r="E66" s="185">
        <v>56</v>
      </c>
      <c r="F66" s="185">
        <v>1603</v>
      </c>
      <c r="G66" s="185">
        <v>1641</v>
      </c>
      <c r="H66" s="185">
        <v>3244</v>
      </c>
      <c r="I66" s="185">
        <v>52</v>
      </c>
      <c r="J66" s="185">
        <v>45</v>
      </c>
      <c r="K66" s="185">
        <v>48</v>
      </c>
      <c r="L66" s="185">
        <v>115</v>
      </c>
      <c r="M66" s="185">
        <v>118</v>
      </c>
      <c r="N66" s="185">
        <v>233</v>
      </c>
      <c r="O66" s="185">
        <v>58</v>
      </c>
      <c r="P66" s="185">
        <v>53</v>
      </c>
      <c r="Q66" s="185">
        <v>55</v>
      </c>
      <c r="R66" s="185">
        <v>1721</v>
      </c>
      <c r="S66" s="185">
        <v>1765</v>
      </c>
      <c r="T66" s="185">
        <v>3486</v>
      </c>
    </row>
    <row r="67" spans="1:20" x14ac:dyDescent="0.25">
      <c r="A67" s="185" t="s">
        <v>178</v>
      </c>
      <c r="B67" s="185" t="s">
        <v>179</v>
      </c>
      <c r="C67" s="185">
        <v>60</v>
      </c>
      <c r="D67" s="185">
        <v>50</v>
      </c>
      <c r="E67" s="185">
        <v>55</v>
      </c>
      <c r="F67" s="185">
        <v>1356</v>
      </c>
      <c r="G67" s="185">
        <v>1360</v>
      </c>
      <c r="H67" s="185">
        <v>2716</v>
      </c>
      <c r="I67" s="185">
        <v>57</v>
      </c>
      <c r="J67" s="185">
        <v>45</v>
      </c>
      <c r="K67" s="185">
        <v>50</v>
      </c>
      <c r="L67" s="185">
        <v>143</v>
      </c>
      <c r="M67" s="185">
        <v>166</v>
      </c>
      <c r="N67" s="185">
        <v>309</v>
      </c>
      <c r="O67" s="185">
        <v>60</v>
      </c>
      <c r="P67" s="185">
        <v>50</v>
      </c>
      <c r="Q67" s="185">
        <v>55</v>
      </c>
      <c r="R67" s="185">
        <v>1504</v>
      </c>
      <c r="S67" s="185">
        <v>1535</v>
      </c>
      <c r="T67" s="185">
        <v>3039</v>
      </c>
    </row>
    <row r="68" spans="1:20" x14ac:dyDescent="0.25">
      <c r="A68" s="185" t="s">
        <v>180</v>
      </c>
      <c r="B68" s="185" t="s">
        <v>181</v>
      </c>
      <c r="C68" s="185">
        <v>62</v>
      </c>
      <c r="D68" s="185">
        <v>52</v>
      </c>
      <c r="E68" s="185">
        <v>57</v>
      </c>
      <c r="F68" s="185">
        <v>2235</v>
      </c>
      <c r="G68" s="185">
        <v>2374</v>
      </c>
      <c r="H68" s="185">
        <v>4609</v>
      </c>
      <c r="I68" s="185">
        <v>51</v>
      </c>
      <c r="J68" s="185">
        <v>44</v>
      </c>
      <c r="K68" s="185">
        <v>48</v>
      </c>
      <c r="L68" s="185">
        <v>569</v>
      </c>
      <c r="M68" s="185">
        <v>595</v>
      </c>
      <c r="N68" s="185">
        <v>1164</v>
      </c>
      <c r="O68" s="185">
        <v>59</v>
      </c>
      <c r="P68" s="185">
        <v>50</v>
      </c>
      <c r="Q68" s="185">
        <v>54</v>
      </c>
      <c r="R68" s="185">
        <v>2834</v>
      </c>
      <c r="S68" s="185">
        <v>2998</v>
      </c>
      <c r="T68" s="185">
        <v>5832</v>
      </c>
    </row>
    <row r="69" spans="1:20" x14ac:dyDescent="0.25">
      <c r="A69" s="185" t="s">
        <v>159</v>
      </c>
      <c r="B69" s="185" t="s">
        <v>160</v>
      </c>
      <c r="C69" s="185">
        <v>62</v>
      </c>
      <c r="D69" s="185">
        <v>55</v>
      </c>
      <c r="E69" s="185">
        <v>59</v>
      </c>
      <c r="F69" s="185">
        <v>2142</v>
      </c>
      <c r="G69" s="185">
        <v>2150</v>
      </c>
      <c r="H69" s="185">
        <v>4292</v>
      </c>
      <c r="I69" s="185">
        <v>61</v>
      </c>
      <c r="J69" s="185">
        <v>51</v>
      </c>
      <c r="K69" s="185">
        <v>56</v>
      </c>
      <c r="L69" s="185">
        <v>1602</v>
      </c>
      <c r="M69" s="185">
        <v>1617</v>
      </c>
      <c r="N69" s="185">
        <v>3219</v>
      </c>
      <c r="O69" s="185">
        <v>61</v>
      </c>
      <c r="P69" s="185">
        <v>53</v>
      </c>
      <c r="Q69" s="185">
        <v>57</v>
      </c>
      <c r="R69" s="185">
        <v>3766</v>
      </c>
      <c r="S69" s="185">
        <v>3790</v>
      </c>
      <c r="T69" s="185">
        <v>7556</v>
      </c>
    </row>
    <row r="70" spans="1:20" x14ac:dyDescent="0.25">
      <c r="A70" s="185" t="s">
        <v>161</v>
      </c>
      <c r="B70" s="185" t="s">
        <v>162</v>
      </c>
      <c r="C70" s="185">
        <v>69</v>
      </c>
      <c r="D70" s="185">
        <v>59</v>
      </c>
      <c r="E70" s="185">
        <v>64</v>
      </c>
      <c r="F70" s="185">
        <v>1142</v>
      </c>
      <c r="G70" s="185">
        <v>1076</v>
      </c>
      <c r="H70" s="185">
        <v>2218</v>
      </c>
      <c r="I70" s="185">
        <v>58</v>
      </c>
      <c r="J70" s="185">
        <v>51</v>
      </c>
      <c r="K70" s="185">
        <v>54</v>
      </c>
      <c r="L70" s="185">
        <v>206</v>
      </c>
      <c r="M70" s="185">
        <v>233</v>
      </c>
      <c r="N70" s="185">
        <v>439</v>
      </c>
      <c r="O70" s="185">
        <v>67</v>
      </c>
      <c r="P70" s="185">
        <v>57</v>
      </c>
      <c r="Q70" s="185">
        <v>62</v>
      </c>
      <c r="R70" s="185">
        <v>1349</v>
      </c>
      <c r="S70" s="185">
        <v>1314</v>
      </c>
      <c r="T70" s="185">
        <v>2663</v>
      </c>
    </row>
    <row r="71" spans="1:20" x14ac:dyDescent="0.25">
      <c r="A71" s="185" t="s">
        <v>168</v>
      </c>
      <c r="B71" s="185" t="s">
        <v>169</v>
      </c>
      <c r="C71" s="185">
        <v>63</v>
      </c>
      <c r="D71" s="185">
        <v>55</v>
      </c>
      <c r="E71" s="185">
        <v>59</v>
      </c>
      <c r="F71" s="185">
        <v>1823</v>
      </c>
      <c r="G71" s="185">
        <v>2017</v>
      </c>
      <c r="H71" s="185">
        <v>3840</v>
      </c>
      <c r="I71" s="185">
        <v>64</v>
      </c>
      <c r="J71" s="185">
        <v>54</v>
      </c>
      <c r="K71" s="185">
        <v>59</v>
      </c>
      <c r="L71" s="185">
        <v>678</v>
      </c>
      <c r="M71" s="185">
        <v>719</v>
      </c>
      <c r="N71" s="185">
        <v>1397</v>
      </c>
      <c r="O71" s="185">
        <v>63</v>
      </c>
      <c r="P71" s="185">
        <v>54</v>
      </c>
      <c r="Q71" s="185">
        <v>59</v>
      </c>
      <c r="R71" s="185">
        <v>2512</v>
      </c>
      <c r="S71" s="185">
        <v>2758</v>
      </c>
      <c r="T71" s="185">
        <v>5270</v>
      </c>
    </row>
    <row r="72" spans="1:20" x14ac:dyDescent="0.25">
      <c r="A72" s="185" t="s">
        <v>170</v>
      </c>
      <c r="B72" s="185" t="s">
        <v>171</v>
      </c>
      <c r="C72" s="185">
        <v>67</v>
      </c>
      <c r="D72" s="185">
        <v>58</v>
      </c>
      <c r="E72" s="185">
        <v>62</v>
      </c>
      <c r="F72" s="185">
        <v>3426</v>
      </c>
      <c r="G72" s="185">
        <v>3651</v>
      </c>
      <c r="H72" s="185">
        <v>7077</v>
      </c>
      <c r="I72" s="185">
        <v>58</v>
      </c>
      <c r="J72" s="185">
        <v>54</v>
      </c>
      <c r="K72" s="185">
        <v>56</v>
      </c>
      <c r="L72" s="185">
        <v>704</v>
      </c>
      <c r="M72" s="185">
        <v>772</v>
      </c>
      <c r="N72" s="185">
        <v>1476</v>
      </c>
      <c r="O72" s="185">
        <v>65</v>
      </c>
      <c r="P72" s="185">
        <v>57</v>
      </c>
      <c r="Q72" s="185">
        <v>61</v>
      </c>
      <c r="R72" s="185">
        <v>4164</v>
      </c>
      <c r="S72" s="185">
        <v>4447</v>
      </c>
      <c r="T72" s="185">
        <v>8611</v>
      </c>
    </row>
    <row r="73" spans="1:20" x14ac:dyDescent="0.25">
      <c r="A73" s="185" t="s">
        <v>182</v>
      </c>
      <c r="B73" s="185" t="s">
        <v>183</v>
      </c>
      <c r="C73" s="185">
        <v>63</v>
      </c>
      <c r="D73" s="185">
        <v>53</v>
      </c>
      <c r="E73" s="185">
        <v>58</v>
      </c>
      <c r="F73" s="185">
        <v>1690</v>
      </c>
      <c r="G73" s="185">
        <v>1757</v>
      </c>
      <c r="H73" s="185">
        <v>3447</v>
      </c>
      <c r="I73" s="185">
        <v>56</v>
      </c>
      <c r="J73" s="185">
        <v>48</v>
      </c>
      <c r="K73" s="185">
        <v>52</v>
      </c>
      <c r="L73" s="185">
        <v>123</v>
      </c>
      <c r="M73" s="185">
        <v>159</v>
      </c>
      <c r="N73" s="185">
        <v>282</v>
      </c>
      <c r="O73" s="185">
        <v>62</v>
      </c>
      <c r="P73" s="185">
        <v>52</v>
      </c>
      <c r="Q73" s="185">
        <v>57</v>
      </c>
      <c r="R73" s="185">
        <v>1820</v>
      </c>
      <c r="S73" s="185">
        <v>1921</v>
      </c>
      <c r="T73" s="185">
        <v>3741</v>
      </c>
    </row>
    <row r="74" spans="1:20" x14ac:dyDescent="0.25">
      <c r="A74" s="185" t="s">
        <v>88</v>
      </c>
      <c r="B74" s="185" t="s">
        <v>89</v>
      </c>
      <c r="C74" s="185">
        <v>62</v>
      </c>
      <c r="D74" s="185">
        <v>55</v>
      </c>
      <c r="E74" s="185">
        <v>59</v>
      </c>
      <c r="F74" s="185">
        <v>966</v>
      </c>
      <c r="G74" s="185">
        <v>934</v>
      </c>
      <c r="H74" s="185">
        <v>1900</v>
      </c>
      <c r="I74" s="185">
        <v>68</v>
      </c>
      <c r="J74" s="185">
        <v>46</v>
      </c>
      <c r="K74" s="185">
        <v>57</v>
      </c>
      <c r="L74" s="185">
        <v>50</v>
      </c>
      <c r="M74" s="185">
        <v>46</v>
      </c>
      <c r="N74" s="185">
        <v>96</v>
      </c>
      <c r="O74" s="185">
        <v>62</v>
      </c>
      <c r="P74" s="185">
        <v>55</v>
      </c>
      <c r="Q74" s="185">
        <v>59</v>
      </c>
      <c r="R74" s="185">
        <v>1019</v>
      </c>
      <c r="S74" s="185">
        <v>985</v>
      </c>
      <c r="T74" s="185">
        <v>2004</v>
      </c>
    </row>
    <row r="75" spans="1:20" x14ac:dyDescent="0.25">
      <c r="A75" s="185" t="s">
        <v>94</v>
      </c>
      <c r="B75" s="185" t="s">
        <v>95</v>
      </c>
      <c r="C75" s="185">
        <v>67</v>
      </c>
      <c r="D75" s="185">
        <v>56</v>
      </c>
      <c r="E75" s="185">
        <v>61</v>
      </c>
      <c r="F75" s="185">
        <v>1031</v>
      </c>
      <c r="G75" s="185">
        <v>1111</v>
      </c>
      <c r="H75" s="185">
        <v>2142</v>
      </c>
      <c r="I75" s="185">
        <v>67</v>
      </c>
      <c r="J75" s="185">
        <v>55</v>
      </c>
      <c r="K75" s="185">
        <v>61</v>
      </c>
      <c r="L75" s="185">
        <v>288</v>
      </c>
      <c r="M75" s="185">
        <v>349</v>
      </c>
      <c r="N75" s="185">
        <v>637</v>
      </c>
      <c r="O75" s="185">
        <v>67</v>
      </c>
      <c r="P75" s="185">
        <v>55</v>
      </c>
      <c r="Q75" s="185">
        <v>61</v>
      </c>
      <c r="R75" s="185">
        <v>1325</v>
      </c>
      <c r="S75" s="185">
        <v>1482</v>
      </c>
      <c r="T75" s="185">
        <v>2807</v>
      </c>
    </row>
    <row r="76" spans="1:20" x14ac:dyDescent="0.25">
      <c r="A76" s="185" t="s">
        <v>96</v>
      </c>
      <c r="B76" s="185" t="s">
        <v>97</v>
      </c>
      <c r="C76" s="185">
        <v>62</v>
      </c>
      <c r="D76" s="185">
        <v>58</v>
      </c>
      <c r="E76" s="185">
        <v>60</v>
      </c>
      <c r="F76" s="185">
        <v>1086</v>
      </c>
      <c r="G76" s="185">
        <v>1126</v>
      </c>
      <c r="H76" s="185">
        <v>2212</v>
      </c>
      <c r="I76" s="185">
        <v>62</v>
      </c>
      <c r="J76" s="185">
        <v>62</v>
      </c>
      <c r="K76" s="185">
        <v>62</v>
      </c>
      <c r="L76" s="185">
        <v>55</v>
      </c>
      <c r="M76" s="185">
        <v>37</v>
      </c>
      <c r="N76" s="185">
        <v>92</v>
      </c>
      <c r="O76" s="185">
        <v>62</v>
      </c>
      <c r="P76" s="185">
        <v>58</v>
      </c>
      <c r="Q76" s="185">
        <v>60</v>
      </c>
      <c r="R76" s="185">
        <v>1144</v>
      </c>
      <c r="S76" s="185">
        <v>1169</v>
      </c>
      <c r="T76" s="185">
        <v>2313</v>
      </c>
    </row>
    <row r="77" spans="1:20" x14ac:dyDescent="0.25">
      <c r="A77" s="185" t="s">
        <v>102</v>
      </c>
      <c r="B77" s="185" t="s">
        <v>103</v>
      </c>
      <c r="C77" s="185">
        <v>58</v>
      </c>
      <c r="D77" s="185">
        <v>53</v>
      </c>
      <c r="E77" s="185">
        <v>56</v>
      </c>
      <c r="F77" s="185">
        <v>693</v>
      </c>
      <c r="G77" s="185">
        <v>760</v>
      </c>
      <c r="H77" s="185">
        <v>1453</v>
      </c>
      <c r="I77" s="185">
        <v>65</v>
      </c>
      <c r="J77" s="185">
        <v>66</v>
      </c>
      <c r="K77" s="185">
        <v>66</v>
      </c>
      <c r="L77" s="185">
        <v>46</v>
      </c>
      <c r="M77" s="185">
        <v>44</v>
      </c>
      <c r="N77" s="185">
        <v>90</v>
      </c>
      <c r="O77" s="185">
        <v>59</v>
      </c>
      <c r="P77" s="185">
        <v>54</v>
      </c>
      <c r="Q77" s="185">
        <v>56</v>
      </c>
      <c r="R77" s="185">
        <v>739</v>
      </c>
      <c r="S77" s="185">
        <v>806</v>
      </c>
      <c r="T77" s="185">
        <v>1545</v>
      </c>
    </row>
    <row r="78" spans="1:20" x14ac:dyDescent="0.25">
      <c r="A78" s="185" t="s">
        <v>106</v>
      </c>
      <c r="B78" s="185" t="s">
        <v>107</v>
      </c>
      <c r="C78" s="185">
        <v>73</v>
      </c>
      <c r="D78" s="185">
        <v>66</v>
      </c>
      <c r="E78" s="185">
        <v>69</v>
      </c>
      <c r="F78" s="185">
        <v>1472</v>
      </c>
      <c r="G78" s="185">
        <v>1441</v>
      </c>
      <c r="H78" s="185">
        <v>2913</v>
      </c>
      <c r="I78" s="185">
        <v>73</v>
      </c>
      <c r="J78" s="185">
        <v>68</v>
      </c>
      <c r="K78" s="185">
        <v>70</v>
      </c>
      <c r="L78" s="185">
        <v>60</v>
      </c>
      <c r="M78" s="185">
        <v>71</v>
      </c>
      <c r="N78" s="185">
        <v>131</v>
      </c>
      <c r="O78" s="185">
        <v>73</v>
      </c>
      <c r="P78" s="185">
        <v>66</v>
      </c>
      <c r="Q78" s="185">
        <v>69</v>
      </c>
      <c r="R78" s="185">
        <v>1533</v>
      </c>
      <c r="S78" s="185">
        <v>1516</v>
      </c>
      <c r="T78" s="185">
        <v>3049</v>
      </c>
    </row>
    <row r="79" spans="1:20" x14ac:dyDescent="0.25">
      <c r="A79" s="185" t="s">
        <v>386</v>
      </c>
      <c r="B79" s="185" t="s">
        <v>387</v>
      </c>
      <c r="C79" s="256" t="s">
        <v>455</v>
      </c>
      <c r="D79" s="256" t="s">
        <v>455</v>
      </c>
      <c r="E79" s="256" t="s">
        <v>455</v>
      </c>
      <c r="F79" s="256" t="s">
        <v>455</v>
      </c>
      <c r="G79" s="256" t="s">
        <v>455</v>
      </c>
      <c r="H79" s="256" t="s">
        <v>455</v>
      </c>
      <c r="I79" s="256" t="s">
        <v>455</v>
      </c>
      <c r="J79" s="256" t="s">
        <v>455</v>
      </c>
      <c r="K79" s="256" t="s">
        <v>455</v>
      </c>
      <c r="L79" s="256" t="s">
        <v>455</v>
      </c>
      <c r="M79" s="256" t="s">
        <v>455</v>
      </c>
      <c r="N79" s="256" t="s">
        <v>455</v>
      </c>
      <c r="O79" s="256" t="s">
        <v>455</v>
      </c>
      <c r="P79" s="256" t="s">
        <v>455</v>
      </c>
      <c r="Q79" s="256" t="s">
        <v>455</v>
      </c>
      <c r="R79" s="256" t="s">
        <v>455</v>
      </c>
      <c r="S79" s="256" t="s">
        <v>455</v>
      </c>
      <c r="T79" s="256" t="s">
        <v>455</v>
      </c>
    </row>
    <row r="80" spans="1:20" x14ac:dyDescent="0.25">
      <c r="A80" s="185" t="s">
        <v>373</v>
      </c>
      <c r="B80" s="185" t="s">
        <v>374</v>
      </c>
      <c r="C80" s="185">
        <v>65</v>
      </c>
      <c r="D80" s="185">
        <v>56</v>
      </c>
      <c r="E80" s="185">
        <v>60</v>
      </c>
      <c r="F80" s="185">
        <v>813</v>
      </c>
      <c r="G80" s="185">
        <v>857</v>
      </c>
      <c r="H80" s="185">
        <v>1670</v>
      </c>
      <c r="I80" s="185">
        <v>59</v>
      </c>
      <c r="J80" s="185">
        <v>47</v>
      </c>
      <c r="K80" s="185">
        <v>53</v>
      </c>
      <c r="L80" s="185">
        <v>32</v>
      </c>
      <c r="M80" s="185">
        <v>30</v>
      </c>
      <c r="N80" s="185">
        <v>62</v>
      </c>
      <c r="O80" s="185">
        <v>64</v>
      </c>
      <c r="P80" s="185">
        <v>55</v>
      </c>
      <c r="Q80" s="185">
        <v>60</v>
      </c>
      <c r="R80" s="185">
        <v>847</v>
      </c>
      <c r="S80" s="185">
        <v>889</v>
      </c>
      <c r="T80" s="185">
        <v>1736</v>
      </c>
    </row>
    <row r="81" spans="1:20" x14ac:dyDescent="0.25">
      <c r="A81" s="185" t="s">
        <v>377</v>
      </c>
      <c r="B81" s="185" t="s">
        <v>439</v>
      </c>
      <c r="C81" s="185">
        <v>65</v>
      </c>
      <c r="D81" s="185">
        <v>57</v>
      </c>
      <c r="E81" s="185">
        <v>61</v>
      </c>
      <c r="F81" s="185">
        <v>1843</v>
      </c>
      <c r="G81" s="185">
        <v>1851</v>
      </c>
      <c r="H81" s="185">
        <v>3694</v>
      </c>
      <c r="I81" s="185">
        <v>64</v>
      </c>
      <c r="J81" s="185">
        <v>57</v>
      </c>
      <c r="K81" s="185">
        <v>60</v>
      </c>
      <c r="L81" s="185">
        <v>399</v>
      </c>
      <c r="M81" s="185">
        <v>395</v>
      </c>
      <c r="N81" s="185">
        <v>794</v>
      </c>
      <c r="O81" s="185">
        <v>64</v>
      </c>
      <c r="P81" s="185">
        <v>56</v>
      </c>
      <c r="Q81" s="185">
        <v>60</v>
      </c>
      <c r="R81" s="185">
        <v>2255</v>
      </c>
      <c r="S81" s="185">
        <v>2260</v>
      </c>
      <c r="T81" s="185">
        <v>4515</v>
      </c>
    </row>
    <row r="82" spans="1:20" x14ac:dyDescent="0.25">
      <c r="A82" s="185" t="s">
        <v>388</v>
      </c>
      <c r="B82" s="185" t="s">
        <v>389</v>
      </c>
      <c r="C82" s="185">
        <v>63</v>
      </c>
      <c r="D82" s="185">
        <v>57</v>
      </c>
      <c r="E82" s="185">
        <v>60</v>
      </c>
      <c r="F82" s="185">
        <v>1014</v>
      </c>
      <c r="G82" s="185">
        <v>1097</v>
      </c>
      <c r="H82" s="185">
        <v>2111</v>
      </c>
      <c r="I82" s="185">
        <v>57</v>
      </c>
      <c r="J82" s="185">
        <v>49</v>
      </c>
      <c r="K82" s="185">
        <v>52</v>
      </c>
      <c r="L82" s="185">
        <v>35</v>
      </c>
      <c r="M82" s="185">
        <v>49</v>
      </c>
      <c r="N82" s="185">
        <v>84</v>
      </c>
      <c r="O82" s="185">
        <v>63</v>
      </c>
      <c r="P82" s="185">
        <v>56</v>
      </c>
      <c r="Q82" s="185">
        <v>59</v>
      </c>
      <c r="R82" s="185">
        <v>1052</v>
      </c>
      <c r="S82" s="185">
        <v>1150</v>
      </c>
      <c r="T82" s="185">
        <v>2202</v>
      </c>
    </row>
    <row r="83" spans="1:20" x14ac:dyDescent="0.25">
      <c r="A83" s="185" t="s">
        <v>396</v>
      </c>
      <c r="B83" s="185" t="s">
        <v>397</v>
      </c>
      <c r="C83" s="185">
        <v>61</v>
      </c>
      <c r="D83" s="185">
        <v>51</v>
      </c>
      <c r="E83" s="185">
        <v>56</v>
      </c>
      <c r="F83" s="185">
        <v>1432</v>
      </c>
      <c r="G83" s="185">
        <v>1494</v>
      </c>
      <c r="H83" s="185">
        <v>2926</v>
      </c>
      <c r="I83" s="185">
        <v>67</v>
      </c>
      <c r="J83" s="185">
        <v>69</v>
      </c>
      <c r="K83" s="185">
        <v>68</v>
      </c>
      <c r="L83" s="185">
        <v>76</v>
      </c>
      <c r="M83" s="185">
        <v>77</v>
      </c>
      <c r="N83" s="185">
        <v>153</v>
      </c>
      <c r="O83" s="185">
        <v>61</v>
      </c>
      <c r="P83" s="185">
        <v>52</v>
      </c>
      <c r="Q83" s="185">
        <v>57</v>
      </c>
      <c r="R83" s="185">
        <v>1517</v>
      </c>
      <c r="S83" s="185">
        <v>1580</v>
      </c>
      <c r="T83" s="185">
        <v>3097</v>
      </c>
    </row>
    <row r="84" spans="1:20" x14ac:dyDescent="0.25">
      <c r="A84" s="185" t="s">
        <v>90</v>
      </c>
      <c r="B84" s="185" t="s">
        <v>91</v>
      </c>
      <c r="C84" s="185">
        <v>65</v>
      </c>
      <c r="D84" s="185">
        <v>57</v>
      </c>
      <c r="E84" s="185">
        <v>61</v>
      </c>
      <c r="F84" s="185">
        <v>563</v>
      </c>
      <c r="G84" s="185">
        <v>541</v>
      </c>
      <c r="H84" s="185">
        <v>1104</v>
      </c>
      <c r="I84" s="185">
        <v>71</v>
      </c>
      <c r="J84" s="185">
        <v>55</v>
      </c>
      <c r="K84" s="185">
        <v>66</v>
      </c>
      <c r="L84" s="185">
        <v>21</v>
      </c>
      <c r="M84" s="185">
        <v>11</v>
      </c>
      <c r="N84" s="185">
        <v>32</v>
      </c>
      <c r="O84" s="185">
        <v>65</v>
      </c>
      <c r="P84" s="185">
        <v>57</v>
      </c>
      <c r="Q84" s="185">
        <v>61</v>
      </c>
      <c r="R84" s="185">
        <v>585</v>
      </c>
      <c r="S84" s="185">
        <v>552</v>
      </c>
      <c r="T84" s="185">
        <v>1137</v>
      </c>
    </row>
    <row r="85" spans="1:20" x14ac:dyDescent="0.25">
      <c r="A85" s="185" t="s">
        <v>92</v>
      </c>
      <c r="B85" s="185" t="s">
        <v>93</v>
      </c>
      <c r="C85" s="185">
        <v>57</v>
      </c>
      <c r="D85" s="185">
        <v>50</v>
      </c>
      <c r="E85" s="185">
        <v>53</v>
      </c>
      <c r="F85" s="185">
        <v>767</v>
      </c>
      <c r="G85" s="185">
        <v>777</v>
      </c>
      <c r="H85" s="185">
        <v>1544</v>
      </c>
      <c r="I85" s="185">
        <v>54</v>
      </c>
      <c r="J85" s="185">
        <v>41</v>
      </c>
      <c r="K85" s="185">
        <v>47</v>
      </c>
      <c r="L85" s="185">
        <v>127</v>
      </c>
      <c r="M85" s="185">
        <v>140</v>
      </c>
      <c r="N85" s="185">
        <v>267</v>
      </c>
      <c r="O85" s="185">
        <v>56</v>
      </c>
      <c r="P85" s="185">
        <v>48</v>
      </c>
      <c r="Q85" s="185">
        <v>52</v>
      </c>
      <c r="R85" s="185">
        <v>896</v>
      </c>
      <c r="S85" s="185">
        <v>925</v>
      </c>
      <c r="T85" s="185">
        <v>1821</v>
      </c>
    </row>
    <row r="86" spans="1:20" x14ac:dyDescent="0.25">
      <c r="A86" s="185" t="s">
        <v>100</v>
      </c>
      <c r="B86" s="185" t="s">
        <v>101</v>
      </c>
      <c r="C86" s="185">
        <v>60</v>
      </c>
      <c r="D86" s="185">
        <v>51</v>
      </c>
      <c r="E86" s="185">
        <v>55</v>
      </c>
      <c r="F86" s="185">
        <v>777</v>
      </c>
      <c r="G86" s="185">
        <v>803</v>
      </c>
      <c r="H86" s="185">
        <v>1580</v>
      </c>
      <c r="I86" s="185" t="s">
        <v>428</v>
      </c>
      <c r="J86" s="185" t="s">
        <v>428</v>
      </c>
      <c r="K86" s="185">
        <v>53</v>
      </c>
      <c r="L86" s="185">
        <v>6</v>
      </c>
      <c r="M86" s="185">
        <v>9</v>
      </c>
      <c r="N86" s="185">
        <v>15</v>
      </c>
      <c r="O86" s="185">
        <v>59</v>
      </c>
      <c r="P86" s="185">
        <v>51</v>
      </c>
      <c r="Q86" s="185">
        <v>55</v>
      </c>
      <c r="R86" s="185">
        <v>785</v>
      </c>
      <c r="S86" s="185">
        <v>813</v>
      </c>
      <c r="T86" s="185">
        <v>1598</v>
      </c>
    </row>
    <row r="87" spans="1:20" x14ac:dyDescent="0.25">
      <c r="A87" s="185" t="s">
        <v>104</v>
      </c>
      <c r="B87" s="185" t="s">
        <v>105</v>
      </c>
      <c r="C87" s="185">
        <v>58</v>
      </c>
      <c r="D87" s="185">
        <v>51</v>
      </c>
      <c r="E87" s="185">
        <v>54</v>
      </c>
      <c r="F87" s="185">
        <v>1076</v>
      </c>
      <c r="G87" s="185">
        <v>1092</v>
      </c>
      <c r="H87" s="185">
        <v>2168</v>
      </c>
      <c r="I87" s="185">
        <v>61</v>
      </c>
      <c r="J87" s="185">
        <v>62</v>
      </c>
      <c r="K87" s="185">
        <v>62</v>
      </c>
      <c r="L87" s="185">
        <v>59</v>
      </c>
      <c r="M87" s="185">
        <v>87</v>
      </c>
      <c r="N87" s="185">
        <v>146</v>
      </c>
      <c r="O87" s="185">
        <v>58</v>
      </c>
      <c r="P87" s="185">
        <v>52</v>
      </c>
      <c r="Q87" s="185">
        <v>55</v>
      </c>
      <c r="R87" s="185">
        <v>1137</v>
      </c>
      <c r="S87" s="185">
        <v>1181</v>
      </c>
      <c r="T87" s="185">
        <v>2318</v>
      </c>
    </row>
    <row r="88" spans="1:20" x14ac:dyDescent="0.25">
      <c r="A88" s="185" t="s">
        <v>167</v>
      </c>
      <c r="B88" s="185" t="s">
        <v>440</v>
      </c>
      <c r="C88" s="185">
        <v>55</v>
      </c>
      <c r="D88" s="185">
        <v>47</v>
      </c>
      <c r="E88" s="185">
        <v>51</v>
      </c>
      <c r="F88" s="185">
        <v>1288</v>
      </c>
      <c r="G88" s="185">
        <v>1371</v>
      </c>
      <c r="H88" s="185">
        <v>2659</v>
      </c>
      <c r="I88" s="185">
        <v>59</v>
      </c>
      <c r="J88" s="185">
        <v>49</v>
      </c>
      <c r="K88" s="185">
        <v>54</v>
      </c>
      <c r="L88" s="185">
        <v>163</v>
      </c>
      <c r="M88" s="185">
        <v>142</v>
      </c>
      <c r="N88" s="185">
        <v>305</v>
      </c>
      <c r="O88" s="185">
        <v>55</v>
      </c>
      <c r="P88" s="185">
        <v>47</v>
      </c>
      <c r="Q88" s="185">
        <v>51</v>
      </c>
      <c r="R88" s="185">
        <v>1458</v>
      </c>
      <c r="S88" s="185">
        <v>1524</v>
      </c>
      <c r="T88" s="185">
        <v>2982</v>
      </c>
    </row>
    <row r="89" spans="1:20" x14ac:dyDescent="0.25">
      <c r="A89" s="185" t="s">
        <v>165</v>
      </c>
      <c r="B89" s="185" t="s">
        <v>166</v>
      </c>
      <c r="C89" s="185">
        <v>66</v>
      </c>
      <c r="D89" s="185">
        <v>54</v>
      </c>
      <c r="E89" s="185">
        <v>60</v>
      </c>
      <c r="F89" s="185">
        <v>1550</v>
      </c>
      <c r="G89" s="185">
        <v>1670</v>
      </c>
      <c r="H89" s="185">
        <v>3220</v>
      </c>
      <c r="I89" s="185">
        <v>71</v>
      </c>
      <c r="J89" s="185">
        <v>51</v>
      </c>
      <c r="K89" s="185">
        <v>59</v>
      </c>
      <c r="L89" s="185">
        <v>41</v>
      </c>
      <c r="M89" s="185">
        <v>59</v>
      </c>
      <c r="N89" s="185">
        <v>100</v>
      </c>
      <c r="O89" s="185">
        <v>66</v>
      </c>
      <c r="P89" s="185">
        <v>54</v>
      </c>
      <c r="Q89" s="185">
        <v>60</v>
      </c>
      <c r="R89" s="185">
        <v>1595</v>
      </c>
      <c r="S89" s="185">
        <v>1731</v>
      </c>
      <c r="T89" s="185">
        <v>3326</v>
      </c>
    </row>
    <row r="90" spans="1:20" x14ac:dyDescent="0.25">
      <c r="A90" s="185" t="s">
        <v>172</v>
      </c>
      <c r="B90" s="185" t="s">
        <v>173</v>
      </c>
      <c r="C90" s="185">
        <v>55</v>
      </c>
      <c r="D90" s="185">
        <v>48</v>
      </c>
      <c r="E90" s="185">
        <v>51</v>
      </c>
      <c r="F90" s="185">
        <v>834</v>
      </c>
      <c r="G90" s="185">
        <v>956</v>
      </c>
      <c r="H90" s="185">
        <v>1790</v>
      </c>
      <c r="I90" s="185">
        <v>32</v>
      </c>
      <c r="J90" s="185">
        <v>40</v>
      </c>
      <c r="K90" s="185">
        <v>36</v>
      </c>
      <c r="L90" s="185">
        <v>22</v>
      </c>
      <c r="M90" s="185">
        <v>25</v>
      </c>
      <c r="N90" s="185">
        <v>47</v>
      </c>
      <c r="O90" s="185">
        <v>54</v>
      </c>
      <c r="P90" s="185">
        <v>48</v>
      </c>
      <c r="Q90" s="185">
        <v>51</v>
      </c>
      <c r="R90" s="185">
        <v>860</v>
      </c>
      <c r="S90" s="185">
        <v>984</v>
      </c>
      <c r="T90" s="185">
        <v>1844</v>
      </c>
    </row>
    <row r="91" spans="1:20" x14ac:dyDescent="0.25">
      <c r="A91" s="185" t="s">
        <v>174</v>
      </c>
      <c r="B91" s="185" t="s">
        <v>175</v>
      </c>
      <c r="C91" s="185">
        <v>60</v>
      </c>
      <c r="D91" s="185">
        <v>48</v>
      </c>
      <c r="E91" s="185">
        <v>54</v>
      </c>
      <c r="F91" s="185">
        <v>881</v>
      </c>
      <c r="G91" s="185">
        <v>868</v>
      </c>
      <c r="H91" s="185">
        <v>1749</v>
      </c>
      <c r="I91" s="185">
        <v>60</v>
      </c>
      <c r="J91" s="185">
        <v>71</v>
      </c>
      <c r="K91" s="185">
        <v>67</v>
      </c>
      <c r="L91" s="185">
        <v>65</v>
      </c>
      <c r="M91" s="185">
        <v>91</v>
      </c>
      <c r="N91" s="185">
        <v>156</v>
      </c>
      <c r="O91" s="185">
        <v>60</v>
      </c>
      <c r="P91" s="185">
        <v>50</v>
      </c>
      <c r="Q91" s="185">
        <v>55</v>
      </c>
      <c r="R91" s="185">
        <v>946</v>
      </c>
      <c r="S91" s="185">
        <v>962</v>
      </c>
      <c r="T91" s="185">
        <v>1908</v>
      </c>
    </row>
    <row r="92" spans="1:20" x14ac:dyDescent="0.25">
      <c r="A92" s="185" t="s">
        <v>176</v>
      </c>
      <c r="B92" s="185" t="s">
        <v>177</v>
      </c>
      <c r="C92" s="185">
        <v>65</v>
      </c>
      <c r="D92" s="185">
        <v>55</v>
      </c>
      <c r="E92" s="185">
        <v>60</v>
      </c>
      <c r="F92" s="185">
        <v>2765</v>
      </c>
      <c r="G92" s="185">
        <v>2971</v>
      </c>
      <c r="H92" s="185">
        <v>5736</v>
      </c>
      <c r="I92" s="185">
        <v>60</v>
      </c>
      <c r="J92" s="185">
        <v>42</v>
      </c>
      <c r="K92" s="185">
        <v>51</v>
      </c>
      <c r="L92" s="185">
        <v>88</v>
      </c>
      <c r="M92" s="185">
        <v>86</v>
      </c>
      <c r="N92" s="185">
        <v>174</v>
      </c>
      <c r="O92" s="185">
        <v>64</v>
      </c>
      <c r="P92" s="185">
        <v>55</v>
      </c>
      <c r="Q92" s="185">
        <v>59</v>
      </c>
      <c r="R92" s="185">
        <v>2869</v>
      </c>
      <c r="S92" s="185">
        <v>3083</v>
      </c>
      <c r="T92" s="185">
        <v>5952</v>
      </c>
    </row>
    <row r="93" spans="1:20" x14ac:dyDescent="0.25">
      <c r="A93" s="185" t="s">
        <v>184</v>
      </c>
      <c r="B93" s="185" t="s">
        <v>185</v>
      </c>
      <c r="C93" s="185">
        <v>62</v>
      </c>
      <c r="D93" s="185">
        <v>54</v>
      </c>
      <c r="E93" s="185">
        <v>58</v>
      </c>
      <c r="F93" s="185">
        <v>898</v>
      </c>
      <c r="G93" s="185">
        <v>886</v>
      </c>
      <c r="H93" s="185">
        <v>1784</v>
      </c>
      <c r="I93" s="185">
        <v>67</v>
      </c>
      <c r="J93" s="185">
        <v>57</v>
      </c>
      <c r="K93" s="185">
        <v>62</v>
      </c>
      <c r="L93" s="185">
        <v>58</v>
      </c>
      <c r="M93" s="185">
        <v>53</v>
      </c>
      <c r="N93" s="185">
        <v>111</v>
      </c>
      <c r="O93" s="185">
        <v>62</v>
      </c>
      <c r="P93" s="185">
        <v>54</v>
      </c>
      <c r="Q93" s="185">
        <v>58</v>
      </c>
      <c r="R93" s="185">
        <v>963</v>
      </c>
      <c r="S93" s="185">
        <v>945</v>
      </c>
      <c r="T93" s="185">
        <v>1908</v>
      </c>
    </row>
    <row r="94" spans="1:20" x14ac:dyDescent="0.25">
      <c r="A94" s="185" t="s">
        <v>248</v>
      </c>
      <c r="B94" s="185" t="s">
        <v>249</v>
      </c>
      <c r="C94" s="185">
        <v>55</v>
      </c>
      <c r="D94" s="185">
        <v>46</v>
      </c>
      <c r="E94" s="185">
        <v>50</v>
      </c>
      <c r="F94" s="185">
        <v>722</v>
      </c>
      <c r="G94" s="185">
        <v>757</v>
      </c>
      <c r="H94" s="185">
        <v>1479</v>
      </c>
      <c r="I94" s="185">
        <v>54</v>
      </c>
      <c r="J94" s="185">
        <v>45</v>
      </c>
      <c r="K94" s="185">
        <v>49</v>
      </c>
      <c r="L94" s="185">
        <v>695</v>
      </c>
      <c r="M94" s="185">
        <v>778</v>
      </c>
      <c r="N94" s="185">
        <v>1473</v>
      </c>
      <c r="O94" s="185">
        <v>54</v>
      </c>
      <c r="P94" s="185">
        <v>45</v>
      </c>
      <c r="Q94" s="185">
        <v>50</v>
      </c>
      <c r="R94" s="185">
        <v>1433</v>
      </c>
      <c r="S94" s="185">
        <v>1550</v>
      </c>
      <c r="T94" s="185">
        <v>2983</v>
      </c>
    </row>
    <row r="95" spans="1:20" x14ac:dyDescent="0.25">
      <c r="A95" s="185" t="s">
        <v>238</v>
      </c>
      <c r="B95" s="185" t="s">
        <v>239</v>
      </c>
      <c r="C95" s="185">
        <v>64</v>
      </c>
      <c r="D95" s="185">
        <v>55</v>
      </c>
      <c r="E95" s="185">
        <v>60</v>
      </c>
      <c r="F95" s="185">
        <v>713</v>
      </c>
      <c r="G95" s="185">
        <v>737</v>
      </c>
      <c r="H95" s="185">
        <v>1450</v>
      </c>
      <c r="I95" s="185">
        <v>53</v>
      </c>
      <c r="J95" s="185">
        <v>46</v>
      </c>
      <c r="K95" s="185">
        <v>49</v>
      </c>
      <c r="L95" s="185">
        <v>225</v>
      </c>
      <c r="M95" s="185">
        <v>263</v>
      </c>
      <c r="N95" s="185">
        <v>488</v>
      </c>
      <c r="O95" s="185">
        <v>61</v>
      </c>
      <c r="P95" s="185">
        <v>53</v>
      </c>
      <c r="Q95" s="185">
        <v>57</v>
      </c>
      <c r="R95" s="185">
        <v>942</v>
      </c>
      <c r="S95" s="185">
        <v>1005</v>
      </c>
      <c r="T95" s="185">
        <v>1947</v>
      </c>
    </row>
    <row r="96" spans="1:20" x14ac:dyDescent="0.25">
      <c r="A96" s="185" t="s">
        <v>240</v>
      </c>
      <c r="B96" s="185" t="s">
        <v>241</v>
      </c>
      <c r="C96" s="185">
        <v>59</v>
      </c>
      <c r="D96" s="185">
        <v>51</v>
      </c>
      <c r="E96" s="185">
        <v>55</v>
      </c>
      <c r="F96" s="185">
        <v>1485</v>
      </c>
      <c r="G96" s="185">
        <v>1538</v>
      </c>
      <c r="H96" s="185">
        <v>3023</v>
      </c>
      <c r="I96" s="185">
        <v>54</v>
      </c>
      <c r="J96" s="185">
        <v>61</v>
      </c>
      <c r="K96" s="185">
        <v>57</v>
      </c>
      <c r="L96" s="185">
        <v>65</v>
      </c>
      <c r="M96" s="185">
        <v>59</v>
      </c>
      <c r="N96" s="185">
        <v>124</v>
      </c>
      <c r="O96" s="185">
        <v>59</v>
      </c>
      <c r="P96" s="185">
        <v>51</v>
      </c>
      <c r="Q96" s="185">
        <v>55</v>
      </c>
      <c r="R96" s="185">
        <v>1556</v>
      </c>
      <c r="S96" s="185">
        <v>1602</v>
      </c>
      <c r="T96" s="185">
        <v>3158</v>
      </c>
    </row>
    <row r="97" spans="1:20" x14ac:dyDescent="0.25">
      <c r="A97" s="185" t="s">
        <v>337</v>
      </c>
      <c r="B97" s="185" t="s">
        <v>338</v>
      </c>
      <c r="C97" s="185">
        <v>59</v>
      </c>
      <c r="D97" s="185">
        <v>53</v>
      </c>
      <c r="E97" s="185">
        <v>56</v>
      </c>
      <c r="F97" s="185">
        <v>2391</v>
      </c>
      <c r="G97" s="185">
        <v>2516</v>
      </c>
      <c r="H97" s="185">
        <v>4907</v>
      </c>
      <c r="I97" s="185">
        <v>50</v>
      </c>
      <c r="J97" s="185">
        <v>43</v>
      </c>
      <c r="K97" s="185">
        <v>47</v>
      </c>
      <c r="L97" s="185">
        <v>405</v>
      </c>
      <c r="M97" s="185">
        <v>443</v>
      </c>
      <c r="N97" s="185">
        <v>848</v>
      </c>
      <c r="O97" s="185">
        <v>58</v>
      </c>
      <c r="P97" s="185">
        <v>52</v>
      </c>
      <c r="Q97" s="185">
        <v>55</v>
      </c>
      <c r="R97" s="185">
        <v>2811</v>
      </c>
      <c r="S97" s="185">
        <v>2973</v>
      </c>
      <c r="T97" s="185">
        <v>5784</v>
      </c>
    </row>
    <row r="98" spans="1:20" x14ac:dyDescent="0.25">
      <c r="A98" s="185" t="s">
        <v>349</v>
      </c>
      <c r="B98" s="185" t="s">
        <v>350</v>
      </c>
      <c r="C98" s="185">
        <v>59</v>
      </c>
      <c r="D98" s="185">
        <v>54</v>
      </c>
      <c r="E98" s="185">
        <v>56</v>
      </c>
      <c r="F98" s="185">
        <v>1168</v>
      </c>
      <c r="G98" s="185">
        <v>1299</v>
      </c>
      <c r="H98" s="185">
        <v>2467</v>
      </c>
      <c r="I98" s="185">
        <v>72</v>
      </c>
      <c r="J98" s="185">
        <v>61</v>
      </c>
      <c r="K98" s="185">
        <v>67</v>
      </c>
      <c r="L98" s="185">
        <v>412</v>
      </c>
      <c r="M98" s="185">
        <v>411</v>
      </c>
      <c r="N98" s="185">
        <v>823</v>
      </c>
      <c r="O98" s="185">
        <v>62</v>
      </c>
      <c r="P98" s="185">
        <v>56</v>
      </c>
      <c r="Q98" s="185">
        <v>59</v>
      </c>
      <c r="R98" s="185">
        <v>1591</v>
      </c>
      <c r="S98" s="185">
        <v>1717</v>
      </c>
      <c r="T98" s="185">
        <v>3308</v>
      </c>
    </row>
    <row r="99" spans="1:20" x14ac:dyDescent="0.25">
      <c r="A99" s="185" t="s">
        <v>190</v>
      </c>
      <c r="B99" s="185" t="s">
        <v>191</v>
      </c>
      <c r="C99" s="185" t="s">
        <v>428</v>
      </c>
      <c r="D99" s="185" t="s">
        <v>428</v>
      </c>
      <c r="E99" s="185">
        <v>54</v>
      </c>
      <c r="F99" s="185">
        <v>3875</v>
      </c>
      <c r="G99" s="185">
        <v>4034</v>
      </c>
      <c r="H99" s="185">
        <v>7909</v>
      </c>
      <c r="I99" s="185" t="s">
        <v>428</v>
      </c>
      <c r="J99" s="185" t="s">
        <v>428</v>
      </c>
      <c r="K99" s="185">
        <v>49</v>
      </c>
      <c r="L99" s="185">
        <v>59</v>
      </c>
      <c r="M99" s="185">
        <v>62</v>
      </c>
      <c r="N99" s="185">
        <v>121</v>
      </c>
      <c r="O99" s="185">
        <v>59</v>
      </c>
      <c r="P99" s="185">
        <v>50</v>
      </c>
      <c r="Q99" s="185">
        <v>54</v>
      </c>
      <c r="R99" s="185">
        <v>3963</v>
      </c>
      <c r="S99" s="185">
        <v>4128</v>
      </c>
      <c r="T99" s="185">
        <v>8091</v>
      </c>
    </row>
    <row r="100" spans="1:20" x14ac:dyDescent="0.25">
      <c r="A100" s="185" t="s">
        <v>188</v>
      </c>
      <c r="B100" s="185" t="s">
        <v>189</v>
      </c>
      <c r="C100" s="185">
        <v>58</v>
      </c>
      <c r="D100" s="185">
        <v>50</v>
      </c>
      <c r="E100" s="185">
        <v>54</v>
      </c>
      <c r="F100" s="185">
        <v>1146</v>
      </c>
      <c r="G100" s="185">
        <v>1226</v>
      </c>
      <c r="H100" s="185">
        <v>2372</v>
      </c>
      <c r="I100" s="185">
        <v>51</v>
      </c>
      <c r="J100" s="185">
        <v>42</v>
      </c>
      <c r="K100" s="185">
        <v>46</v>
      </c>
      <c r="L100" s="185">
        <v>284</v>
      </c>
      <c r="M100" s="185">
        <v>306</v>
      </c>
      <c r="N100" s="185">
        <v>590</v>
      </c>
      <c r="O100" s="185">
        <v>56</v>
      </c>
      <c r="P100" s="185">
        <v>48</v>
      </c>
      <c r="Q100" s="185">
        <v>52</v>
      </c>
      <c r="R100" s="185">
        <v>1443</v>
      </c>
      <c r="S100" s="185">
        <v>1544</v>
      </c>
      <c r="T100" s="185">
        <v>2987</v>
      </c>
    </row>
    <row r="101" spans="1:20" x14ac:dyDescent="0.25">
      <c r="A101" s="185" t="s">
        <v>382</v>
      </c>
      <c r="B101" s="185" t="s">
        <v>383</v>
      </c>
      <c r="C101" s="185">
        <v>63</v>
      </c>
      <c r="D101" s="185">
        <v>55</v>
      </c>
      <c r="E101" s="185">
        <v>59</v>
      </c>
      <c r="F101" s="185">
        <v>1841</v>
      </c>
      <c r="G101" s="185">
        <v>1874</v>
      </c>
      <c r="H101" s="185">
        <v>3715</v>
      </c>
      <c r="I101" s="185">
        <v>58</v>
      </c>
      <c r="J101" s="185">
        <v>44</v>
      </c>
      <c r="K101" s="185">
        <v>51</v>
      </c>
      <c r="L101" s="185">
        <v>36</v>
      </c>
      <c r="M101" s="185">
        <v>34</v>
      </c>
      <c r="N101" s="185">
        <v>70</v>
      </c>
      <c r="O101" s="185">
        <v>63</v>
      </c>
      <c r="P101" s="185">
        <v>54</v>
      </c>
      <c r="Q101" s="185">
        <v>59</v>
      </c>
      <c r="R101" s="185">
        <v>1888</v>
      </c>
      <c r="S101" s="185">
        <v>1916</v>
      </c>
      <c r="T101" s="185">
        <v>3804</v>
      </c>
    </row>
    <row r="102" spans="1:20" x14ac:dyDescent="0.25">
      <c r="A102" s="185" t="s">
        <v>392</v>
      </c>
      <c r="B102" s="185" t="s">
        <v>393</v>
      </c>
      <c r="C102" s="185">
        <v>62</v>
      </c>
      <c r="D102" s="185">
        <v>54</v>
      </c>
      <c r="E102" s="185">
        <v>58</v>
      </c>
      <c r="F102" s="185">
        <v>622</v>
      </c>
      <c r="G102" s="185">
        <v>671</v>
      </c>
      <c r="H102" s="185">
        <v>1293</v>
      </c>
      <c r="I102" s="185">
        <v>67</v>
      </c>
      <c r="J102" s="185">
        <v>57</v>
      </c>
      <c r="K102" s="185">
        <v>61</v>
      </c>
      <c r="L102" s="185">
        <v>39</v>
      </c>
      <c r="M102" s="185">
        <v>58</v>
      </c>
      <c r="N102" s="185">
        <v>97</v>
      </c>
      <c r="O102" s="185">
        <v>62</v>
      </c>
      <c r="P102" s="185">
        <v>54</v>
      </c>
      <c r="Q102" s="185">
        <v>58</v>
      </c>
      <c r="R102" s="185">
        <v>668</v>
      </c>
      <c r="S102" s="185">
        <v>743</v>
      </c>
      <c r="T102" s="185">
        <v>1411</v>
      </c>
    </row>
    <row r="103" spans="1:20" x14ac:dyDescent="0.25">
      <c r="A103" s="185" t="s">
        <v>375</v>
      </c>
      <c r="B103" s="185" t="s">
        <v>376</v>
      </c>
      <c r="C103" s="185">
        <v>59</v>
      </c>
      <c r="D103" s="185">
        <v>52</v>
      </c>
      <c r="E103" s="185">
        <v>55</v>
      </c>
      <c r="F103" s="185">
        <v>643</v>
      </c>
      <c r="G103" s="185">
        <v>710</v>
      </c>
      <c r="H103" s="185">
        <v>1353</v>
      </c>
      <c r="I103" s="185">
        <v>64</v>
      </c>
      <c r="J103" s="185">
        <v>48</v>
      </c>
      <c r="K103" s="185">
        <v>57</v>
      </c>
      <c r="L103" s="185">
        <v>112</v>
      </c>
      <c r="M103" s="185">
        <v>102</v>
      </c>
      <c r="N103" s="185">
        <v>214</v>
      </c>
      <c r="O103" s="185">
        <v>59</v>
      </c>
      <c r="P103" s="185">
        <v>52</v>
      </c>
      <c r="Q103" s="185">
        <v>55</v>
      </c>
      <c r="R103" s="185">
        <v>762</v>
      </c>
      <c r="S103" s="185">
        <v>817</v>
      </c>
      <c r="T103" s="185">
        <v>1579</v>
      </c>
    </row>
    <row r="104" spans="1:20" x14ac:dyDescent="0.25">
      <c r="A104" s="185" t="s">
        <v>86</v>
      </c>
      <c r="B104" s="185" t="s">
        <v>87</v>
      </c>
      <c r="C104" s="185">
        <v>64</v>
      </c>
      <c r="D104" s="185">
        <v>56</v>
      </c>
      <c r="E104" s="185">
        <v>60</v>
      </c>
      <c r="F104" s="185">
        <v>2584</v>
      </c>
      <c r="G104" s="185">
        <v>2701</v>
      </c>
      <c r="H104" s="185">
        <v>5285</v>
      </c>
      <c r="I104" s="185">
        <v>60</v>
      </c>
      <c r="J104" s="185">
        <v>56</v>
      </c>
      <c r="K104" s="185">
        <v>58</v>
      </c>
      <c r="L104" s="185">
        <v>55</v>
      </c>
      <c r="M104" s="185">
        <v>50</v>
      </c>
      <c r="N104" s="185">
        <v>105</v>
      </c>
      <c r="O104" s="185">
        <v>64</v>
      </c>
      <c r="P104" s="185">
        <v>56</v>
      </c>
      <c r="Q104" s="185">
        <v>60</v>
      </c>
      <c r="R104" s="185">
        <v>2644</v>
      </c>
      <c r="S104" s="185">
        <v>2758</v>
      </c>
      <c r="T104" s="185">
        <v>5402</v>
      </c>
    </row>
    <row r="105" spans="1:20" x14ac:dyDescent="0.25">
      <c r="A105" s="185" t="s">
        <v>84</v>
      </c>
      <c r="B105" s="185" t="s">
        <v>85</v>
      </c>
      <c r="C105" s="185">
        <v>66</v>
      </c>
      <c r="D105" s="185">
        <v>62</v>
      </c>
      <c r="E105" s="185">
        <v>64</v>
      </c>
      <c r="F105" s="185">
        <v>577</v>
      </c>
      <c r="G105" s="185">
        <v>585</v>
      </c>
      <c r="H105" s="185">
        <v>1162</v>
      </c>
      <c r="I105" s="185">
        <v>73</v>
      </c>
      <c r="J105" s="185">
        <v>53</v>
      </c>
      <c r="K105" s="185">
        <v>62</v>
      </c>
      <c r="L105" s="185">
        <v>33</v>
      </c>
      <c r="M105" s="185">
        <v>36</v>
      </c>
      <c r="N105" s="185">
        <v>69</v>
      </c>
      <c r="O105" s="185">
        <v>66</v>
      </c>
      <c r="P105" s="185">
        <v>62</v>
      </c>
      <c r="Q105" s="185">
        <v>64</v>
      </c>
      <c r="R105" s="185">
        <v>610</v>
      </c>
      <c r="S105" s="185">
        <v>623</v>
      </c>
      <c r="T105" s="185">
        <v>1233</v>
      </c>
    </row>
    <row r="106" spans="1:20" x14ac:dyDescent="0.25">
      <c r="A106" s="185" t="s">
        <v>339</v>
      </c>
      <c r="B106" s="185" t="s">
        <v>340</v>
      </c>
      <c r="C106" s="185">
        <v>56</v>
      </c>
      <c r="D106" s="185">
        <v>48</v>
      </c>
      <c r="E106" s="185">
        <v>52</v>
      </c>
      <c r="F106" s="185">
        <v>2408</v>
      </c>
      <c r="G106" s="185">
        <v>2507</v>
      </c>
      <c r="H106" s="185">
        <v>4915</v>
      </c>
      <c r="I106" s="185">
        <v>43</v>
      </c>
      <c r="J106" s="185">
        <v>40</v>
      </c>
      <c r="K106" s="185">
        <v>41</v>
      </c>
      <c r="L106" s="185">
        <v>104</v>
      </c>
      <c r="M106" s="185">
        <v>131</v>
      </c>
      <c r="N106" s="185">
        <v>235</v>
      </c>
      <c r="O106" s="185">
        <v>56</v>
      </c>
      <c r="P106" s="185">
        <v>47</v>
      </c>
      <c r="Q106" s="185">
        <v>51</v>
      </c>
      <c r="R106" s="185">
        <v>2522</v>
      </c>
      <c r="S106" s="185">
        <v>2651</v>
      </c>
      <c r="T106" s="185">
        <v>5173</v>
      </c>
    </row>
    <row r="107" spans="1:20" x14ac:dyDescent="0.25">
      <c r="A107" s="185" t="s">
        <v>335</v>
      </c>
      <c r="B107" s="185" t="s">
        <v>336</v>
      </c>
      <c r="C107" s="185">
        <v>52</v>
      </c>
      <c r="D107" s="185">
        <v>48</v>
      </c>
      <c r="E107" s="185">
        <v>50</v>
      </c>
      <c r="F107" s="185">
        <v>1165</v>
      </c>
      <c r="G107" s="185">
        <v>1105</v>
      </c>
      <c r="H107" s="185">
        <v>2270</v>
      </c>
      <c r="I107" s="185">
        <v>47</v>
      </c>
      <c r="J107" s="185">
        <v>34</v>
      </c>
      <c r="K107" s="185">
        <v>41</v>
      </c>
      <c r="L107" s="185">
        <v>135</v>
      </c>
      <c r="M107" s="185">
        <v>148</v>
      </c>
      <c r="N107" s="185">
        <v>283</v>
      </c>
      <c r="O107" s="185">
        <v>51</v>
      </c>
      <c r="P107" s="185">
        <v>46</v>
      </c>
      <c r="Q107" s="185">
        <v>49</v>
      </c>
      <c r="R107" s="185">
        <v>1304</v>
      </c>
      <c r="S107" s="185">
        <v>1261</v>
      </c>
      <c r="T107" s="185">
        <v>2565</v>
      </c>
    </row>
    <row r="108" spans="1:20" x14ac:dyDescent="0.25">
      <c r="A108" s="185" t="s">
        <v>341</v>
      </c>
      <c r="B108" s="185" t="s">
        <v>342</v>
      </c>
      <c r="C108" s="185">
        <v>61</v>
      </c>
      <c r="D108" s="185">
        <v>54</v>
      </c>
      <c r="E108" s="185">
        <v>58</v>
      </c>
      <c r="F108" s="185">
        <v>6500</v>
      </c>
      <c r="G108" s="185">
        <v>6819</v>
      </c>
      <c r="H108" s="185">
        <v>13319</v>
      </c>
      <c r="I108" s="185">
        <v>69</v>
      </c>
      <c r="J108" s="185">
        <v>60</v>
      </c>
      <c r="K108" s="185">
        <v>64</v>
      </c>
      <c r="L108" s="185">
        <v>340</v>
      </c>
      <c r="M108" s="185">
        <v>386</v>
      </c>
      <c r="N108" s="185">
        <v>726</v>
      </c>
      <c r="O108" s="185">
        <v>61</v>
      </c>
      <c r="P108" s="185">
        <v>55</v>
      </c>
      <c r="Q108" s="185">
        <v>58</v>
      </c>
      <c r="R108" s="185">
        <v>6887</v>
      </c>
      <c r="S108" s="185">
        <v>7235</v>
      </c>
      <c r="T108" s="185">
        <v>14122</v>
      </c>
    </row>
    <row r="109" spans="1:20" x14ac:dyDescent="0.25">
      <c r="A109" s="185" t="s">
        <v>353</v>
      </c>
      <c r="B109" s="185" t="s">
        <v>354</v>
      </c>
      <c r="C109" s="185">
        <v>57</v>
      </c>
      <c r="D109" s="185">
        <v>54</v>
      </c>
      <c r="E109" s="185">
        <v>55</v>
      </c>
      <c r="F109" s="185">
        <v>875</v>
      </c>
      <c r="G109" s="185">
        <v>959</v>
      </c>
      <c r="H109" s="185">
        <v>1834</v>
      </c>
      <c r="I109" s="185">
        <v>57</v>
      </c>
      <c r="J109" s="185">
        <v>55</v>
      </c>
      <c r="K109" s="185">
        <v>56</v>
      </c>
      <c r="L109" s="185">
        <v>151</v>
      </c>
      <c r="M109" s="185">
        <v>133</v>
      </c>
      <c r="N109" s="185">
        <v>284</v>
      </c>
      <c r="O109" s="185">
        <v>57</v>
      </c>
      <c r="P109" s="185">
        <v>54</v>
      </c>
      <c r="Q109" s="185">
        <v>55</v>
      </c>
      <c r="R109" s="185">
        <v>1033</v>
      </c>
      <c r="S109" s="185">
        <v>1095</v>
      </c>
      <c r="T109" s="185">
        <v>2128</v>
      </c>
    </row>
    <row r="110" spans="1:20" x14ac:dyDescent="0.25">
      <c r="A110" s="185" t="s">
        <v>359</v>
      </c>
      <c r="B110" s="185" t="s">
        <v>360</v>
      </c>
      <c r="C110" s="185">
        <v>61</v>
      </c>
      <c r="D110" s="185">
        <v>55</v>
      </c>
      <c r="E110" s="185">
        <v>58</v>
      </c>
      <c r="F110" s="185">
        <v>1034</v>
      </c>
      <c r="G110" s="185">
        <v>968</v>
      </c>
      <c r="H110" s="185">
        <v>2002</v>
      </c>
      <c r="I110" s="185">
        <v>58</v>
      </c>
      <c r="J110" s="185">
        <v>45</v>
      </c>
      <c r="K110" s="185">
        <v>52</v>
      </c>
      <c r="L110" s="185">
        <v>278</v>
      </c>
      <c r="M110" s="185">
        <v>281</v>
      </c>
      <c r="N110" s="185">
        <v>559</v>
      </c>
      <c r="O110" s="185">
        <v>61</v>
      </c>
      <c r="P110" s="185">
        <v>53</v>
      </c>
      <c r="Q110" s="185">
        <v>57</v>
      </c>
      <c r="R110" s="185">
        <v>1317</v>
      </c>
      <c r="S110" s="185">
        <v>1256</v>
      </c>
      <c r="T110" s="185">
        <v>2573</v>
      </c>
    </row>
    <row r="111" spans="1:20" x14ac:dyDescent="0.25">
      <c r="A111" s="185" t="s">
        <v>194</v>
      </c>
      <c r="B111" s="185" t="s">
        <v>195</v>
      </c>
      <c r="C111" s="185">
        <v>68</v>
      </c>
      <c r="D111" s="185">
        <v>61</v>
      </c>
      <c r="E111" s="185">
        <v>64</v>
      </c>
      <c r="F111" s="185">
        <v>3219</v>
      </c>
      <c r="G111" s="185">
        <v>3382</v>
      </c>
      <c r="H111" s="185">
        <v>6601</v>
      </c>
      <c r="I111" s="185">
        <v>71</v>
      </c>
      <c r="J111" s="185">
        <v>69</v>
      </c>
      <c r="K111" s="185">
        <v>70</v>
      </c>
      <c r="L111" s="185">
        <v>271</v>
      </c>
      <c r="M111" s="185">
        <v>258</v>
      </c>
      <c r="N111" s="185">
        <v>529</v>
      </c>
      <c r="O111" s="185">
        <v>68</v>
      </c>
      <c r="P111" s="185">
        <v>61</v>
      </c>
      <c r="Q111" s="185">
        <v>64</v>
      </c>
      <c r="R111" s="185">
        <v>3503</v>
      </c>
      <c r="S111" s="185">
        <v>3656</v>
      </c>
      <c r="T111" s="185">
        <v>7159</v>
      </c>
    </row>
    <row r="112" spans="1:20" x14ac:dyDescent="0.25">
      <c r="A112" s="185" t="s">
        <v>192</v>
      </c>
      <c r="B112" s="185" t="s">
        <v>193</v>
      </c>
      <c r="C112" s="185">
        <v>61</v>
      </c>
      <c r="D112" s="185">
        <v>50</v>
      </c>
      <c r="E112" s="185">
        <v>55</v>
      </c>
      <c r="F112" s="185">
        <v>1001</v>
      </c>
      <c r="G112" s="185">
        <v>1194</v>
      </c>
      <c r="H112" s="185">
        <v>2195</v>
      </c>
      <c r="I112" s="185">
        <v>62</v>
      </c>
      <c r="J112" s="185">
        <v>60</v>
      </c>
      <c r="K112" s="185">
        <v>61</v>
      </c>
      <c r="L112" s="185">
        <v>925</v>
      </c>
      <c r="M112" s="185">
        <v>922</v>
      </c>
      <c r="N112" s="185">
        <v>1847</v>
      </c>
      <c r="O112" s="185">
        <v>60</v>
      </c>
      <c r="P112" s="185">
        <v>54</v>
      </c>
      <c r="Q112" s="185">
        <v>57</v>
      </c>
      <c r="R112" s="185">
        <v>1955</v>
      </c>
      <c r="S112" s="185">
        <v>2142</v>
      </c>
      <c r="T112" s="185">
        <v>4097</v>
      </c>
    </row>
    <row r="113" spans="1:20" x14ac:dyDescent="0.25">
      <c r="A113" s="185" t="s">
        <v>204</v>
      </c>
      <c r="B113" s="185" t="s">
        <v>205</v>
      </c>
      <c r="C113" s="185" t="s">
        <v>428</v>
      </c>
      <c r="D113" s="185" t="s">
        <v>428</v>
      </c>
      <c r="E113" s="185">
        <v>65</v>
      </c>
      <c r="F113" s="185">
        <v>168</v>
      </c>
      <c r="G113" s="185">
        <v>188</v>
      </c>
      <c r="H113" s="185">
        <v>356</v>
      </c>
      <c r="I113" s="185" t="s">
        <v>428</v>
      </c>
      <c r="J113" s="185" t="s">
        <v>428</v>
      </c>
      <c r="K113" s="185">
        <v>63</v>
      </c>
      <c r="L113" s="185">
        <v>5</v>
      </c>
      <c r="M113" s="185">
        <v>3</v>
      </c>
      <c r="N113" s="185">
        <v>8</v>
      </c>
      <c r="O113" s="185">
        <v>72</v>
      </c>
      <c r="P113" s="185">
        <v>58</v>
      </c>
      <c r="Q113" s="185">
        <v>65</v>
      </c>
      <c r="R113" s="185">
        <v>174</v>
      </c>
      <c r="S113" s="185">
        <v>191</v>
      </c>
      <c r="T113" s="185">
        <v>365</v>
      </c>
    </row>
    <row r="114" spans="1:20" x14ac:dyDescent="0.25">
      <c r="A114" s="185" t="s">
        <v>222</v>
      </c>
      <c r="B114" s="185" t="s">
        <v>223</v>
      </c>
      <c r="C114" s="185">
        <v>68</v>
      </c>
      <c r="D114" s="185">
        <v>59</v>
      </c>
      <c r="E114" s="185">
        <v>63</v>
      </c>
      <c r="F114" s="185">
        <v>4160</v>
      </c>
      <c r="G114" s="185">
        <v>4247</v>
      </c>
      <c r="H114" s="185">
        <v>8407</v>
      </c>
      <c r="I114" s="185">
        <v>71</v>
      </c>
      <c r="J114" s="185">
        <v>56</v>
      </c>
      <c r="K114" s="185">
        <v>64</v>
      </c>
      <c r="L114" s="185">
        <v>238</v>
      </c>
      <c r="M114" s="185">
        <v>219</v>
      </c>
      <c r="N114" s="185">
        <v>457</v>
      </c>
      <c r="O114" s="185">
        <v>68</v>
      </c>
      <c r="P114" s="185">
        <v>58</v>
      </c>
      <c r="Q114" s="185">
        <v>63</v>
      </c>
      <c r="R114" s="185">
        <v>4406</v>
      </c>
      <c r="S114" s="185">
        <v>4481</v>
      </c>
      <c r="T114" s="185">
        <v>8887</v>
      </c>
    </row>
    <row r="115" spans="1:20" x14ac:dyDescent="0.25">
      <c r="A115" s="185" t="s">
        <v>224</v>
      </c>
      <c r="B115" s="185" t="s">
        <v>225</v>
      </c>
      <c r="C115" s="185">
        <v>60</v>
      </c>
      <c r="D115" s="185">
        <v>46</v>
      </c>
      <c r="E115" s="185">
        <v>53</v>
      </c>
      <c r="F115" s="185">
        <v>1164</v>
      </c>
      <c r="G115" s="185">
        <v>1158</v>
      </c>
      <c r="H115" s="185">
        <v>2322</v>
      </c>
      <c r="I115" s="185">
        <v>59</v>
      </c>
      <c r="J115" s="185">
        <v>42</v>
      </c>
      <c r="K115" s="185">
        <v>50</v>
      </c>
      <c r="L115" s="185">
        <v>253</v>
      </c>
      <c r="M115" s="185">
        <v>276</v>
      </c>
      <c r="N115" s="185">
        <v>529</v>
      </c>
      <c r="O115" s="185">
        <v>60</v>
      </c>
      <c r="P115" s="185">
        <v>45</v>
      </c>
      <c r="Q115" s="185">
        <v>52</v>
      </c>
      <c r="R115" s="185">
        <v>1430</v>
      </c>
      <c r="S115" s="185">
        <v>1447</v>
      </c>
      <c r="T115" s="185">
        <v>2877</v>
      </c>
    </row>
    <row r="116" spans="1:20" x14ac:dyDescent="0.25">
      <c r="A116" s="185" t="s">
        <v>402</v>
      </c>
      <c r="B116" s="185" t="s">
        <v>403</v>
      </c>
      <c r="C116" s="185">
        <v>60</v>
      </c>
      <c r="D116" s="185">
        <v>53</v>
      </c>
      <c r="E116" s="185">
        <v>57</v>
      </c>
      <c r="F116" s="185">
        <v>2300</v>
      </c>
      <c r="G116" s="185">
        <v>2462</v>
      </c>
      <c r="H116" s="185">
        <v>4762</v>
      </c>
      <c r="I116" s="185">
        <v>62</v>
      </c>
      <c r="J116" s="185">
        <v>48</v>
      </c>
      <c r="K116" s="185">
        <v>54</v>
      </c>
      <c r="L116" s="185">
        <v>93</v>
      </c>
      <c r="M116" s="185">
        <v>126</v>
      </c>
      <c r="N116" s="185">
        <v>219</v>
      </c>
      <c r="O116" s="185">
        <v>60</v>
      </c>
      <c r="P116" s="185">
        <v>53</v>
      </c>
      <c r="Q116" s="185">
        <v>56</v>
      </c>
      <c r="R116" s="185">
        <v>2416</v>
      </c>
      <c r="S116" s="185">
        <v>2610</v>
      </c>
      <c r="T116" s="185">
        <v>5026</v>
      </c>
    </row>
    <row r="117" spans="1:20" x14ac:dyDescent="0.25">
      <c r="A117" s="185" t="s">
        <v>398</v>
      </c>
      <c r="B117" s="185" t="s">
        <v>399</v>
      </c>
      <c r="C117" s="185">
        <v>65</v>
      </c>
      <c r="D117" s="185">
        <v>58</v>
      </c>
      <c r="E117" s="185">
        <v>61</v>
      </c>
      <c r="F117" s="185">
        <v>1026</v>
      </c>
      <c r="G117" s="185">
        <v>1149</v>
      </c>
      <c r="H117" s="185">
        <v>2175</v>
      </c>
      <c r="I117" s="185">
        <v>68</v>
      </c>
      <c r="J117" s="185">
        <v>56</v>
      </c>
      <c r="K117" s="185">
        <v>62</v>
      </c>
      <c r="L117" s="185">
        <v>176</v>
      </c>
      <c r="M117" s="185">
        <v>176</v>
      </c>
      <c r="N117" s="185">
        <v>352</v>
      </c>
      <c r="O117" s="185">
        <v>65</v>
      </c>
      <c r="P117" s="185">
        <v>57</v>
      </c>
      <c r="Q117" s="185">
        <v>61</v>
      </c>
      <c r="R117" s="185">
        <v>1205</v>
      </c>
      <c r="S117" s="185">
        <v>1333</v>
      </c>
      <c r="T117" s="185">
        <v>2538</v>
      </c>
    </row>
    <row r="118" spans="1:20" x14ac:dyDescent="0.25">
      <c r="A118" s="185" t="s">
        <v>333</v>
      </c>
      <c r="B118" s="185" t="s">
        <v>334</v>
      </c>
      <c r="C118" s="185">
        <v>54</v>
      </c>
      <c r="D118" s="185">
        <v>52</v>
      </c>
      <c r="E118" s="185">
        <v>53</v>
      </c>
      <c r="F118" s="185">
        <v>581</v>
      </c>
      <c r="G118" s="185">
        <v>586</v>
      </c>
      <c r="H118" s="185">
        <v>1167</v>
      </c>
      <c r="I118" s="185">
        <v>63</v>
      </c>
      <c r="J118" s="185">
        <v>57</v>
      </c>
      <c r="K118" s="185">
        <v>59</v>
      </c>
      <c r="L118" s="185">
        <v>56</v>
      </c>
      <c r="M118" s="185">
        <v>83</v>
      </c>
      <c r="N118" s="185">
        <v>139</v>
      </c>
      <c r="O118" s="185">
        <v>55</v>
      </c>
      <c r="P118" s="185">
        <v>53</v>
      </c>
      <c r="Q118" s="185">
        <v>54</v>
      </c>
      <c r="R118" s="185">
        <v>640</v>
      </c>
      <c r="S118" s="185">
        <v>674</v>
      </c>
      <c r="T118" s="185">
        <v>1314</v>
      </c>
    </row>
    <row r="119" spans="1:20" x14ac:dyDescent="0.25">
      <c r="A119" s="185" t="s">
        <v>367</v>
      </c>
      <c r="B119" s="185" t="s">
        <v>368</v>
      </c>
      <c r="C119" s="185">
        <v>59</v>
      </c>
      <c r="D119" s="185">
        <v>59</v>
      </c>
      <c r="E119" s="185">
        <v>59</v>
      </c>
      <c r="F119" s="185">
        <v>602</v>
      </c>
      <c r="G119" s="185">
        <v>646</v>
      </c>
      <c r="H119" s="185">
        <v>1248</v>
      </c>
      <c r="I119" s="185">
        <v>61</v>
      </c>
      <c r="J119" s="185">
        <v>66</v>
      </c>
      <c r="K119" s="185">
        <v>63</v>
      </c>
      <c r="L119" s="185">
        <v>131</v>
      </c>
      <c r="M119" s="185">
        <v>118</v>
      </c>
      <c r="N119" s="185">
        <v>249</v>
      </c>
      <c r="O119" s="185">
        <v>59</v>
      </c>
      <c r="P119" s="185">
        <v>60</v>
      </c>
      <c r="Q119" s="185">
        <v>60</v>
      </c>
      <c r="R119" s="185">
        <v>736</v>
      </c>
      <c r="S119" s="185">
        <v>769</v>
      </c>
      <c r="T119" s="185">
        <v>1505</v>
      </c>
    </row>
    <row r="120" spans="1:20" x14ac:dyDescent="0.25">
      <c r="A120" s="185" t="s">
        <v>363</v>
      </c>
      <c r="B120" s="185" t="s">
        <v>364</v>
      </c>
      <c r="C120" s="185">
        <v>57</v>
      </c>
      <c r="D120" s="185">
        <v>56</v>
      </c>
      <c r="E120" s="185">
        <v>57</v>
      </c>
      <c r="F120" s="185">
        <v>807</v>
      </c>
      <c r="G120" s="185">
        <v>860</v>
      </c>
      <c r="H120" s="185">
        <v>1667</v>
      </c>
      <c r="I120" s="185">
        <v>78</v>
      </c>
      <c r="J120" s="185">
        <v>52</v>
      </c>
      <c r="K120" s="185">
        <v>65</v>
      </c>
      <c r="L120" s="185">
        <v>59</v>
      </c>
      <c r="M120" s="185">
        <v>60</v>
      </c>
      <c r="N120" s="185">
        <v>119</v>
      </c>
      <c r="O120" s="185">
        <v>59</v>
      </c>
      <c r="P120" s="185">
        <v>56</v>
      </c>
      <c r="Q120" s="185">
        <v>57</v>
      </c>
      <c r="R120" s="185">
        <v>868</v>
      </c>
      <c r="S120" s="185">
        <v>924</v>
      </c>
      <c r="T120" s="185">
        <v>1792</v>
      </c>
    </row>
    <row r="121" spans="1:20" x14ac:dyDescent="0.25">
      <c r="A121" s="185" t="s">
        <v>355</v>
      </c>
      <c r="B121" s="185" t="s">
        <v>356</v>
      </c>
      <c r="C121" s="185">
        <v>56</v>
      </c>
      <c r="D121" s="185">
        <v>42</v>
      </c>
      <c r="E121" s="185">
        <v>49</v>
      </c>
      <c r="F121" s="185">
        <v>554</v>
      </c>
      <c r="G121" s="185">
        <v>543</v>
      </c>
      <c r="H121" s="185">
        <v>1097</v>
      </c>
      <c r="I121" s="185">
        <v>61</v>
      </c>
      <c r="J121" s="185">
        <v>49</v>
      </c>
      <c r="K121" s="185">
        <v>55</v>
      </c>
      <c r="L121" s="185">
        <v>264</v>
      </c>
      <c r="M121" s="185">
        <v>240</v>
      </c>
      <c r="N121" s="185">
        <v>504</v>
      </c>
      <c r="O121" s="185">
        <v>57</v>
      </c>
      <c r="P121" s="185">
        <v>44</v>
      </c>
      <c r="Q121" s="185">
        <v>51</v>
      </c>
      <c r="R121" s="185">
        <v>828</v>
      </c>
      <c r="S121" s="185">
        <v>793</v>
      </c>
      <c r="T121" s="185">
        <v>1621</v>
      </c>
    </row>
    <row r="122" spans="1:20" x14ac:dyDescent="0.25">
      <c r="A122" s="185" t="s">
        <v>357</v>
      </c>
      <c r="B122" s="185" t="s">
        <v>358</v>
      </c>
      <c r="C122" s="185">
        <v>52</v>
      </c>
      <c r="D122" s="185">
        <v>45</v>
      </c>
      <c r="E122" s="185">
        <v>49</v>
      </c>
      <c r="F122" s="185">
        <v>420</v>
      </c>
      <c r="G122" s="185">
        <v>435</v>
      </c>
      <c r="H122" s="185">
        <v>855</v>
      </c>
      <c r="I122" s="185">
        <v>65</v>
      </c>
      <c r="J122" s="185">
        <v>59</v>
      </c>
      <c r="K122" s="185">
        <v>62</v>
      </c>
      <c r="L122" s="185">
        <v>546</v>
      </c>
      <c r="M122" s="185">
        <v>604</v>
      </c>
      <c r="N122" s="185">
        <v>1150</v>
      </c>
      <c r="O122" s="185">
        <v>60</v>
      </c>
      <c r="P122" s="185">
        <v>53</v>
      </c>
      <c r="Q122" s="185">
        <v>56</v>
      </c>
      <c r="R122" s="185">
        <v>980</v>
      </c>
      <c r="S122" s="185">
        <v>1049</v>
      </c>
      <c r="T122" s="185">
        <v>2029</v>
      </c>
    </row>
    <row r="123" spans="1:20" x14ac:dyDescent="0.25">
      <c r="A123" s="185" t="s">
        <v>369</v>
      </c>
      <c r="B123" s="185" t="s">
        <v>370</v>
      </c>
      <c r="C123" s="185">
        <v>53</v>
      </c>
      <c r="D123" s="185">
        <v>49</v>
      </c>
      <c r="E123" s="185">
        <v>51</v>
      </c>
      <c r="F123" s="185">
        <v>832</v>
      </c>
      <c r="G123" s="185">
        <v>856</v>
      </c>
      <c r="H123" s="185">
        <v>1688</v>
      </c>
      <c r="I123" s="185">
        <v>65</v>
      </c>
      <c r="J123" s="185">
        <v>63</v>
      </c>
      <c r="K123" s="185">
        <v>64</v>
      </c>
      <c r="L123" s="185">
        <v>110</v>
      </c>
      <c r="M123" s="185">
        <v>112</v>
      </c>
      <c r="N123" s="185">
        <v>222</v>
      </c>
      <c r="O123" s="185">
        <v>55</v>
      </c>
      <c r="P123" s="185">
        <v>50</v>
      </c>
      <c r="Q123" s="185">
        <v>52</v>
      </c>
      <c r="R123" s="185">
        <v>948</v>
      </c>
      <c r="S123" s="185">
        <v>976</v>
      </c>
      <c r="T123" s="185">
        <v>1924</v>
      </c>
    </row>
    <row r="124" spans="1:20" x14ac:dyDescent="0.25">
      <c r="A124" s="185" t="s">
        <v>242</v>
      </c>
      <c r="B124" s="185" t="s">
        <v>243</v>
      </c>
      <c r="C124" s="185">
        <v>67</v>
      </c>
      <c r="D124" s="185">
        <v>59</v>
      </c>
      <c r="E124" s="185">
        <v>63</v>
      </c>
      <c r="F124" s="185">
        <v>2728</v>
      </c>
      <c r="G124" s="185">
        <v>3034</v>
      </c>
      <c r="H124" s="185">
        <v>5762</v>
      </c>
      <c r="I124" s="185">
        <v>63</v>
      </c>
      <c r="J124" s="185">
        <v>58</v>
      </c>
      <c r="K124" s="185">
        <v>60</v>
      </c>
      <c r="L124" s="185">
        <v>358</v>
      </c>
      <c r="M124" s="185">
        <v>375</v>
      </c>
      <c r="N124" s="185">
        <v>733</v>
      </c>
      <c r="O124" s="185">
        <v>67</v>
      </c>
      <c r="P124" s="185">
        <v>59</v>
      </c>
      <c r="Q124" s="185">
        <v>62</v>
      </c>
      <c r="R124" s="185">
        <v>3106</v>
      </c>
      <c r="S124" s="185">
        <v>3424</v>
      </c>
      <c r="T124" s="185">
        <v>6530</v>
      </c>
    </row>
    <row r="125" spans="1:20" x14ac:dyDescent="0.25">
      <c r="A125" s="185" t="s">
        <v>252</v>
      </c>
      <c r="B125" s="185" t="s">
        <v>253</v>
      </c>
      <c r="C125" s="185">
        <v>61</v>
      </c>
      <c r="D125" s="185">
        <v>50</v>
      </c>
      <c r="E125" s="185">
        <v>56</v>
      </c>
      <c r="F125" s="185">
        <v>812</v>
      </c>
      <c r="G125" s="185">
        <v>796</v>
      </c>
      <c r="H125" s="185">
        <v>1608</v>
      </c>
      <c r="I125" s="185">
        <v>40</v>
      </c>
      <c r="J125" s="185">
        <v>35</v>
      </c>
      <c r="K125" s="185">
        <v>37</v>
      </c>
      <c r="L125" s="185">
        <v>405</v>
      </c>
      <c r="M125" s="185">
        <v>422</v>
      </c>
      <c r="N125" s="185">
        <v>827</v>
      </c>
      <c r="O125" s="185">
        <v>54</v>
      </c>
      <c r="P125" s="185">
        <v>44</v>
      </c>
      <c r="Q125" s="185">
        <v>49</v>
      </c>
      <c r="R125" s="185">
        <v>1268</v>
      </c>
      <c r="S125" s="185">
        <v>1262</v>
      </c>
      <c r="T125" s="185">
        <v>2530</v>
      </c>
    </row>
    <row r="126" spans="1:20" x14ac:dyDescent="0.25">
      <c r="A126" s="185" t="s">
        <v>124</v>
      </c>
      <c r="B126" s="185" t="s">
        <v>125</v>
      </c>
      <c r="C126" s="185">
        <v>57</v>
      </c>
      <c r="D126" s="185">
        <v>52</v>
      </c>
      <c r="E126" s="185">
        <v>54</v>
      </c>
      <c r="F126" s="185">
        <v>748</v>
      </c>
      <c r="G126" s="185">
        <v>806</v>
      </c>
      <c r="H126" s="185">
        <v>1554</v>
      </c>
      <c r="I126" s="185" t="s">
        <v>428</v>
      </c>
      <c r="J126" s="185" t="s">
        <v>428</v>
      </c>
      <c r="K126" s="185">
        <v>71</v>
      </c>
      <c r="L126" s="185">
        <v>14</v>
      </c>
      <c r="M126" s="185">
        <v>3</v>
      </c>
      <c r="N126" s="185">
        <v>17</v>
      </c>
      <c r="O126" s="185">
        <v>57</v>
      </c>
      <c r="P126" s="185">
        <v>52</v>
      </c>
      <c r="Q126" s="185">
        <v>54</v>
      </c>
      <c r="R126" s="185">
        <v>764</v>
      </c>
      <c r="S126" s="185">
        <v>811</v>
      </c>
      <c r="T126" s="185">
        <v>1575</v>
      </c>
    </row>
    <row r="127" spans="1:20" x14ac:dyDescent="0.25">
      <c r="A127" s="185" t="s">
        <v>149</v>
      </c>
      <c r="B127" s="185" t="s">
        <v>150</v>
      </c>
      <c r="C127" s="185">
        <v>64</v>
      </c>
      <c r="D127" s="185">
        <v>56</v>
      </c>
      <c r="E127" s="185">
        <v>60</v>
      </c>
      <c r="F127" s="185">
        <v>1102</v>
      </c>
      <c r="G127" s="185">
        <v>1161</v>
      </c>
      <c r="H127" s="185">
        <v>2263</v>
      </c>
      <c r="I127" s="185">
        <v>59</v>
      </c>
      <c r="J127" s="185">
        <v>55</v>
      </c>
      <c r="K127" s="185">
        <v>57</v>
      </c>
      <c r="L127" s="185">
        <v>68</v>
      </c>
      <c r="M127" s="185">
        <v>71</v>
      </c>
      <c r="N127" s="185">
        <v>139</v>
      </c>
      <c r="O127" s="185">
        <v>64</v>
      </c>
      <c r="P127" s="185">
        <v>56</v>
      </c>
      <c r="Q127" s="185">
        <v>60</v>
      </c>
      <c r="R127" s="185">
        <v>1176</v>
      </c>
      <c r="S127" s="185">
        <v>1241</v>
      </c>
      <c r="T127" s="185">
        <v>2417</v>
      </c>
    </row>
    <row r="128" spans="1:20" x14ac:dyDescent="0.25">
      <c r="A128" s="185" t="s">
        <v>380</v>
      </c>
      <c r="B128" s="185" t="s">
        <v>381</v>
      </c>
      <c r="C128" s="185">
        <v>63</v>
      </c>
      <c r="D128" s="185">
        <v>55</v>
      </c>
      <c r="E128" s="185">
        <v>59</v>
      </c>
      <c r="F128" s="185">
        <v>3452</v>
      </c>
      <c r="G128" s="185">
        <v>3640</v>
      </c>
      <c r="H128" s="185">
        <v>7092</v>
      </c>
      <c r="I128" s="185">
        <v>66</v>
      </c>
      <c r="J128" s="185">
        <v>57</v>
      </c>
      <c r="K128" s="185">
        <v>61</v>
      </c>
      <c r="L128" s="185">
        <v>95</v>
      </c>
      <c r="M128" s="185">
        <v>117</v>
      </c>
      <c r="N128" s="185">
        <v>212</v>
      </c>
      <c r="O128" s="185">
        <v>63</v>
      </c>
      <c r="P128" s="185">
        <v>55</v>
      </c>
      <c r="Q128" s="185">
        <v>59</v>
      </c>
      <c r="R128" s="185">
        <v>3566</v>
      </c>
      <c r="S128" s="185">
        <v>3773</v>
      </c>
      <c r="T128" s="185">
        <v>7339</v>
      </c>
    </row>
    <row r="129" spans="1:20" x14ac:dyDescent="0.25">
      <c r="A129" s="185" t="s">
        <v>390</v>
      </c>
      <c r="B129" s="185" t="s">
        <v>391</v>
      </c>
      <c r="C129" s="185">
        <v>61</v>
      </c>
      <c r="D129" s="185">
        <v>56</v>
      </c>
      <c r="E129" s="185">
        <v>58</v>
      </c>
      <c r="F129" s="185">
        <v>1295</v>
      </c>
      <c r="G129" s="185">
        <v>1333</v>
      </c>
      <c r="H129" s="185">
        <v>2628</v>
      </c>
      <c r="I129" s="185">
        <v>58</v>
      </c>
      <c r="J129" s="185">
        <v>44</v>
      </c>
      <c r="K129" s="185">
        <v>50</v>
      </c>
      <c r="L129" s="185">
        <v>66</v>
      </c>
      <c r="M129" s="185">
        <v>73</v>
      </c>
      <c r="N129" s="185">
        <v>139</v>
      </c>
      <c r="O129" s="185">
        <v>60</v>
      </c>
      <c r="P129" s="185">
        <v>55</v>
      </c>
      <c r="Q129" s="185">
        <v>58</v>
      </c>
      <c r="R129" s="185">
        <v>1369</v>
      </c>
      <c r="S129" s="185">
        <v>1414</v>
      </c>
      <c r="T129" s="185">
        <v>2783</v>
      </c>
    </row>
    <row r="130" spans="1:20" x14ac:dyDescent="0.25">
      <c r="A130" s="185" t="s">
        <v>400</v>
      </c>
      <c r="B130" s="185" t="s">
        <v>401</v>
      </c>
      <c r="C130" s="185" t="s">
        <v>428</v>
      </c>
      <c r="D130" s="185" t="s">
        <v>428</v>
      </c>
      <c r="E130" s="185" t="s">
        <v>428</v>
      </c>
      <c r="F130" s="185" t="s">
        <v>428</v>
      </c>
      <c r="G130" s="185" t="s">
        <v>428</v>
      </c>
      <c r="H130" s="185" t="s">
        <v>428</v>
      </c>
      <c r="I130" s="185" t="s">
        <v>428</v>
      </c>
      <c r="J130" s="185" t="s">
        <v>428</v>
      </c>
      <c r="K130" s="185" t="s">
        <v>428</v>
      </c>
      <c r="L130" s="185" t="s">
        <v>428</v>
      </c>
      <c r="M130" s="185" t="s">
        <v>428</v>
      </c>
      <c r="N130" s="185" t="s">
        <v>428</v>
      </c>
      <c r="O130" s="185" t="s">
        <v>428</v>
      </c>
      <c r="P130" s="185" t="s">
        <v>428</v>
      </c>
      <c r="Q130" s="185" t="s">
        <v>428</v>
      </c>
      <c r="R130" s="185" t="s">
        <v>428</v>
      </c>
      <c r="S130" s="185" t="s">
        <v>428</v>
      </c>
      <c r="T130" s="185" t="s">
        <v>428</v>
      </c>
    </row>
    <row r="131" spans="1:20" x14ac:dyDescent="0.25">
      <c r="A131" s="185" t="s">
        <v>244</v>
      </c>
      <c r="B131" s="185" t="s">
        <v>245</v>
      </c>
      <c r="C131" s="185">
        <v>57</v>
      </c>
      <c r="D131" s="185">
        <v>51</v>
      </c>
      <c r="E131" s="185">
        <v>54</v>
      </c>
      <c r="F131" s="185">
        <v>6985</v>
      </c>
      <c r="G131" s="185">
        <v>7517</v>
      </c>
      <c r="H131" s="185">
        <v>14502</v>
      </c>
      <c r="I131" s="185">
        <v>66</v>
      </c>
      <c r="J131" s="185">
        <v>55</v>
      </c>
      <c r="K131" s="185">
        <v>60</v>
      </c>
      <c r="L131" s="185">
        <v>382</v>
      </c>
      <c r="M131" s="185">
        <v>436</v>
      </c>
      <c r="N131" s="185">
        <v>818</v>
      </c>
      <c r="O131" s="185">
        <v>57</v>
      </c>
      <c r="P131" s="185">
        <v>51</v>
      </c>
      <c r="Q131" s="185">
        <v>54</v>
      </c>
      <c r="R131" s="185">
        <v>7401</v>
      </c>
      <c r="S131" s="185">
        <v>8006</v>
      </c>
      <c r="T131" s="185">
        <v>15407</v>
      </c>
    </row>
    <row r="132" spans="1:20" x14ac:dyDescent="0.25">
      <c r="A132" s="185" t="s">
        <v>254</v>
      </c>
      <c r="B132" s="185" t="s">
        <v>441</v>
      </c>
      <c r="C132" s="185">
        <v>55</v>
      </c>
      <c r="D132" s="185">
        <v>49</v>
      </c>
      <c r="E132" s="185">
        <v>52</v>
      </c>
      <c r="F132" s="185">
        <v>811</v>
      </c>
      <c r="G132" s="185">
        <v>883</v>
      </c>
      <c r="H132" s="185">
        <v>1694</v>
      </c>
      <c r="I132" s="185">
        <v>61</v>
      </c>
      <c r="J132" s="185">
        <v>38</v>
      </c>
      <c r="K132" s="185">
        <v>50</v>
      </c>
      <c r="L132" s="185">
        <v>113</v>
      </c>
      <c r="M132" s="185">
        <v>108</v>
      </c>
      <c r="N132" s="185">
        <v>221</v>
      </c>
      <c r="O132" s="185">
        <v>56</v>
      </c>
      <c r="P132" s="185">
        <v>48</v>
      </c>
      <c r="Q132" s="185">
        <v>52</v>
      </c>
      <c r="R132" s="185">
        <v>928</v>
      </c>
      <c r="S132" s="185">
        <v>994</v>
      </c>
      <c r="T132" s="185">
        <v>1922</v>
      </c>
    </row>
    <row r="133" spans="1:20" x14ac:dyDescent="0.25">
      <c r="A133" s="185" t="s">
        <v>257</v>
      </c>
      <c r="B133" s="185" t="s">
        <v>258</v>
      </c>
      <c r="C133" s="185">
        <v>64</v>
      </c>
      <c r="D133" s="185">
        <v>52</v>
      </c>
      <c r="E133" s="185">
        <v>58</v>
      </c>
      <c r="F133" s="185">
        <v>817</v>
      </c>
      <c r="G133" s="185">
        <v>880</v>
      </c>
      <c r="H133" s="185">
        <v>1697</v>
      </c>
      <c r="I133" s="185">
        <v>61</v>
      </c>
      <c r="J133" s="185">
        <v>57</v>
      </c>
      <c r="K133" s="185">
        <v>59</v>
      </c>
      <c r="L133" s="185">
        <v>157</v>
      </c>
      <c r="M133" s="185">
        <v>162</v>
      </c>
      <c r="N133" s="185">
        <v>319</v>
      </c>
      <c r="O133" s="185">
        <v>63</v>
      </c>
      <c r="P133" s="185">
        <v>53</v>
      </c>
      <c r="Q133" s="185">
        <v>58</v>
      </c>
      <c r="R133" s="185">
        <v>977</v>
      </c>
      <c r="S133" s="185">
        <v>1046</v>
      </c>
      <c r="T133" s="185">
        <v>2023</v>
      </c>
    </row>
    <row r="134" spans="1:20" x14ac:dyDescent="0.25">
      <c r="A134" s="185" t="s">
        <v>214</v>
      </c>
      <c r="B134" s="185" t="s">
        <v>215</v>
      </c>
      <c r="C134" s="185">
        <v>55</v>
      </c>
      <c r="D134" s="185">
        <v>48</v>
      </c>
      <c r="E134" s="185">
        <v>52</v>
      </c>
      <c r="F134" s="185">
        <v>801</v>
      </c>
      <c r="G134" s="185">
        <v>838</v>
      </c>
      <c r="H134" s="185">
        <v>1639</v>
      </c>
      <c r="I134" s="185">
        <v>59</v>
      </c>
      <c r="J134" s="185">
        <v>45</v>
      </c>
      <c r="K134" s="185">
        <v>51</v>
      </c>
      <c r="L134" s="185">
        <v>39</v>
      </c>
      <c r="M134" s="185">
        <v>51</v>
      </c>
      <c r="N134" s="185">
        <v>90</v>
      </c>
      <c r="O134" s="185">
        <v>55</v>
      </c>
      <c r="P134" s="185">
        <v>48</v>
      </c>
      <c r="Q134" s="185">
        <v>51</v>
      </c>
      <c r="R134" s="185">
        <v>844</v>
      </c>
      <c r="S134" s="185">
        <v>896</v>
      </c>
      <c r="T134" s="185">
        <v>1740</v>
      </c>
    </row>
    <row r="135" spans="1:20" x14ac:dyDescent="0.25">
      <c r="A135" s="185" t="s">
        <v>234</v>
      </c>
      <c r="B135" s="185" t="s">
        <v>235</v>
      </c>
      <c r="C135" s="185">
        <v>66</v>
      </c>
      <c r="D135" s="185">
        <v>58</v>
      </c>
      <c r="E135" s="185">
        <v>62</v>
      </c>
      <c r="F135" s="185">
        <v>2708</v>
      </c>
      <c r="G135" s="185">
        <v>2789</v>
      </c>
      <c r="H135" s="185">
        <v>5497</v>
      </c>
      <c r="I135" s="185">
        <v>63</v>
      </c>
      <c r="J135" s="185">
        <v>52</v>
      </c>
      <c r="K135" s="185">
        <v>58</v>
      </c>
      <c r="L135" s="185">
        <v>180</v>
      </c>
      <c r="M135" s="185">
        <v>175</v>
      </c>
      <c r="N135" s="185">
        <v>355</v>
      </c>
      <c r="O135" s="185">
        <v>66</v>
      </c>
      <c r="P135" s="185">
        <v>58</v>
      </c>
      <c r="Q135" s="185">
        <v>62</v>
      </c>
      <c r="R135" s="185">
        <v>2903</v>
      </c>
      <c r="S135" s="185">
        <v>2984</v>
      </c>
      <c r="T135" s="185">
        <v>5887</v>
      </c>
    </row>
    <row r="136" spans="1:20" x14ac:dyDescent="0.25">
      <c r="A136" s="185" t="s">
        <v>345</v>
      </c>
      <c r="B136" s="185" t="s">
        <v>346</v>
      </c>
      <c r="C136" s="185">
        <v>58</v>
      </c>
      <c r="D136" s="185">
        <v>50</v>
      </c>
      <c r="E136" s="185">
        <v>54</v>
      </c>
      <c r="F136" s="185">
        <v>7050</v>
      </c>
      <c r="G136" s="185">
        <v>7571</v>
      </c>
      <c r="H136" s="185">
        <v>14621</v>
      </c>
      <c r="I136" s="185">
        <v>60</v>
      </c>
      <c r="J136" s="185">
        <v>49</v>
      </c>
      <c r="K136" s="185">
        <v>54</v>
      </c>
      <c r="L136" s="185">
        <v>724</v>
      </c>
      <c r="M136" s="185">
        <v>758</v>
      </c>
      <c r="N136" s="185">
        <v>1482</v>
      </c>
      <c r="O136" s="185">
        <v>58</v>
      </c>
      <c r="P136" s="185">
        <v>50</v>
      </c>
      <c r="Q136" s="185">
        <v>54</v>
      </c>
      <c r="R136" s="185">
        <v>7812</v>
      </c>
      <c r="S136" s="185">
        <v>8370</v>
      </c>
      <c r="T136" s="185">
        <v>16182</v>
      </c>
    </row>
    <row r="137" spans="1:20" x14ac:dyDescent="0.25">
      <c r="A137" s="185" t="s">
        <v>347</v>
      </c>
      <c r="B137" s="185" t="s">
        <v>348</v>
      </c>
      <c r="C137" s="185">
        <v>50</v>
      </c>
      <c r="D137" s="185">
        <v>44</v>
      </c>
      <c r="E137" s="185">
        <v>47</v>
      </c>
      <c r="F137" s="185">
        <v>1421</v>
      </c>
      <c r="G137" s="185">
        <v>1413</v>
      </c>
      <c r="H137" s="185">
        <v>2834</v>
      </c>
      <c r="I137" s="185">
        <v>51</v>
      </c>
      <c r="J137" s="185">
        <v>44</v>
      </c>
      <c r="K137" s="185">
        <v>47</v>
      </c>
      <c r="L137" s="185">
        <v>170</v>
      </c>
      <c r="M137" s="185">
        <v>181</v>
      </c>
      <c r="N137" s="185">
        <v>351</v>
      </c>
      <c r="O137" s="185">
        <v>50</v>
      </c>
      <c r="P137" s="185">
        <v>44</v>
      </c>
      <c r="Q137" s="185">
        <v>47</v>
      </c>
      <c r="R137" s="185">
        <v>1601</v>
      </c>
      <c r="S137" s="185">
        <v>1605</v>
      </c>
      <c r="T137" s="185">
        <v>3206</v>
      </c>
    </row>
    <row r="138" spans="1:20" x14ac:dyDescent="0.25">
      <c r="A138" s="185" t="s">
        <v>128</v>
      </c>
      <c r="B138" s="185" t="s">
        <v>129</v>
      </c>
      <c r="C138" s="185">
        <v>67</v>
      </c>
      <c r="D138" s="185">
        <v>60</v>
      </c>
      <c r="E138" s="185">
        <v>63</v>
      </c>
      <c r="F138" s="185">
        <v>5588</v>
      </c>
      <c r="G138" s="185">
        <v>5929</v>
      </c>
      <c r="H138" s="185">
        <v>11517</v>
      </c>
      <c r="I138" s="185">
        <v>61</v>
      </c>
      <c r="J138" s="185">
        <v>54</v>
      </c>
      <c r="K138" s="185">
        <v>57</v>
      </c>
      <c r="L138" s="185">
        <v>715</v>
      </c>
      <c r="M138" s="185">
        <v>764</v>
      </c>
      <c r="N138" s="185">
        <v>1479</v>
      </c>
      <c r="O138" s="185">
        <v>66</v>
      </c>
      <c r="P138" s="185">
        <v>59</v>
      </c>
      <c r="Q138" s="185">
        <v>62</v>
      </c>
      <c r="R138" s="185">
        <v>6323</v>
      </c>
      <c r="S138" s="185">
        <v>6709</v>
      </c>
      <c r="T138" s="185">
        <v>13032</v>
      </c>
    </row>
    <row r="139" spans="1:20" x14ac:dyDescent="0.25">
      <c r="A139" s="185" t="s">
        <v>110</v>
      </c>
      <c r="B139" s="185" t="s">
        <v>111</v>
      </c>
      <c r="C139" s="185">
        <v>59</v>
      </c>
      <c r="D139" s="185">
        <v>49</v>
      </c>
      <c r="E139" s="185">
        <v>54</v>
      </c>
      <c r="F139" s="185">
        <v>581</v>
      </c>
      <c r="G139" s="185">
        <v>588</v>
      </c>
      <c r="H139" s="185">
        <v>1169</v>
      </c>
      <c r="I139" s="185">
        <v>65</v>
      </c>
      <c r="J139" s="185">
        <v>51</v>
      </c>
      <c r="K139" s="185">
        <v>58</v>
      </c>
      <c r="L139" s="185">
        <v>440</v>
      </c>
      <c r="M139" s="185">
        <v>422</v>
      </c>
      <c r="N139" s="185">
        <v>862</v>
      </c>
      <c r="O139" s="185">
        <v>61</v>
      </c>
      <c r="P139" s="185">
        <v>50</v>
      </c>
      <c r="Q139" s="185">
        <v>56</v>
      </c>
      <c r="R139" s="185">
        <v>1025</v>
      </c>
      <c r="S139" s="185">
        <v>1014</v>
      </c>
      <c r="T139" s="185">
        <v>2039</v>
      </c>
    </row>
    <row r="140" spans="1:20" x14ac:dyDescent="0.25">
      <c r="A140" s="185" t="s">
        <v>112</v>
      </c>
      <c r="B140" s="185" t="s">
        <v>113</v>
      </c>
      <c r="C140" s="185">
        <v>60</v>
      </c>
      <c r="D140" s="185">
        <v>52</v>
      </c>
      <c r="E140" s="185">
        <v>56</v>
      </c>
      <c r="F140" s="185">
        <v>754</v>
      </c>
      <c r="G140" s="185">
        <v>753</v>
      </c>
      <c r="H140" s="185">
        <v>1507</v>
      </c>
      <c r="I140" s="185">
        <v>64</v>
      </c>
      <c r="J140" s="185">
        <v>50</v>
      </c>
      <c r="K140" s="185">
        <v>57</v>
      </c>
      <c r="L140" s="185">
        <v>33</v>
      </c>
      <c r="M140" s="185">
        <v>34</v>
      </c>
      <c r="N140" s="185">
        <v>67</v>
      </c>
      <c r="O140" s="185">
        <v>60</v>
      </c>
      <c r="P140" s="185">
        <v>52</v>
      </c>
      <c r="Q140" s="185">
        <v>56</v>
      </c>
      <c r="R140" s="185">
        <v>788</v>
      </c>
      <c r="S140" s="185">
        <v>790</v>
      </c>
      <c r="T140" s="185">
        <v>1578</v>
      </c>
    </row>
    <row r="141" spans="1:20" x14ac:dyDescent="0.25">
      <c r="A141" s="185" t="s">
        <v>202</v>
      </c>
      <c r="B141" s="185" t="s">
        <v>203</v>
      </c>
      <c r="C141" s="185">
        <v>60</v>
      </c>
      <c r="D141" s="185">
        <v>53</v>
      </c>
      <c r="E141" s="185">
        <v>56</v>
      </c>
      <c r="F141" s="185">
        <v>3980</v>
      </c>
      <c r="G141" s="185">
        <v>4172</v>
      </c>
      <c r="H141" s="185">
        <v>8152</v>
      </c>
      <c r="I141" s="185">
        <v>63</v>
      </c>
      <c r="J141" s="185">
        <v>56</v>
      </c>
      <c r="K141" s="185">
        <v>59</v>
      </c>
      <c r="L141" s="185">
        <v>192</v>
      </c>
      <c r="M141" s="185">
        <v>188</v>
      </c>
      <c r="N141" s="185">
        <v>380</v>
      </c>
      <c r="O141" s="185">
        <v>60</v>
      </c>
      <c r="P141" s="185">
        <v>53</v>
      </c>
      <c r="Q141" s="185">
        <v>56</v>
      </c>
      <c r="R141" s="185">
        <v>4188</v>
      </c>
      <c r="S141" s="185">
        <v>4378</v>
      </c>
      <c r="T141" s="185">
        <v>8566</v>
      </c>
    </row>
    <row r="142" spans="1:20" x14ac:dyDescent="0.25">
      <c r="A142" s="185" t="s">
        <v>200</v>
      </c>
      <c r="B142" s="185" t="s">
        <v>201</v>
      </c>
      <c r="C142" s="185">
        <v>51</v>
      </c>
      <c r="D142" s="185">
        <v>43</v>
      </c>
      <c r="E142" s="185">
        <v>47</v>
      </c>
      <c r="F142" s="185">
        <v>1152</v>
      </c>
      <c r="G142" s="185">
        <v>1237</v>
      </c>
      <c r="H142" s="185">
        <v>2389</v>
      </c>
      <c r="I142" s="185">
        <v>56</v>
      </c>
      <c r="J142" s="185">
        <v>49</v>
      </c>
      <c r="K142" s="185">
        <v>52</v>
      </c>
      <c r="L142" s="185">
        <v>427</v>
      </c>
      <c r="M142" s="185">
        <v>433</v>
      </c>
      <c r="N142" s="185">
        <v>860</v>
      </c>
      <c r="O142" s="185">
        <v>52</v>
      </c>
      <c r="P142" s="185">
        <v>44</v>
      </c>
      <c r="Q142" s="185">
        <v>48</v>
      </c>
      <c r="R142" s="185">
        <v>1604</v>
      </c>
      <c r="S142" s="185">
        <v>1680</v>
      </c>
      <c r="T142" s="185">
        <v>3284</v>
      </c>
    </row>
    <row r="143" spans="1:20" x14ac:dyDescent="0.25">
      <c r="A143" s="185" t="s">
        <v>218</v>
      </c>
      <c r="B143" s="185" t="s">
        <v>219</v>
      </c>
      <c r="C143" s="185">
        <v>66</v>
      </c>
      <c r="D143" s="185">
        <v>56</v>
      </c>
      <c r="E143" s="185">
        <v>61</v>
      </c>
      <c r="F143" s="185">
        <v>1300</v>
      </c>
      <c r="G143" s="185">
        <v>1370</v>
      </c>
      <c r="H143" s="185">
        <v>2670</v>
      </c>
      <c r="I143" s="185">
        <v>66</v>
      </c>
      <c r="J143" s="185">
        <v>48</v>
      </c>
      <c r="K143" s="185">
        <v>57</v>
      </c>
      <c r="L143" s="185">
        <v>32</v>
      </c>
      <c r="M143" s="185">
        <v>33</v>
      </c>
      <c r="N143" s="185">
        <v>65</v>
      </c>
      <c r="O143" s="185">
        <v>65</v>
      </c>
      <c r="P143" s="185">
        <v>56</v>
      </c>
      <c r="Q143" s="185">
        <v>61</v>
      </c>
      <c r="R143" s="185">
        <v>1340</v>
      </c>
      <c r="S143" s="185">
        <v>1417</v>
      </c>
      <c r="T143" s="185">
        <v>2757</v>
      </c>
    </row>
    <row r="144" spans="1:20" x14ac:dyDescent="0.25">
      <c r="A144" s="185" t="s">
        <v>226</v>
      </c>
      <c r="B144" s="185" t="s">
        <v>227</v>
      </c>
      <c r="C144" s="185">
        <v>55</v>
      </c>
      <c r="D144" s="185">
        <v>49</v>
      </c>
      <c r="E144" s="185">
        <v>52</v>
      </c>
      <c r="F144" s="185">
        <v>937</v>
      </c>
      <c r="G144" s="185">
        <v>933</v>
      </c>
      <c r="H144" s="185">
        <v>1870</v>
      </c>
      <c r="I144" s="185">
        <v>55</v>
      </c>
      <c r="J144" s="185">
        <v>36</v>
      </c>
      <c r="K144" s="185">
        <v>45</v>
      </c>
      <c r="L144" s="185">
        <v>64</v>
      </c>
      <c r="M144" s="185">
        <v>77</v>
      </c>
      <c r="N144" s="185">
        <v>141</v>
      </c>
      <c r="O144" s="185">
        <v>55</v>
      </c>
      <c r="P144" s="185">
        <v>48</v>
      </c>
      <c r="Q144" s="185">
        <v>51</v>
      </c>
      <c r="R144" s="185">
        <v>1003</v>
      </c>
      <c r="S144" s="185">
        <v>1011</v>
      </c>
      <c r="T144" s="185">
        <v>2014</v>
      </c>
    </row>
    <row r="145" spans="1:20" x14ac:dyDescent="0.25">
      <c r="A145" s="185" t="s">
        <v>118</v>
      </c>
      <c r="B145" s="185" t="s">
        <v>119</v>
      </c>
      <c r="C145" s="185">
        <v>67</v>
      </c>
      <c r="D145" s="185">
        <v>61</v>
      </c>
      <c r="E145" s="185">
        <v>64</v>
      </c>
      <c r="F145" s="185">
        <v>1792</v>
      </c>
      <c r="G145" s="185">
        <v>1897</v>
      </c>
      <c r="H145" s="185">
        <v>3689</v>
      </c>
      <c r="I145" s="185">
        <v>70</v>
      </c>
      <c r="J145" s="185">
        <v>53</v>
      </c>
      <c r="K145" s="185">
        <v>61</v>
      </c>
      <c r="L145" s="185">
        <v>77</v>
      </c>
      <c r="M145" s="185">
        <v>101</v>
      </c>
      <c r="N145" s="185">
        <v>178</v>
      </c>
      <c r="O145" s="185">
        <v>66</v>
      </c>
      <c r="P145" s="185">
        <v>61</v>
      </c>
      <c r="Q145" s="185">
        <v>63</v>
      </c>
      <c r="R145" s="185">
        <v>1878</v>
      </c>
      <c r="S145" s="185">
        <v>2005</v>
      </c>
      <c r="T145" s="185">
        <v>3883</v>
      </c>
    </row>
    <row r="146" spans="1:20" x14ac:dyDescent="0.25">
      <c r="A146" s="185" t="s">
        <v>120</v>
      </c>
      <c r="B146" s="185" t="s">
        <v>442</v>
      </c>
      <c r="C146" s="185">
        <v>61</v>
      </c>
      <c r="D146" s="185">
        <v>54</v>
      </c>
      <c r="E146" s="185">
        <v>57</v>
      </c>
      <c r="F146" s="185">
        <v>1633</v>
      </c>
      <c r="G146" s="185">
        <v>1809</v>
      </c>
      <c r="H146" s="185">
        <v>3442</v>
      </c>
      <c r="I146" s="185">
        <v>55</v>
      </c>
      <c r="J146" s="185">
        <v>54</v>
      </c>
      <c r="K146" s="185">
        <v>55</v>
      </c>
      <c r="L146" s="185">
        <v>58</v>
      </c>
      <c r="M146" s="185">
        <v>57</v>
      </c>
      <c r="N146" s="185">
        <v>115</v>
      </c>
      <c r="O146" s="185">
        <v>60</v>
      </c>
      <c r="P146" s="185">
        <v>54</v>
      </c>
      <c r="Q146" s="185">
        <v>57</v>
      </c>
      <c r="R146" s="185">
        <v>1702</v>
      </c>
      <c r="S146" s="185">
        <v>1875</v>
      </c>
      <c r="T146" s="185">
        <v>3577</v>
      </c>
    </row>
    <row r="147" spans="1:20" x14ac:dyDescent="0.25">
      <c r="A147" s="185" t="s">
        <v>378</v>
      </c>
      <c r="B147" s="185" t="s">
        <v>379</v>
      </c>
      <c r="C147" s="185">
        <v>61</v>
      </c>
      <c r="D147" s="185">
        <v>49</v>
      </c>
      <c r="E147" s="185">
        <v>55</v>
      </c>
      <c r="F147" s="185">
        <v>2589</v>
      </c>
      <c r="G147" s="185">
        <v>2683</v>
      </c>
      <c r="H147" s="185">
        <v>5272</v>
      </c>
      <c r="I147" s="185">
        <v>53</v>
      </c>
      <c r="J147" s="185">
        <v>27</v>
      </c>
      <c r="K147" s="185">
        <v>38</v>
      </c>
      <c r="L147" s="185">
        <v>38</v>
      </c>
      <c r="M147" s="185">
        <v>52</v>
      </c>
      <c r="N147" s="185">
        <v>90</v>
      </c>
      <c r="O147" s="185">
        <v>61</v>
      </c>
      <c r="P147" s="185">
        <v>49</v>
      </c>
      <c r="Q147" s="185">
        <v>55</v>
      </c>
      <c r="R147" s="185">
        <v>2641</v>
      </c>
      <c r="S147" s="185">
        <v>2747</v>
      </c>
      <c r="T147" s="185">
        <v>5388</v>
      </c>
    </row>
    <row r="148" spans="1:20" x14ac:dyDescent="0.25">
      <c r="A148" s="185" t="s">
        <v>122</v>
      </c>
      <c r="B148" s="185" t="s">
        <v>123</v>
      </c>
      <c r="C148" s="185">
        <v>62</v>
      </c>
      <c r="D148" s="185">
        <v>54</v>
      </c>
      <c r="E148" s="185">
        <v>58</v>
      </c>
      <c r="F148" s="185">
        <v>2349</v>
      </c>
      <c r="G148" s="185">
        <v>2464</v>
      </c>
      <c r="H148" s="185">
        <v>4813</v>
      </c>
      <c r="I148" s="185">
        <v>52</v>
      </c>
      <c r="J148" s="185">
        <v>56</v>
      </c>
      <c r="K148" s="185">
        <v>54</v>
      </c>
      <c r="L148" s="185">
        <v>50</v>
      </c>
      <c r="M148" s="185">
        <v>45</v>
      </c>
      <c r="N148" s="185">
        <v>95</v>
      </c>
      <c r="O148" s="185">
        <v>62</v>
      </c>
      <c r="P148" s="185">
        <v>54</v>
      </c>
      <c r="Q148" s="185">
        <v>58</v>
      </c>
      <c r="R148" s="185">
        <v>2405</v>
      </c>
      <c r="S148" s="185">
        <v>2517</v>
      </c>
      <c r="T148" s="185">
        <v>4922</v>
      </c>
    </row>
    <row r="149" spans="1:20" x14ac:dyDescent="0.25">
      <c r="A149" s="185" t="s">
        <v>384</v>
      </c>
      <c r="B149" s="185" t="s">
        <v>385</v>
      </c>
      <c r="C149" s="185">
        <v>66</v>
      </c>
      <c r="D149" s="185">
        <v>58</v>
      </c>
      <c r="E149" s="185">
        <v>62</v>
      </c>
      <c r="F149" s="185">
        <v>2711</v>
      </c>
      <c r="G149" s="185">
        <v>3059</v>
      </c>
      <c r="H149" s="185">
        <v>5770</v>
      </c>
      <c r="I149" s="185">
        <v>55</v>
      </c>
      <c r="J149" s="185">
        <v>57</v>
      </c>
      <c r="K149" s="185">
        <v>56</v>
      </c>
      <c r="L149" s="185">
        <v>154</v>
      </c>
      <c r="M149" s="185">
        <v>191</v>
      </c>
      <c r="N149" s="185">
        <v>345</v>
      </c>
      <c r="O149" s="185">
        <v>65</v>
      </c>
      <c r="P149" s="185">
        <v>58</v>
      </c>
      <c r="Q149" s="185">
        <v>61</v>
      </c>
      <c r="R149" s="185">
        <v>2875</v>
      </c>
      <c r="S149" s="185">
        <v>3260</v>
      </c>
      <c r="T149" s="185">
        <v>6135</v>
      </c>
    </row>
    <row r="150" spans="1:20" x14ac:dyDescent="0.25">
      <c r="A150" s="185" t="s">
        <v>246</v>
      </c>
      <c r="B150" s="185" t="s">
        <v>247</v>
      </c>
      <c r="C150" s="185">
        <v>64</v>
      </c>
      <c r="D150" s="185">
        <v>57</v>
      </c>
      <c r="E150" s="185">
        <v>60</v>
      </c>
      <c r="F150" s="185">
        <v>5456</v>
      </c>
      <c r="G150" s="185">
        <v>5876</v>
      </c>
      <c r="H150" s="185">
        <v>11332</v>
      </c>
      <c r="I150" s="185">
        <v>64</v>
      </c>
      <c r="J150" s="185">
        <v>52</v>
      </c>
      <c r="K150" s="185">
        <v>58</v>
      </c>
      <c r="L150" s="185">
        <v>853</v>
      </c>
      <c r="M150" s="185">
        <v>893</v>
      </c>
      <c r="N150" s="185">
        <v>1746</v>
      </c>
      <c r="O150" s="185">
        <v>64</v>
      </c>
      <c r="P150" s="185">
        <v>56</v>
      </c>
      <c r="Q150" s="185">
        <v>60</v>
      </c>
      <c r="R150" s="185">
        <v>6349</v>
      </c>
      <c r="S150" s="185">
        <v>6825</v>
      </c>
      <c r="T150" s="185">
        <v>13174</v>
      </c>
    </row>
    <row r="151" spans="1:20" x14ac:dyDescent="0.25">
      <c r="A151" s="185" t="s">
        <v>343</v>
      </c>
      <c r="B151" s="185" t="s">
        <v>344</v>
      </c>
      <c r="C151" s="185">
        <v>52</v>
      </c>
      <c r="D151" s="185">
        <v>44</v>
      </c>
      <c r="E151" s="185">
        <v>48</v>
      </c>
      <c r="F151" s="185">
        <v>601</v>
      </c>
      <c r="G151" s="185">
        <v>694</v>
      </c>
      <c r="H151" s="185">
        <v>1295</v>
      </c>
      <c r="I151" s="185">
        <v>50</v>
      </c>
      <c r="J151" s="185">
        <v>45</v>
      </c>
      <c r="K151" s="185">
        <v>47</v>
      </c>
      <c r="L151" s="185">
        <v>18</v>
      </c>
      <c r="M151" s="185">
        <v>20</v>
      </c>
      <c r="N151" s="185">
        <v>38</v>
      </c>
      <c r="O151" s="185">
        <v>52</v>
      </c>
      <c r="P151" s="185">
        <v>44</v>
      </c>
      <c r="Q151" s="185">
        <v>48</v>
      </c>
      <c r="R151" s="185">
        <v>621</v>
      </c>
      <c r="S151" s="185">
        <v>717</v>
      </c>
      <c r="T151" s="185">
        <v>1338</v>
      </c>
    </row>
    <row r="152" spans="1:20" x14ac:dyDescent="0.25">
      <c r="A152" s="185" t="s">
        <v>196</v>
      </c>
      <c r="B152" s="185" t="s">
        <v>197</v>
      </c>
      <c r="C152" s="185">
        <v>73</v>
      </c>
      <c r="D152" s="185">
        <v>64</v>
      </c>
      <c r="E152" s="185">
        <v>69</v>
      </c>
      <c r="F152" s="185">
        <v>3287</v>
      </c>
      <c r="G152" s="185">
        <v>3335</v>
      </c>
      <c r="H152" s="185">
        <v>6622</v>
      </c>
      <c r="I152" s="185">
        <v>65</v>
      </c>
      <c r="J152" s="185">
        <v>57</v>
      </c>
      <c r="K152" s="185">
        <v>61</v>
      </c>
      <c r="L152" s="185">
        <v>255</v>
      </c>
      <c r="M152" s="185">
        <v>261</v>
      </c>
      <c r="N152" s="185">
        <v>516</v>
      </c>
      <c r="O152" s="185">
        <v>72</v>
      </c>
      <c r="P152" s="185">
        <v>63</v>
      </c>
      <c r="Q152" s="185">
        <v>68</v>
      </c>
      <c r="R152" s="185">
        <v>3586</v>
      </c>
      <c r="S152" s="185">
        <v>3643</v>
      </c>
      <c r="T152" s="185">
        <v>7229</v>
      </c>
    </row>
    <row r="153" spans="1:20" x14ac:dyDescent="0.25">
      <c r="A153" s="185" t="s">
        <v>250</v>
      </c>
      <c r="B153" s="185" t="s">
        <v>251</v>
      </c>
      <c r="C153" s="185">
        <v>54</v>
      </c>
      <c r="D153" s="185">
        <v>47</v>
      </c>
      <c r="E153" s="185">
        <v>50</v>
      </c>
      <c r="F153" s="185">
        <v>3717</v>
      </c>
      <c r="G153" s="185">
        <v>3938</v>
      </c>
      <c r="H153" s="185">
        <v>7655</v>
      </c>
      <c r="I153" s="185">
        <v>45</v>
      </c>
      <c r="J153" s="185">
        <v>43</v>
      </c>
      <c r="K153" s="185">
        <v>44</v>
      </c>
      <c r="L153" s="185">
        <v>259</v>
      </c>
      <c r="M153" s="185">
        <v>270</v>
      </c>
      <c r="N153" s="185">
        <v>529</v>
      </c>
      <c r="O153" s="185">
        <v>53</v>
      </c>
      <c r="P153" s="185">
        <v>46</v>
      </c>
      <c r="Q153" s="185">
        <v>50</v>
      </c>
      <c r="R153" s="185">
        <v>4028</v>
      </c>
      <c r="S153" s="185">
        <v>4271</v>
      </c>
      <c r="T153" s="185">
        <v>8299</v>
      </c>
    </row>
    <row r="154" spans="1:20" x14ac:dyDescent="0.25">
      <c r="A154" s="185" t="s">
        <v>198</v>
      </c>
      <c r="B154" s="185" t="s">
        <v>199</v>
      </c>
      <c r="C154" s="185">
        <v>60</v>
      </c>
      <c r="D154" s="185">
        <v>52</v>
      </c>
      <c r="E154" s="185">
        <v>56</v>
      </c>
      <c r="F154" s="185">
        <v>3714</v>
      </c>
      <c r="G154" s="185">
        <v>3736</v>
      </c>
      <c r="H154" s="185">
        <v>7450</v>
      </c>
      <c r="I154" s="185">
        <v>55</v>
      </c>
      <c r="J154" s="185">
        <v>45</v>
      </c>
      <c r="K154" s="185">
        <v>50</v>
      </c>
      <c r="L154" s="185">
        <v>485</v>
      </c>
      <c r="M154" s="185">
        <v>501</v>
      </c>
      <c r="N154" s="185">
        <v>986</v>
      </c>
      <c r="O154" s="185">
        <v>59</v>
      </c>
      <c r="P154" s="185">
        <v>51</v>
      </c>
      <c r="Q154" s="185">
        <v>55</v>
      </c>
      <c r="R154" s="185">
        <v>4217</v>
      </c>
      <c r="S154" s="185">
        <v>4262</v>
      </c>
      <c r="T154" s="185">
        <v>8479</v>
      </c>
    </row>
    <row r="155" spans="1:20" x14ac:dyDescent="0.25">
      <c r="A155" s="185" t="s">
        <v>98</v>
      </c>
      <c r="B155" s="185" t="s">
        <v>99</v>
      </c>
      <c r="C155" s="185">
        <v>64</v>
      </c>
      <c r="D155" s="185">
        <v>55</v>
      </c>
      <c r="E155" s="185">
        <v>60</v>
      </c>
      <c r="F155" s="185">
        <v>1563</v>
      </c>
      <c r="G155" s="185">
        <v>1677</v>
      </c>
      <c r="H155" s="185">
        <v>3240</v>
      </c>
      <c r="I155" s="185" t="s">
        <v>428</v>
      </c>
      <c r="J155" s="185" t="s">
        <v>428</v>
      </c>
      <c r="K155" s="185">
        <v>57</v>
      </c>
      <c r="L155" s="185">
        <v>29</v>
      </c>
      <c r="M155" s="185">
        <v>31</v>
      </c>
      <c r="N155" s="185">
        <v>60</v>
      </c>
      <c r="O155" s="185">
        <v>64</v>
      </c>
      <c r="P155" s="185">
        <v>55</v>
      </c>
      <c r="Q155" s="185">
        <v>59</v>
      </c>
      <c r="R155" s="185">
        <v>1598</v>
      </c>
      <c r="S155" s="185">
        <v>1710</v>
      </c>
      <c r="T155" s="185">
        <v>3308</v>
      </c>
    </row>
    <row r="156" spans="1:20" x14ac:dyDescent="0.25">
      <c r="A156" s="185" t="s">
        <v>351</v>
      </c>
      <c r="B156" s="185" t="s">
        <v>352</v>
      </c>
      <c r="C156" s="185">
        <v>63</v>
      </c>
      <c r="D156" s="185">
        <v>54</v>
      </c>
      <c r="E156" s="185">
        <v>58</v>
      </c>
      <c r="F156" s="185">
        <v>3060</v>
      </c>
      <c r="G156" s="185">
        <v>3265</v>
      </c>
      <c r="H156" s="185">
        <v>6325</v>
      </c>
      <c r="I156" s="185">
        <v>55</v>
      </c>
      <c r="J156" s="185">
        <v>47</v>
      </c>
      <c r="K156" s="185">
        <v>51</v>
      </c>
      <c r="L156" s="185">
        <v>384</v>
      </c>
      <c r="M156" s="185">
        <v>446</v>
      </c>
      <c r="N156" s="185">
        <v>830</v>
      </c>
      <c r="O156" s="185">
        <v>61</v>
      </c>
      <c r="P156" s="185">
        <v>53</v>
      </c>
      <c r="Q156" s="185">
        <v>57</v>
      </c>
      <c r="R156" s="185">
        <v>3462</v>
      </c>
      <c r="S156" s="185">
        <v>3732</v>
      </c>
      <c r="T156" s="185">
        <v>7194</v>
      </c>
    </row>
    <row r="157" spans="1:20" x14ac:dyDescent="0.25">
      <c r="A157" s="185" t="s">
        <v>394</v>
      </c>
      <c r="B157" s="185" t="s">
        <v>395</v>
      </c>
      <c r="C157" s="185">
        <v>64</v>
      </c>
      <c r="D157" s="185">
        <v>56</v>
      </c>
      <c r="E157" s="185">
        <v>60</v>
      </c>
      <c r="F157" s="185">
        <v>2576</v>
      </c>
      <c r="G157" s="185">
        <v>2624</v>
      </c>
      <c r="H157" s="185">
        <v>5200</v>
      </c>
      <c r="I157" s="185">
        <v>44</v>
      </c>
      <c r="J157" s="185">
        <v>50</v>
      </c>
      <c r="K157" s="185">
        <v>47</v>
      </c>
      <c r="L157" s="185">
        <v>105</v>
      </c>
      <c r="M157" s="185">
        <v>111</v>
      </c>
      <c r="N157" s="185">
        <v>216</v>
      </c>
      <c r="O157" s="185">
        <v>62</v>
      </c>
      <c r="P157" s="185">
        <v>56</v>
      </c>
      <c r="Q157" s="185">
        <v>59</v>
      </c>
      <c r="R157" s="185">
        <v>2695</v>
      </c>
      <c r="S157" s="185">
        <v>2746</v>
      </c>
      <c r="T157" s="185">
        <v>5441</v>
      </c>
    </row>
    <row r="158" spans="1:20" x14ac:dyDescent="0.25">
      <c r="A158" s="185" t="s">
        <v>255</v>
      </c>
      <c r="B158" s="185" t="s">
        <v>256</v>
      </c>
      <c r="C158" s="185">
        <v>60</v>
      </c>
      <c r="D158" s="185">
        <v>49</v>
      </c>
      <c r="E158" s="185">
        <v>54</v>
      </c>
      <c r="F158" s="185">
        <v>3410</v>
      </c>
      <c r="G158" s="185">
        <v>3518</v>
      </c>
      <c r="H158" s="185">
        <v>6928</v>
      </c>
      <c r="I158" s="185">
        <v>53</v>
      </c>
      <c r="J158" s="185">
        <v>52</v>
      </c>
      <c r="K158" s="185">
        <v>53</v>
      </c>
      <c r="L158" s="185">
        <v>220</v>
      </c>
      <c r="M158" s="185">
        <v>240</v>
      </c>
      <c r="N158" s="185">
        <v>460</v>
      </c>
      <c r="O158" s="185">
        <v>59</v>
      </c>
      <c r="P158" s="185">
        <v>49</v>
      </c>
      <c r="Q158" s="185">
        <v>54</v>
      </c>
      <c r="R158" s="185">
        <v>3649</v>
      </c>
      <c r="S158" s="185">
        <v>3779</v>
      </c>
      <c r="T158" s="185">
        <v>7428</v>
      </c>
    </row>
    <row r="159" spans="1:20" x14ac:dyDescent="0.25">
      <c r="A159" s="185" t="s">
        <v>361</v>
      </c>
      <c r="B159" s="185" t="s">
        <v>362</v>
      </c>
      <c r="C159" s="185">
        <v>64</v>
      </c>
      <c r="D159" s="185">
        <v>58</v>
      </c>
      <c r="E159" s="185">
        <v>61</v>
      </c>
      <c r="F159" s="185">
        <v>5167</v>
      </c>
      <c r="G159" s="185">
        <v>5375</v>
      </c>
      <c r="H159" s="185">
        <v>10542</v>
      </c>
      <c r="I159" s="185">
        <v>68</v>
      </c>
      <c r="J159" s="185">
        <v>60</v>
      </c>
      <c r="K159" s="185">
        <v>64</v>
      </c>
      <c r="L159" s="185">
        <v>639</v>
      </c>
      <c r="M159" s="185">
        <v>656</v>
      </c>
      <c r="N159" s="185">
        <v>1295</v>
      </c>
      <c r="O159" s="185">
        <v>64</v>
      </c>
      <c r="P159" s="185">
        <v>59</v>
      </c>
      <c r="Q159" s="185">
        <v>61</v>
      </c>
      <c r="R159" s="185">
        <v>5844</v>
      </c>
      <c r="S159" s="185">
        <v>6080</v>
      </c>
      <c r="T159" s="185">
        <v>11924</v>
      </c>
    </row>
    <row r="160" spans="1:20" x14ac:dyDescent="0.25">
      <c r="A160" s="185" t="s">
        <v>230</v>
      </c>
      <c r="B160" s="185" t="s">
        <v>231</v>
      </c>
      <c r="C160" s="185">
        <v>67</v>
      </c>
      <c r="D160" s="185">
        <v>59</v>
      </c>
      <c r="E160" s="185">
        <v>63</v>
      </c>
      <c r="F160" s="185">
        <v>2662</v>
      </c>
      <c r="G160" s="185">
        <v>2663</v>
      </c>
      <c r="H160" s="185">
        <v>5325</v>
      </c>
      <c r="I160" s="185">
        <v>65</v>
      </c>
      <c r="J160" s="185">
        <v>57</v>
      </c>
      <c r="K160" s="185">
        <v>61</v>
      </c>
      <c r="L160" s="185">
        <v>216</v>
      </c>
      <c r="M160" s="185">
        <v>224</v>
      </c>
      <c r="N160" s="185">
        <v>440</v>
      </c>
      <c r="O160" s="185">
        <v>67</v>
      </c>
      <c r="P160" s="185">
        <v>59</v>
      </c>
      <c r="Q160" s="185">
        <v>63</v>
      </c>
      <c r="R160" s="185">
        <v>2886</v>
      </c>
      <c r="S160" s="185">
        <v>2905</v>
      </c>
      <c r="T160" s="185">
        <v>5791</v>
      </c>
    </row>
    <row r="161" spans="1:20" x14ac:dyDescent="0.25">
      <c r="A161" s="185" t="s">
        <v>365</v>
      </c>
      <c r="B161" s="185" t="s">
        <v>366</v>
      </c>
      <c r="C161" s="185">
        <v>58</v>
      </c>
      <c r="D161" s="185">
        <v>50</v>
      </c>
      <c r="E161" s="185">
        <v>54</v>
      </c>
      <c r="F161" s="185">
        <v>3715</v>
      </c>
      <c r="G161" s="185">
        <v>4025</v>
      </c>
      <c r="H161" s="185">
        <v>7740</v>
      </c>
      <c r="I161" s="185">
        <v>56</v>
      </c>
      <c r="J161" s="185">
        <v>49</v>
      </c>
      <c r="K161" s="185">
        <v>52</v>
      </c>
      <c r="L161" s="185">
        <v>353</v>
      </c>
      <c r="M161" s="185">
        <v>393</v>
      </c>
      <c r="N161" s="185">
        <v>746</v>
      </c>
      <c r="O161" s="185">
        <v>58</v>
      </c>
      <c r="P161" s="185">
        <v>50</v>
      </c>
      <c r="Q161" s="185">
        <v>54</v>
      </c>
      <c r="R161" s="185">
        <v>4088</v>
      </c>
      <c r="S161" s="185">
        <v>4438</v>
      </c>
      <c r="T161" s="185">
        <v>8526</v>
      </c>
    </row>
    <row r="165" spans="1:20" x14ac:dyDescent="0.25">
      <c r="A165" s="200" t="s">
        <v>82</v>
      </c>
      <c r="B165" s="185" t="s">
        <v>83</v>
      </c>
      <c r="C165" s="185">
        <v>64</v>
      </c>
      <c r="D165" s="185">
        <v>56</v>
      </c>
      <c r="E165" s="185">
        <v>60</v>
      </c>
      <c r="F165" s="185">
        <v>13155</v>
      </c>
      <c r="G165" s="185">
        <v>13548</v>
      </c>
      <c r="H165" s="185">
        <v>26703</v>
      </c>
      <c r="I165" s="185">
        <v>64</v>
      </c>
      <c r="J165" s="185">
        <v>55</v>
      </c>
      <c r="K165" s="185">
        <v>59</v>
      </c>
      <c r="L165" s="185">
        <v>829</v>
      </c>
      <c r="M165" s="185">
        <v>911</v>
      </c>
      <c r="N165" s="185">
        <v>1740</v>
      </c>
      <c r="O165" s="185">
        <v>64</v>
      </c>
      <c r="P165" s="185">
        <v>56</v>
      </c>
      <c r="Q165" s="185">
        <v>60</v>
      </c>
      <c r="R165" s="185">
        <v>14015</v>
      </c>
      <c r="S165" s="185">
        <v>14520</v>
      </c>
      <c r="T165" s="185">
        <v>28535</v>
      </c>
    </row>
    <row r="166" spans="1:20" x14ac:dyDescent="0.25">
      <c r="A166" s="200" t="s">
        <v>108</v>
      </c>
      <c r="B166" s="185" t="s">
        <v>109</v>
      </c>
      <c r="C166" s="185">
        <v>62</v>
      </c>
      <c r="D166" s="185">
        <v>55</v>
      </c>
      <c r="E166" s="185">
        <v>59</v>
      </c>
      <c r="F166" s="185">
        <v>33970</v>
      </c>
      <c r="G166" s="185">
        <v>36004</v>
      </c>
      <c r="H166" s="185">
        <v>69974</v>
      </c>
      <c r="I166" s="185">
        <v>60</v>
      </c>
      <c r="J166" s="185">
        <v>52</v>
      </c>
      <c r="K166" s="185">
        <v>56</v>
      </c>
      <c r="L166" s="185">
        <v>5173</v>
      </c>
      <c r="M166" s="185">
        <v>5405</v>
      </c>
      <c r="N166" s="185">
        <v>10578</v>
      </c>
      <c r="O166" s="185">
        <v>62</v>
      </c>
      <c r="P166" s="185">
        <v>55</v>
      </c>
      <c r="Q166" s="185">
        <v>58</v>
      </c>
      <c r="R166" s="185">
        <v>39343</v>
      </c>
      <c r="S166" s="185">
        <v>41625</v>
      </c>
      <c r="T166" s="185">
        <v>80968</v>
      </c>
    </row>
    <row r="167" spans="1:20" x14ac:dyDescent="0.25">
      <c r="A167" s="200" t="s">
        <v>155</v>
      </c>
      <c r="B167" s="185" t="s">
        <v>156</v>
      </c>
      <c r="C167" s="185">
        <v>63</v>
      </c>
      <c r="D167" s="185">
        <v>54</v>
      </c>
      <c r="E167" s="185">
        <v>58</v>
      </c>
      <c r="F167" s="185">
        <v>24901</v>
      </c>
      <c r="G167" s="185">
        <v>26021</v>
      </c>
      <c r="H167" s="185">
        <v>50922</v>
      </c>
      <c r="I167" s="185">
        <v>59</v>
      </c>
      <c r="J167" s="185">
        <v>51</v>
      </c>
      <c r="K167" s="185">
        <v>55</v>
      </c>
      <c r="L167" s="185">
        <v>4627</v>
      </c>
      <c r="M167" s="185">
        <v>4880</v>
      </c>
      <c r="N167" s="185">
        <v>9507</v>
      </c>
      <c r="O167" s="185">
        <v>62</v>
      </c>
      <c r="P167" s="185">
        <v>53</v>
      </c>
      <c r="Q167" s="185">
        <v>57</v>
      </c>
      <c r="R167" s="185">
        <v>29679</v>
      </c>
      <c r="S167" s="185">
        <v>31078</v>
      </c>
      <c r="T167" s="185">
        <v>60757</v>
      </c>
    </row>
    <row r="168" spans="1:20" x14ac:dyDescent="0.25">
      <c r="A168" s="200" t="s">
        <v>186</v>
      </c>
      <c r="B168" s="185" t="s">
        <v>187</v>
      </c>
      <c r="C168" s="185">
        <v>62</v>
      </c>
      <c r="D168" s="185">
        <v>54</v>
      </c>
      <c r="E168" s="185">
        <v>58</v>
      </c>
      <c r="F168" s="185">
        <v>21542</v>
      </c>
      <c r="G168" s="185">
        <v>22504</v>
      </c>
      <c r="H168" s="185">
        <v>44046</v>
      </c>
      <c r="I168" s="185">
        <v>60</v>
      </c>
      <c r="J168" s="185">
        <v>54</v>
      </c>
      <c r="K168" s="185">
        <v>57</v>
      </c>
      <c r="L168" s="185">
        <v>2903</v>
      </c>
      <c r="M168" s="185">
        <v>2934</v>
      </c>
      <c r="N168" s="185">
        <v>5837</v>
      </c>
      <c r="O168" s="185">
        <v>62</v>
      </c>
      <c r="P168" s="185">
        <v>54</v>
      </c>
      <c r="Q168" s="185">
        <v>58</v>
      </c>
      <c r="R168" s="185">
        <v>24633</v>
      </c>
      <c r="S168" s="185">
        <v>25624</v>
      </c>
      <c r="T168" s="185">
        <v>50257</v>
      </c>
    </row>
    <row r="169" spans="1:20" x14ac:dyDescent="0.25">
      <c r="A169" s="200" t="s">
        <v>206</v>
      </c>
      <c r="B169" s="185" t="s">
        <v>207</v>
      </c>
      <c r="C169" s="185">
        <v>65</v>
      </c>
      <c r="D169" s="185">
        <v>56</v>
      </c>
      <c r="E169" s="185">
        <v>60</v>
      </c>
      <c r="F169" s="185">
        <v>25842</v>
      </c>
      <c r="G169" s="185">
        <v>26528</v>
      </c>
      <c r="H169" s="185">
        <v>52370</v>
      </c>
      <c r="I169" s="185">
        <v>63</v>
      </c>
      <c r="J169" s="185">
        <v>54</v>
      </c>
      <c r="K169" s="185">
        <v>58</v>
      </c>
      <c r="L169" s="185">
        <v>6103</v>
      </c>
      <c r="M169" s="185">
        <v>6380</v>
      </c>
      <c r="N169" s="185">
        <v>12483</v>
      </c>
      <c r="O169" s="185">
        <v>64</v>
      </c>
      <c r="P169" s="185">
        <v>56</v>
      </c>
      <c r="Q169" s="185">
        <v>60</v>
      </c>
      <c r="R169" s="185">
        <v>32159</v>
      </c>
      <c r="S169" s="185">
        <v>33182</v>
      </c>
      <c r="T169" s="185">
        <v>65341</v>
      </c>
    </row>
    <row r="170" spans="1:20" x14ac:dyDescent="0.25">
      <c r="A170" s="200" t="s">
        <v>236</v>
      </c>
      <c r="B170" s="185" t="s">
        <v>237</v>
      </c>
      <c r="C170" s="185">
        <v>60</v>
      </c>
      <c r="D170" s="185">
        <v>52</v>
      </c>
      <c r="E170" s="185">
        <v>56</v>
      </c>
      <c r="F170" s="185">
        <v>27656</v>
      </c>
      <c r="G170" s="185">
        <v>29474</v>
      </c>
      <c r="H170" s="185">
        <v>57130</v>
      </c>
      <c r="I170" s="185">
        <v>57</v>
      </c>
      <c r="J170" s="185">
        <v>49</v>
      </c>
      <c r="K170" s="185">
        <v>52</v>
      </c>
      <c r="L170" s="185">
        <v>3732</v>
      </c>
      <c r="M170" s="185">
        <v>4006</v>
      </c>
      <c r="N170" s="185">
        <v>7738</v>
      </c>
      <c r="O170" s="185">
        <v>59</v>
      </c>
      <c r="P170" s="185">
        <v>52</v>
      </c>
      <c r="Q170" s="185">
        <v>55</v>
      </c>
      <c r="R170" s="185">
        <v>31637</v>
      </c>
      <c r="S170" s="185">
        <v>33764</v>
      </c>
      <c r="T170" s="185">
        <v>65401</v>
      </c>
    </row>
    <row r="171" spans="1:20" x14ac:dyDescent="0.25">
      <c r="A171" s="200" t="s">
        <v>259</v>
      </c>
      <c r="B171" s="185" t="s">
        <v>443</v>
      </c>
      <c r="C171" s="185">
        <v>64</v>
      </c>
      <c r="D171" s="185">
        <v>57</v>
      </c>
      <c r="E171" s="185">
        <v>61</v>
      </c>
      <c r="F171" s="185">
        <v>24019</v>
      </c>
      <c r="G171" s="185">
        <v>24881</v>
      </c>
      <c r="H171" s="185">
        <v>48900</v>
      </c>
      <c r="I171" s="185">
        <v>64</v>
      </c>
      <c r="J171" s="185">
        <v>58</v>
      </c>
      <c r="K171" s="185">
        <v>61</v>
      </c>
      <c r="L171" s="185">
        <v>21255</v>
      </c>
      <c r="M171" s="185">
        <v>22320</v>
      </c>
      <c r="N171" s="185">
        <v>43575</v>
      </c>
      <c r="O171" s="185">
        <v>64</v>
      </c>
      <c r="P171" s="185">
        <v>57</v>
      </c>
      <c r="Q171" s="185">
        <v>60</v>
      </c>
      <c r="R171" s="185">
        <v>45899</v>
      </c>
      <c r="S171" s="185">
        <v>47883</v>
      </c>
      <c r="T171" s="185">
        <v>93782</v>
      </c>
    </row>
    <row r="172" spans="1:20" x14ac:dyDescent="0.25">
      <c r="A172" s="201" t="s">
        <v>261</v>
      </c>
      <c r="B172" s="185" t="s">
        <v>262</v>
      </c>
      <c r="C172" s="185">
        <v>64</v>
      </c>
      <c r="D172" s="185">
        <v>56</v>
      </c>
      <c r="E172" s="185">
        <v>60</v>
      </c>
      <c r="F172" s="185">
        <v>7419</v>
      </c>
      <c r="G172" s="185">
        <v>7565</v>
      </c>
      <c r="H172" s="185">
        <v>14984</v>
      </c>
      <c r="I172" s="185">
        <v>63</v>
      </c>
      <c r="J172" s="185">
        <v>57</v>
      </c>
      <c r="K172" s="185">
        <v>60</v>
      </c>
      <c r="L172" s="185">
        <v>8688</v>
      </c>
      <c r="M172" s="185">
        <v>9019</v>
      </c>
      <c r="N172" s="185">
        <v>17707</v>
      </c>
      <c r="O172" s="185">
        <v>63</v>
      </c>
      <c r="P172" s="185">
        <v>57</v>
      </c>
      <c r="Q172" s="185">
        <v>60</v>
      </c>
      <c r="R172" s="185">
        <v>16337</v>
      </c>
      <c r="S172" s="185">
        <v>16803</v>
      </c>
      <c r="T172" s="185">
        <v>33140</v>
      </c>
    </row>
    <row r="173" spans="1:20" x14ac:dyDescent="0.25">
      <c r="A173" s="201" t="s">
        <v>291</v>
      </c>
      <c r="B173" s="185" t="s">
        <v>292</v>
      </c>
      <c r="C173" s="185">
        <v>64</v>
      </c>
      <c r="D173" s="185">
        <v>57</v>
      </c>
      <c r="E173" s="185">
        <v>61</v>
      </c>
      <c r="F173" s="185">
        <v>16600</v>
      </c>
      <c r="G173" s="185">
        <v>17316</v>
      </c>
      <c r="H173" s="185">
        <v>33916</v>
      </c>
      <c r="I173" s="185">
        <v>65</v>
      </c>
      <c r="J173" s="185">
        <v>58</v>
      </c>
      <c r="K173" s="185">
        <v>62</v>
      </c>
      <c r="L173" s="185">
        <v>12567</v>
      </c>
      <c r="M173" s="185">
        <v>13301</v>
      </c>
      <c r="N173" s="185">
        <v>25868</v>
      </c>
      <c r="O173" s="185">
        <v>64</v>
      </c>
      <c r="P173" s="185">
        <v>57</v>
      </c>
      <c r="Q173" s="185">
        <v>61</v>
      </c>
      <c r="R173" s="185">
        <v>29562</v>
      </c>
      <c r="S173" s="185">
        <v>31080</v>
      </c>
      <c r="T173" s="185">
        <v>60642</v>
      </c>
    </row>
    <row r="174" spans="1:20" x14ac:dyDescent="0.25">
      <c r="A174" s="200" t="s">
        <v>331</v>
      </c>
      <c r="B174" s="185" t="s">
        <v>332</v>
      </c>
      <c r="C174" s="185">
        <v>59</v>
      </c>
      <c r="D174" s="185">
        <v>52</v>
      </c>
      <c r="E174" s="185">
        <v>56</v>
      </c>
      <c r="F174" s="185">
        <v>40351</v>
      </c>
      <c r="G174" s="185">
        <v>42442</v>
      </c>
      <c r="H174" s="185">
        <v>82793</v>
      </c>
      <c r="I174" s="185">
        <v>61</v>
      </c>
      <c r="J174" s="185">
        <v>52</v>
      </c>
      <c r="K174" s="185">
        <v>57</v>
      </c>
      <c r="L174" s="185">
        <v>5279</v>
      </c>
      <c r="M174" s="185">
        <v>5604</v>
      </c>
      <c r="N174" s="185">
        <v>10883</v>
      </c>
      <c r="O174" s="185">
        <v>59</v>
      </c>
      <c r="P174" s="185">
        <v>52</v>
      </c>
      <c r="Q174" s="185">
        <v>56</v>
      </c>
      <c r="R174" s="185">
        <v>45893</v>
      </c>
      <c r="S174" s="185">
        <v>48315</v>
      </c>
      <c r="T174" s="185">
        <v>94208</v>
      </c>
    </row>
    <row r="175" spans="1:20" x14ac:dyDescent="0.25">
      <c r="A175" s="200" t="s">
        <v>371</v>
      </c>
      <c r="B175" s="185" t="s">
        <v>372</v>
      </c>
      <c r="C175" s="185">
        <v>63</v>
      </c>
      <c r="D175" s="185">
        <v>55</v>
      </c>
      <c r="E175" s="185">
        <v>59</v>
      </c>
      <c r="F175" s="185">
        <v>24744</v>
      </c>
      <c r="G175" s="185">
        <v>26117</v>
      </c>
      <c r="H175" s="185">
        <v>50861</v>
      </c>
      <c r="I175" s="185">
        <v>61</v>
      </c>
      <c r="J175" s="185">
        <v>54</v>
      </c>
      <c r="K175" s="185">
        <v>57</v>
      </c>
      <c r="L175" s="185">
        <v>1482</v>
      </c>
      <c r="M175" s="185">
        <v>1616</v>
      </c>
      <c r="N175" s="185">
        <v>3098</v>
      </c>
      <c r="O175" s="185">
        <v>63</v>
      </c>
      <c r="P175" s="185">
        <v>55</v>
      </c>
      <c r="Q175" s="185">
        <v>58</v>
      </c>
      <c r="R175" s="185">
        <v>26371</v>
      </c>
      <c r="S175" s="185">
        <v>27879</v>
      </c>
      <c r="T175" s="185">
        <v>54250</v>
      </c>
    </row>
    <row r="176" spans="1:20" x14ac:dyDescent="0.25">
      <c r="A176" s="202" t="s">
        <v>80</v>
      </c>
      <c r="B176" s="185" t="s">
        <v>53</v>
      </c>
      <c r="C176" s="185">
        <v>62</v>
      </c>
      <c r="D176" s="185">
        <v>54</v>
      </c>
      <c r="E176" s="185">
        <v>58</v>
      </c>
      <c r="F176" s="185">
        <v>236180</v>
      </c>
      <c r="G176" s="185">
        <v>247519</v>
      </c>
      <c r="H176" s="185">
        <v>483699</v>
      </c>
      <c r="I176" s="185">
        <v>62</v>
      </c>
      <c r="J176" s="185">
        <v>54</v>
      </c>
      <c r="K176" s="185">
        <v>58</v>
      </c>
      <c r="L176" s="185">
        <v>51383</v>
      </c>
      <c r="M176" s="185">
        <v>54056</v>
      </c>
      <c r="N176" s="185">
        <v>105439</v>
      </c>
      <c r="O176" s="185">
        <v>62</v>
      </c>
      <c r="P176" s="185">
        <v>54</v>
      </c>
      <c r="Q176" s="185">
        <v>58</v>
      </c>
      <c r="R176" s="185">
        <v>289629</v>
      </c>
      <c r="S176" s="185">
        <v>303870</v>
      </c>
      <c r="T176" s="185">
        <v>593499</v>
      </c>
    </row>
  </sheetData>
  <phoneticPr fontId="0" type="noConversion"/>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6"/>
  <sheetViews>
    <sheetView topLeftCell="A145" workbookViewId="0">
      <selection activeCell="G170" sqref="G170"/>
    </sheetView>
  </sheetViews>
  <sheetFormatPr defaultRowHeight="15" x14ac:dyDescent="0.25"/>
  <cols>
    <col min="1" max="1" width="9.140625" style="185"/>
    <col min="2" max="2" width="27.7109375" style="185" bestFit="1" customWidth="1"/>
    <col min="3" max="16384" width="9.140625" style="185"/>
  </cols>
  <sheetData>
    <row r="1" spans="1:20" ht="15.75" x14ac:dyDescent="0.25">
      <c r="A1" s="180" t="s">
        <v>435</v>
      </c>
    </row>
    <row r="2" spans="1:20" x14ac:dyDescent="0.25">
      <c r="C2" s="185" t="s">
        <v>444</v>
      </c>
      <c r="I2" s="185" t="s">
        <v>445</v>
      </c>
      <c r="O2" s="185" t="s">
        <v>53</v>
      </c>
    </row>
    <row r="3" spans="1:20" x14ac:dyDescent="0.25">
      <c r="C3" s="185" t="s">
        <v>412</v>
      </c>
      <c r="I3" s="185" t="s">
        <v>412</v>
      </c>
      <c r="O3" s="185" t="s">
        <v>412</v>
      </c>
    </row>
    <row r="4" spans="1:20" x14ac:dyDescent="0.25">
      <c r="C4" s="185">
        <v>1</v>
      </c>
      <c r="I4" s="185">
        <v>1</v>
      </c>
      <c r="O4" s="185">
        <v>1</v>
      </c>
    </row>
    <row r="5" spans="1:20" x14ac:dyDescent="0.25">
      <c r="C5" s="185" t="s">
        <v>432</v>
      </c>
      <c r="I5" s="185" t="s">
        <v>432</v>
      </c>
      <c r="O5" s="185" t="s">
        <v>432</v>
      </c>
    </row>
    <row r="6" spans="1:20" x14ac:dyDescent="0.25">
      <c r="C6" s="185">
        <v>1</v>
      </c>
      <c r="F6" s="185" t="s">
        <v>53</v>
      </c>
      <c r="I6" s="185">
        <v>1</v>
      </c>
      <c r="L6" s="185" t="s">
        <v>53</v>
      </c>
      <c r="O6" s="185">
        <v>1</v>
      </c>
      <c r="R6" s="185" t="s">
        <v>53</v>
      </c>
    </row>
    <row r="7" spans="1:20" x14ac:dyDescent="0.25">
      <c r="C7" s="185" t="s">
        <v>413</v>
      </c>
      <c r="F7" s="185" t="s">
        <v>413</v>
      </c>
      <c r="I7" s="185" t="s">
        <v>413</v>
      </c>
      <c r="L7" s="185" t="s">
        <v>413</v>
      </c>
      <c r="O7" s="185" t="s">
        <v>413</v>
      </c>
      <c r="R7" s="185" t="s">
        <v>413</v>
      </c>
    </row>
    <row r="8" spans="1:20" x14ac:dyDescent="0.25">
      <c r="C8" s="185" t="s">
        <v>415</v>
      </c>
      <c r="D8" s="185" t="s">
        <v>414</v>
      </c>
      <c r="E8" s="185" t="s">
        <v>53</v>
      </c>
      <c r="F8" s="185" t="s">
        <v>415</v>
      </c>
      <c r="G8" s="185" t="s">
        <v>414</v>
      </c>
      <c r="H8" s="185" t="s">
        <v>53</v>
      </c>
      <c r="I8" s="185" t="s">
        <v>415</v>
      </c>
      <c r="J8" s="185" t="s">
        <v>414</v>
      </c>
      <c r="K8" s="185" t="s">
        <v>53</v>
      </c>
      <c r="L8" s="185" t="s">
        <v>415</v>
      </c>
      <c r="M8" s="185" t="s">
        <v>414</v>
      </c>
      <c r="N8" s="185" t="s">
        <v>53</v>
      </c>
      <c r="O8" s="185" t="s">
        <v>415</v>
      </c>
      <c r="P8" s="185" t="s">
        <v>414</v>
      </c>
      <c r="Q8" s="185" t="s">
        <v>53</v>
      </c>
      <c r="R8" s="185" t="s">
        <v>415</v>
      </c>
      <c r="S8" s="185" t="s">
        <v>414</v>
      </c>
      <c r="T8" s="185" t="s">
        <v>53</v>
      </c>
    </row>
    <row r="9" spans="1:20" x14ac:dyDescent="0.25">
      <c r="C9" s="185" t="s">
        <v>421</v>
      </c>
      <c r="D9" s="185" t="s">
        <v>421</v>
      </c>
      <c r="E9" s="185" t="s">
        <v>421</v>
      </c>
      <c r="F9" s="185" t="s">
        <v>421</v>
      </c>
      <c r="G9" s="185" t="s">
        <v>421</v>
      </c>
      <c r="H9" s="185" t="s">
        <v>421</v>
      </c>
      <c r="I9" s="185" t="s">
        <v>421</v>
      </c>
      <c r="J9" s="185" t="s">
        <v>421</v>
      </c>
      <c r="K9" s="185" t="s">
        <v>421</v>
      </c>
      <c r="L9" s="185" t="s">
        <v>421</v>
      </c>
      <c r="M9" s="185" t="s">
        <v>421</v>
      </c>
      <c r="N9" s="185" t="s">
        <v>421</v>
      </c>
      <c r="O9" s="185" t="s">
        <v>421</v>
      </c>
      <c r="P9" s="185" t="s">
        <v>421</v>
      </c>
      <c r="Q9" s="185" t="s">
        <v>421</v>
      </c>
      <c r="R9" s="185" t="s">
        <v>421</v>
      </c>
      <c r="S9" s="185" t="s">
        <v>421</v>
      </c>
      <c r="T9" s="185" t="s">
        <v>421</v>
      </c>
    </row>
    <row r="10" spans="1:20" x14ac:dyDescent="0.25">
      <c r="A10" s="185" t="s">
        <v>265</v>
      </c>
      <c r="B10" s="185" t="s">
        <v>266</v>
      </c>
      <c r="C10" s="256" t="s">
        <v>455</v>
      </c>
      <c r="D10" s="256" t="s">
        <v>455</v>
      </c>
      <c r="E10" s="256" t="s">
        <v>455</v>
      </c>
      <c r="F10" s="256" t="s">
        <v>455</v>
      </c>
      <c r="G10" s="256" t="s">
        <v>455</v>
      </c>
      <c r="H10" s="256" t="s">
        <v>455</v>
      </c>
      <c r="I10" s="256" t="s">
        <v>455</v>
      </c>
      <c r="J10" s="256" t="s">
        <v>455</v>
      </c>
      <c r="K10" s="256" t="s">
        <v>455</v>
      </c>
      <c r="L10" s="256" t="s">
        <v>455</v>
      </c>
      <c r="M10" s="256" t="s">
        <v>455</v>
      </c>
      <c r="N10" s="256" t="s">
        <v>455</v>
      </c>
      <c r="O10" s="256" t="s">
        <v>455</v>
      </c>
      <c r="P10" s="256" t="s">
        <v>455</v>
      </c>
      <c r="Q10" s="256" t="s">
        <v>455</v>
      </c>
      <c r="R10" s="256" t="s">
        <v>455</v>
      </c>
      <c r="S10" s="256" t="s">
        <v>455</v>
      </c>
      <c r="T10" s="256" t="s">
        <v>455</v>
      </c>
    </row>
    <row r="11" spans="1:20" x14ac:dyDescent="0.25">
      <c r="A11" s="185" t="s">
        <v>263</v>
      </c>
      <c r="B11" s="185" t="s">
        <v>264</v>
      </c>
      <c r="C11" s="256">
        <v>69</v>
      </c>
      <c r="D11" s="256">
        <v>64</v>
      </c>
      <c r="E11" s="256">
        <v>66</v>
      </c>
      <c r="F11" s="256">
        <v>286</v>
      </c>
      <c r="G11" s="256">
        <v>328</v>
      </c>
      <c r="H11" s="256">
        <v>614</v>
      </c>
      <c r="I11" s="256">
        <v>72</v>
      </c>
      <c r="J11" s="256">
        <v>66</v>
      </c>
      <c r="K11" s="256">
        <v>69</v>
      </c>
      <c r="L11" s="256">
        <v>471</v>
      </c>
      <c r="M11" s="256">
        <v>487</v>
      </c>
      <c r="N11" s="256">
        <v>958</v>
      </c>
      <c r="O11" s="256">
        <v>70</v>
      </c>
      <c r="P11" s="256">
        <v>65</v>
      </c>
      <c r="Q11" s="256">
        <v>68</v>
      </c>
      <c r="R11" s="256">
        <v>766</v>
      </c>
      <c r="S11" s="256">
        <v>826</v>
      </c>
      <c r="T11" s="256">
        <v>1592</v>
      </c>
    </row>
    <row r="12" spans="1:20" x14ac:dyDescent="0.25">
      <c r="A12" s="185" t="s">
        <v>309</v>
      </c>
      <c r="B12" s="185" t="s">
        <v>310</v>
      </c>
      <c r="C12" s="256">
        <v>78</v>
      </c>
      <c r="D12" s="256">
        <v>71</v>
      </c>
      <c r="E12" s="256">
        <v>75</v>
      </c>
      <c r="F12" s="256">
        <v>874</v>
      </c>
      <c r="G12" s="256">
        <v>1019</v>
      </c>
      <c r="H12" s="256">
        <v>1893</v>
      </c>
      <c r="I12" s="256">
        <v>83</v>
      </c>
      <c r="J12" s="256">
        <v>77</v>
      </c>
      <c r="K12" s="256">
        <v>80</v>
      </c>
      <c r="L12" s="256">
        <v>705</v>
      </c>
      <c r="M12" s="256">
        <v>697</v>
      </c>
      <c r="N12" s="256">
        <v>1402</v>
      </c>
      <c r="O12" s="256">
        <v>80</v>
      </c>
      <c r="P12" s="256">
        <v>73</v>
      </c>
      <c r="Q12" s="256">
        <v>76</v>
      </c>
      <c r="R12" s="256">
        <v>1593</v>
      </c>
      <c r="S12" s="256">
        <v>1738</v>
      </c>
      <c r="T12" s="256">
        <v>3331</v>
      </c>
    </row>
    <row r="13" spans="1:20" x14ac:dyDescent="0.25">
      <c r="A13" s="185" t="s">
        <v>267</v>
      </c>
      <c r="B13" s="185" t="s">
        <v>268</v>
      </c>
      <c r="C13" s="256">
        <v>77</v>
      </c>
      <c r="D13" s="256">
        <v>67</v>
      </c>
      <c r="E13" s="256">
        <v>72</v>
      </c>
      <c r="F13" s="256">
        <v>582</v>
      </c>
      <c r="G13" s="256">
        <v>610</v>
      </c>
      <c r="H13" s="256">
        <v>1192</v>
      </c>
      <c r="I13" s="256">
        <v>78</v>
      </c>
      <c r="J13" s="256">
        <v>67</v>
      </c>
      <c r="K13" s="256">
        <v>73</v>
      </c>
      <c r="L13" s="256">
        <v>731</v>
      </c>
      <c r="M13" s="256">
        <v>692</v>
      </c>
      <c r="N13" s="256">
        <v>1423</v>
      </c>
      <c r="O13" s="256">
        <v>78</v>
      </c>
      <c r="P13" s="256">
        <v>67</v>
      </c>
      <c r="Q13" s="256">
        <v>72</v>
      </c>
      <c r="R13" s="256">
        <v>1328</v>
      </c>
      <c r="S13" s="256">
        <v>1320</v>
      </c>
      <c r="T13" s="256">
        <v>2648</v>
      </c>
    </row>
    <row r="14" spans="1:20" x14ac:dyDescent="0.25">
      <c r="A14" s="185" t="s">
        <v>269</v>
      </c>
      <c r="B14" s="185" t="s">
        <v>270</v>
      </c>
      <c r="C14" s="256">
        <v>77</v>
      </c>
      <c r="D14" s="256">
        <v>74</v>
      </c>
      <c r="E14" s="256">
        <v>76</v>
      </c>
      <c r="F14" s="256">
        <v>356</v>
      </c>
      <c r="G14" s="256">
        <v>365</v>
      </c>
      <c r="H14" s="256">
        <v>721</v>
      </c>
      <c r="I14" s="256">
        <v>77</v>
      </c>
      <c r="J14" s="256">
        <v>76</v>
      </c>
      <c r="K14" s="256">
        <v>77</v>
      </c>
      <c r="L14" s="256">
        <v>309</v>
      </c>
      <c r="M14" s="256">
        <v>365</v>
      </c>
      <c r="N14" s="256">
        <v>674</v>
      </c>
      <c r="O14" s="256">
        <v>77</v>
      </c>
      <c r="P14" s="256">
        <v>75</v>
      </c>
      <c r="Q14" s="256">
        <v>76</v>
      </c>
      <c r="R14" s="256">
        <v>670</v>
      </c>
      <c r="S14" s="256">
        <v>734</v>
      </c>
      <c r="T14" s="256">
        <v>1404</v>
      </c>
    </row>
    <row r="15" spans="1:20" x14ac:dyDescent="0.25">
      <c r="A15" s="185" t="s">
        <v>273</v>
      </c>
      <c r="B15" s="185" t="s">
        <v>274</v>
      </c>
      <c r="C15" s="256">
        <v>74</v>
      </c>
      <c r="D15" s="256">
        <v>65</v>
      </c>
      <c r="E15" s="256">
        <v>70</v>
      </c>
      <c r="F15" s="256">
        <v>564</v>
      </c>
      <c r="G15" s="256">
        <v>578</v>
      </c>
      <c r="H15" s="256">
        <v>1142</v>
      </c>
      <c r="I15" s="256">
        <v>73</v>
      </c>
      <c r="J15" s="256">
        <v>66</v>
      </c>
      <c r="K15" s="256">
        <v>70</v>
      </c>
      <c r="L15" s="256">
        <v>407</v>
      </c>
      <c r="M15" s="256">
        <v>439</v>
      </c>
      <c r="N15" s="256">
        <v>846</v>
      </c>
      <c r="O15" s="256">
        <v>74</v>
      </c>
      <c r="P15" s="256">
        <v>66</v>
      </c>
      <c r="Q15" s="256">
        <v>70</v>
      </c>
      <c r="R15" s="256">
        <v>977</v>
      </c>
      <c r="S15" s="256">
        <v>1019</v>
      </c>
      <c r="T15" s="256">
        <v>1996</v>
      </c>
    </row>
    <row r="16" spans="1:20" x14ac:dyDescent="0.25">
      <c r="A16" s="185" t="s">
        <v>275</v>
      </c>
      <c r="B16" s="185" t="s">
        <v>276</v>
      </c>
      <c r="C16" s="256" t="s">
        <v>428</v>
      </c>
      <c r="D16" s="256" t="s">
        <v>428</v>
      </c>
      <c r="E16" s="256" t="s">
        <v>428</v>
      </c>
      <c r="F16" s="256" t="s">
        <v>428</v>
      </c>
      <c r="G16" s="256" t="s">
        <v>428</v>
      </c>
      <c r="H16" s="256" t="s">
        <v>428</v>
      </c>
      <c r="I16" s="256" t="s">
        <v>428</v>
      </c>
      <c r="J16" s="256" t="s">
        <v>428</v>
      </c>
      <c r="K16" s="256" t="s">
        <v>428</v>
      </c>
      <c r="L16" s="256" t="s">
        <v>428</v>
      </c>
      <c r="M16" s="256" t="s">
        <v>428</v>
      </c>
      <c r="N16" s="256" t="s">
        <v>428</v>
      </c>
      <c r="O16" s="256" t="s">
        <v>428</v>
      </c>
      <c r="P16" s="256" t="s">
        <v>428</v>
      </c>
      <c r="Q16" s="256" t="s">
        <v>428</v>
      </c>
      <c r="R16" s="256" t="s">
        <v>428</v>
      </c>
      <c r="S16" s="256" t="s">
        <v>428</v>
      </c>
      <c r="T16" s="256" t="s">
        <v>428</v>
      </c>
    </row>
    <row r="17" spans="1:20" x14ac:dyDescent="0.25">
      <c r="A17" s="185" t="s">
        <v>277</v>
      </c>
      <c r="B17" s="185" t="s">
        <v>278</v>
      </c>
      <c r="C17" s="256">
        <v>79</v>
      </c>
      <c r="D17" s="256">
        <v>70</v>
      </c>
      <c r="E17" s="256">
        <v>74</v>
      </c>
      <c r="F17" s="256">
        <v>791</v>
      </c>
      <c r="G17" s="256">
        <v>816</v>
      </c>
      <c r="H17" s="256">
        <v>1607</v>
      </c>
      <c r="I17" s="256">
        <v>74</v>
      </c>
      <c r="J17" s="256">
        <v>71</v>
      </c>
      <c r="K17" s="256">
        <v>73</v>
      </c>
      <c r="L17" s="256">
        <v>691</v>
      </c>
      <c r="M17" s="256">
        <v>790</v>
      </c>
      <c r="N17" s="256">
        <v>1481</v>
      </c>
      <c r="O17" s="256">
        <v>76</v>
      </c>
      <c r="P17" s="256">
        <v>71</v>
      </c>
      <c r="Q17" s="256">
        <v>73</v>
      </c>
      <c r="R17" s="256">
        <v>1502</v>
      </c>
      <c r="S17" s="256">
        <v>1621</v>
      </c>
      <c r="T17" s="256">
        <v>3123</v>
      </c>
    </row>
    <row r="18" spans="1:20" x14ac:dyDescent="0.25">
      <c r="A18" s="185" t="s">
        <v>279</v>
      </c>
      <c r="B18" s="185" t="s">
        <v>280</v>
      </c>
      <c r="C18" s="256">
        <v>79</v>
      </c>
      <c r="D18" s="256">
        <v>70</v>
      </c>
      <c r="E18" s="256">
        <v>74</v>
      </c>
      <c r="F18" s="256">
        <v>1202</v>
      </c>
      <c r="G18" s="256">
        <v>1227</v>
      </c>
      <c r="H18" s="256">
        <v>2429</v>
      </c>
      <c r="I18" s="256">
        <v>82</v>
      </c>
      <c r="J18" s="256">
        <v>74</v>
      </c>
      <c r="K18" s="256">
        <v>78</v>
      </c>
      <c r="L18" s="256">
        <v>576</v>
      </c>
      <c r="M18" s="256">
        <v>571</v>
      </c>
      <c r="N18" s="256">
        <v>1147</v>
      </c>
      <c r="O18" s="256">
        <v>79</v>
      </c>
      <c r="P18" s="256">
        <v>71</v>
      </c>
      <c r="Q18" s="256">
        <v>75</v>
      </c>
      <c r="R18" s="256">
        <v>1814</v>
      </c>
      <c r="S18" s="256">
        <v>1832</v>
      </c>
      <c r="T18" s="256">
        <v>3646</v>
      </c>
    </row>
    <row r="19" spans="1:20" x14ac:dyDescent="0.25">
      <c r="A19" s="185" t="s">
        <v>283</v>
      </c>
      <c r="B19" s="185" t="s">
        <v>284</v>
      </c>
      <c r="C19" s="256">
        <v>77</v>
      </c>
      <c r="D19" s="256">
        <v>65</v>
      </c>
      <c r="E19" s="256">
        <v>71</v>
      </c>
      <c r="F19" s="256">
        <v>960</v>
      </c>
      <c r="G19" s="256">
        <v>886</v>
      </c>
      <c r="H19" s="256">
        <v>1846</v>
      </c>
      <c r="I19" s="256">
        <v>79</v>
      </c>
      <c r="J19" s="256">
        <v>69</v>
      </c>
      <c r="K19" s="256">
        <v>74</v>
      </c>
      <c r="L19" s="256">
        <v>721</v>
      </c>
      <c r="M19" s="256">
        <v>734</v>
      </c>
      <c r="N19" s="256">
        <v>1455</v>
      </c>
      <c r="O19" s="256">
        <v>77</v>
      </c>
      <c r="P19" s="256">
        <v>67</v>
      </c>
      <c r="Q19" s="256">
        <v>72</v>
      </c>
      <c r="R19" s="256">
        <v>1704</v>
      </c>
      <c r="S19" s="256">
        <v>1646</v>
      </c>
      <c r="T19" s="256">
        <v>3350</v>
      </c>
    </row>
    <row r="20" spans="1:20" x14ac:dyDescent="0.25">
      <c r="A20" s="185" t="s">
        <v>285</v>
      </c>
      <c r="B20" s="185" t="s">
        <v>286</v>
      </c>
      <c r="C20" s="256">
        <v>74</v>
      </c>
      <c r="D20" s="256">
        <v>67</v>
      </c>
      <c r="E20" s="256">
        <v>70</v>
      </c>
      <c r="F20" s="256">
        <v>421</v>
      </c>
      <c r="G20" s="256">
        <v>480</v>
      </c>
      <c r="H20" s="256">
        <v>901</v>
      </c>
      <c r="I20" s="256">
        <v>75</v>
      </c>
      <c r="J20" s="256">
        <v>67</v>
      </c>
      <c r="K20" s="256">
        <v>71</v>
      </c>
      <c r="L20" s="256">
        <v>1139</v>
      </c>
      <c r="M20" s="256">
        <v>1192</v>
      </c>
      <c r="N20" s="256">
        <v>2331</v>
      </c>
      <c r="O20" s="256">
        <v>74</v>
      </c>
      <c r="P20" s="256">
        <v>67</v>
      </c>
      <c r="Q20" s="256">
        <v>71</v>
      </c>
      <c r="R20" s="256">
        <v>1574</v>
      </c>
      <c r="S20" s="256">
        <v>1679</v>
      </c>
      <c r="T20" s="256">
        <v>3253</v>
      </c>
    </row>
    <row r="21" spans="1:20" x14ac:dyDescent="0.25">
      <c r="A21" s="185" t="s">
        <v>287</v>
      </c>
      <c r="B21" s="185" t="s">
        <v>288</v>
      </c>
      <c r="C21" s="256">
        <v>77</v>
      </c>
      <c r="D21" s="256">
        <v>71</v>
      </c>
      <c r="E21" s="256">
        <v>74</v>
      </c>
      <c r="F21" s="256">
        <v>731</v>
      </c>
      <c r="G21" s="256">
        <v>758</v>
      </c>
      <c r="H21" s="256">
        <v>1489</v>
      </c>
      <c r="I21" s="256">
        <v>80</v>
      </c>
      <c r="J21" s="256">
        <v>74</v>
      </c>
      <c r="K21" s="256">
        <v>77</v>
      </c>
      <c r="L21" s="256">
        <v>604</v>
      </c>
      <c r="M21" s="256">
        <v>599</v>
      </c>
      <c r="N21" s="256">
        <v>1203</v>
      </c>
      <c r="O21" s="256">
        <v>78</v>
      </c>
      <c r="P21" s="256">
        <v>72</v>
      </c>
      <c r="Q21" s="256">
        <v>75</v>
      </c>
      <c r="R21" s="256">
        <v>1343</v>
      </c>
      <c r="S21" s="256">
        <v>1370</v>
      </c>
      <c r="T21" s="256">
        <v>2713</v>
      </c>
    </row>
    <row r="22" spans="1:20" x14ac:dyDescent="0.25">
      <c r="A22" s="185" t="s">
        <v>289</v>
      </c>
      <c r="B22" s="185" t="s">
        <v>290</v>
      </c>
      <c r="C22" s="256">
        <v>79</v>
      </c>
      <c r="D22" s="256">
        <v>74</v>
      </c>
      <c r="E22" s="256">
        <v>76</v>
      </c>
      <c r="F22" s="256">
        <v>252</v>
      </c>
      <c r="G22" s="256">
        <v>235</v>
      </c>
      <c r="H22" s="256">
        <v>487</v>
      </c>
      <c r="I22" s="256">
        <v>77</v>
      </c>
      <c r="J22" s="256">
        <v>72</v>
      </c>
      <c r="K22" s="256">
        <v>74</v>
      </c>
      <c r="L22" s="256">
        <v>532</v>
      </c>
      <c r="M22" s="256">
        <v>523</v>
      </c>
      <c r="N22" s="256">
        <v>1055</v>
      </c>
      <c r="O22" s="256">
        <v>77</v>
      </c>
      <c r="P22" s="256">
        <v>72</v>
      </c>
      <c r="Q22" s="256">
        <v>74</v>
      </c>
      <c r="R22" s="256">
        <v>797</v>
      </c>
      <c r="S22" s="256">
        <v>771</v>
      </c>
      <c r="T22" s="256">
        <v>1568</v>
      </c>
    </row>
    <row r="23" spans="1:20" x14ac:dyDescent="0.25">
      <c r="A23" s="185" t="s">
        <v>293</v>
      </c>
      <c r="B23" s="185" t="s">
        <v>294</v>
      </c>
      <c r="C23" s="256">
        <v>63</v>
      </c>
      <c r="D23" s="256">
        <v>56</v>
      </c>
      <c r="E23" s="256">
        <v>59</v>
      </c>
      <c r="F23" s="256">
        <v>825</v>
      </c>
      <c r="G23" s="256">
        <v>884</v>
      </c>
      <c r="H23" s="256">
        <v>1709</v>
      </c>
      <c r="I23" s="256">
        <v>70</v>
      </c>
      <c r="J23" s="256">
        <v>63</v>
      </c>
      <c r="K23" s="256">
        <v>67</v>
      </c>
      <c r="L23" s="256">
        <v>840</v>
      </c>
      <c r="M23" s="256">
        <v>898</v>
      </c>
      <c r="N23" s="256">
        <v>1738</v>
      </c>
      <c r="O23" s="256">
        <v>66</v>
      </c>
      <c r="P23" s="256">
        <v>59</v>
      </c>
      <c r="Q23" s="256">
        <v>63</v>
      </c>
      <c r="R23" s="256">
        <v>1699</v>
      </c>
      <c r="S23" s="256">
        <v>1823</v>
      </c>
      <c r="T23" s="256">
        <v>3522</v>
      </c>
    </row>
    <row r="24" spans="1:20" x14ac:dyDescent="0.25">
      <c r="A24" s="185" t="s">
        <v>295</v>
      </c>
      <c r="B24" s="185" t="s">
        <v>296</v>
      </c>
      <c r="C24" s="256">
        <v>76</v>
      </c>
      <c r="D24" s="256">
        <v>71</v>
      </c>
      <c r="E24" s="256">
        <v>73</v>
      </c>
      <c r="F24" s="256">
        <v>1002</v>
      </c>
      <c r="G24" s="256">
        <v>1067</v>
      </c>
      <c r="H24" s="256">
        <v>2069</v>
      </c>
      <c r="I24" s="256">
        <v>75</v>
      </c>
      <c r="J24" s="256">
        <v>68</v>
      </c>
      <c r="K24" s="256">
        <v>71</v>
      </c>
      <c r="L24" s="256">
        <v>872</v>
      </c>
      <c r="M24" s="256">
        <v>932</v>
      </c>
      <c r="N24" s="256">
        <v>1804</v>
      </c>
      <c r="O24" s="256">
        <v>75</v>
      </c>
      <c r="P24" s="256">
        <v>70</v>
      </c>
      <c r="Q24" s="256">
        <v>72</v>
      </c>
      <c r="R24" s="256">
        <v>1930</v>
      </c>
      <c r="S24" s="256">
        <v>2062</v>
      </c>
      <c r="T24" s="256">
        <v>3992</v>
      </c>
    </row>
    <row r="25" spans="1:20" x14ac:dyDescent="0.25">
      <c r="A25" s="185" t="s">
        <v>297</v>
      </c>
      <c r="B25" s="185" t="s">
        <v>298</v>
      </c>
      <c r="C25" s="256">
        <v>79</v>
      </c>
      <c r="D25" s="256">
        <v>73</v>
      </c>
      <c r="E25" s="256">
        <v>76</v>
      </c>
      <c r="F25" s="256">
        <v>1245</v>
      </c>
      <c r="G25" s="256">
        <v>1340</v>
      </c>
      <c r="H25" s="256">
        <v>2585</v>
      </c>
      <c r="I25" s="256">
        <v>81</v>
      </c>
      <c r="J25" s="256">
        <v>73</v>
      </c>
      <c r="K25" s="256">
        <v>77</v>
      </c>
      <c r="L25" s="256">
        <v>283</v>
      </c>
      <c r="M25" s="256">
        <v>263</v>
      </c>
      <c r="N25" s="256">
        <v>546</v>
      </c>
      <c r="O25" s="256">
        <v>79</v>
      </c>
      <c r="P25" s="256">
        <v>72</v>
      </c>
      <c r="Q25" s="256">
        <v>76</v>
      </c>
      <c r="R25" s="256">
        <v>1535</v>
      </c>
      <c r="S25" s="256">
        <v>1612</v>
      </c>
      <c r="T25" s="256">
        <v>3147</v>
      </c>
    </row>
    <row r="26" spans="1:20" x14ac:dyDescent="0.25">
      <c r="A26" s="185" t="s">
        <v>299</v>
      </c>
      <c r="B26" s="185" t="s">
        <v>300</v>
      </c>
      <c r="C26" s="256">
        <v>79</v>
      </c>
      <c r="D26" s="256">
        <v>74</v>
      </c>
      <c r="E26" s="256">
        <v>76</v>
      </c>
      <c r="F26" s="256">
        <v>572</v>
      </c>
      <c r="G26" s="256">
        <v>624</v>
      </c>
      <c r="H26" s="256">
        <v>1196</v>
      </c>
      <c r="I26" s="256">
        <v>80</v>
      </c>
      <c r="J26" s="256">
        <v>71</v>
      </c>
      <c r="K26" s="256">
        <v>76</v>
      </c>
      <c r="L26" s="256">
        <v>1154</v>
      </c>
      <c r="M26" s="256">
        <v>1264</v>
      </c>
      <c r="N26" s="256">
        <v>2418</v>
      </c>
      <c r="O26" s="256">
        <v>79</v>
      </c>
      <c r="P26" s="256">
        <v>71</v>
      </c>
      <c r="Q26" s="256">
        <v>75</v>
      </c>
      <c r="R26" s="256">
        <v>1771</v>
      </c>
      <c r="S26" s="256">
        <v>1944</v>
      </c>
      <c r="T26" s="256">
        <v>3715</v>
      </c>
    </row>
    <row r="27" spans="1:20" x14ac:dyDescent="0.25">
      <c r="A27" s="185" t="s">
        <v>301</v>
      </c>
      <c r="B27" s="185" t="s">
        <v>302</v>
      </c>
      <c r="C27" s="256">
        <v>80</v>
      </c>
      <c r="D27" s="256">
        <v>72</v>
      </c>
      <c r="E27" s="256">
        <v>76</v>
      </c>
      <c r="F27" s="256">
        <v>1622</v>
      </c>
      <c r="G27" s="256">
        <v>1640</v>
      </c>
      <c r="H27" s="256">
        <v>3262</v>
      </c>
      <c r="I27" s="256">
        <v>80</v>
      </c>
      <c r="J27" s="256">
        <v>68</v>
      </c>
      <c r="K27" s="256">
        <v>74</v>
      </c>
      <c r="L27" s="256">
        <v>212</v>
      </c>
      <c r="M27" s="256">
        <v>222</v>
      </c>
      <c r="N27" s="256">
        <v>434</v>
      </c>
      <c r="O27" s="256">
        <v>79</v>
      </c>
      <c r="P27" s="256">
        <v>71</v>
      </c>
      <c r="Q27" s="256">
        <v>75</v>
      </c>
      <c r="R27" s="256">
        <v>1858</v>
      </c>
      <c r="S27" s="256">
        <v>1885</v>
      </c>
      <c r="T27" s="256">
        <v>3743</v>
      </c>
    </row>
    <row r="28" spans="1:20" x14ac:dyDescent="0.25">
      <c r="A28" s="185" t="s">
        <v>303</v>
      </c>
      <c r="B28" s="185" t="s">
        <v>304</v>
      </c>
      <c r="C28" s="256">
        <v>75</v>
      </c>
      <c r="D28" s="256">
        <v>67</v>
      </c>
      <c r="E28" s="256">
        <v>71</v>
      </c>
      <c r="F28" s="256">
        <v>1456</v>
      </c>
      <c r="G28" s="256">
        <v>1522</v>
      </c>
      <c r="H28" s="256">
        <v>2978</v>
      </c>
      <c r="I28" s="256">
        <v>77</v>
      </c>
      <c r="J28" s="256">
        <v>74</v>
      </c>
      <c r="K28" s="256">
        <v>75</v>
      </c>
      <c r="L28" s="256">
        <v>758</v>
      </c>
      <c r="M28" s="256">
        <v>776</v>
      </c>
      <c r="N28" s="256">
        <v>1534</v>
      </c>
      <c r="O28" s="256">
        <v>75</v>
      </c>
      <c r="P28" s="256">
        <v>69</v>
      </c>
      <c r="Q28" s="256">
        <v>72</v>
      </c>
      <c r="R28" s="256">
        <v>2247</v>
      </c>
      <c r="S28" s="256">
        <v>2321</v>
      </c>
      <c r="T28" s="256">
        <v>4568</v>
      </c>
    </row>
    <row r="29" spans="1:20" x14ac:dyDescent="0.25">
      <c r="A29" s="185" t="s">
        <v>305</v>
      </c>
      <c r="B29" s="185" t="s">
        <v>306</v>
      </c>
      <c r="C29" s="256">
        <v>74</v>
      </c>
      <c r="D29" s="256">
        <v>70</v>
      </c>
      <c r="E29" s="256">
        <v>72</v>
      </c>
      <c r="F29" s="256">
        <v>760</v>
      </c>
      <c r="G29" s="256">
        <v>816</v>
      </c>
      <c r="H29" s="256">
        <v>1576</v>
      </c>
      <c r="I29" s="256">
        <v>76</v>
      </c>
      <c r="J29" s="256">
        <v>69</v>
      </c>
      <c r="K29" s="256">
        <v>72</v>
      </c>
      <c r="L29" s="256">
        <v>1286</v>
      </c>
      <c r="M29" s="256">
        <v>1407</v>
      </c>
      <c r="N29" s="256">
        <v>2693</v>
      </c>
      <c r="O29" s="256">
        <v>75</v>
      </c>
      <c r="P29" s="256">
        <v>69</v>
      </c>
      <c r="Q29" s="256">
        <v>72</v>
      </c>
      <c r="R29" s="256">
        <v>2072</v>
      </c>
      <c r="S29" s="256">
        <v>2244</v>
      </c>
      <c r="T29" s="256">
        <v>4316</v>
      </c>
    </row>
    <row r="30" spans="1:20" x14ac:dyDescent="0.25">
      <c r="A30" s="185" t="s">
        <v>307</v>
      </c>
      <c r="B30" s="185" t="s">
        <v>308</v>
      </c>
      <c r="C30" s="256">
        <v>74</v>
      </c>
      <c r="D30" s="256">
        <v>66</v>
      </c>
      <c r="E30" s="256">
        <v>70</v>
      </c>
      <c r="F30" s="256">
        <v>1080</v>
      </c>
      <c r="G30" s="256">
        <v>1156</v>
      </c>
      <c r="H30" s="256">
        <v>2236</v>
      </c>
      <c r="I30" s="256">
        <v>65</v>
      </c>
      <c r="J30" s="256">
        <v>61</v>
      </c>
      <c r="K30" s="256">
        <v>63</v>
      </c>
      <c r="L30" s="256">
        <v>981</v>
      </c>
      <c r="M30" s="256">
        <v>983</v>
      </c>
      <c r="N30" s="256">
        <v>1964</v>
      </c>
      <c r="O30" s="256">
        <v>69</v>
      </c>
      <c r="P30" s="256">
        <v>63</v>
      </c>
      <c r="Q30" s="256">
        <v>66</v>
      </c>
      <c r="R30" s="256">
        <v>2085</v>
      </c>
      <c r="S30" s="256">
        <v>2174</v>
      </c>
      <c r="T30" s="256">
        <v>4259</v>
      </c>
    </row>
    <row r="31" spans="1:20" x14ac:dyDescent="0.25">
      <c r="A31" s="185" t="s">
        <v>271</v>
      </c>
      <c r="B31" s="185" t="s">
        <v>272</v>
      </c>
      <c r="C31" s="256">
        <v>73</v>
      </c>
      <c r="D31" s="256">
        <v>69</v>
      </c>
      <c r="E31" s="256">
        <v>71</v>
      </c>
      <c r="F31" s="256">
        <v>702</v>
      </c>
      <c r="G31" s="256">
        <v>775</v>
      </c>
      <c r="H31" s="256">
        <v>1477</v>
      </c>
      <c r="I31" s="256">
        <v>68</v>
      </c>
      <c r="J31" s="256">
        <v>61</v>
      </c>
      <c r="K31" s="256">
        <v>64</v>
      </c>
      <c r="L31" s="256">
        <v>794</v>
      </c>
      <c r="M31" s="256">
        <v>863</v>
      </c>
      <c r="N31" s="256">
        <v>1657</v>
      </c>
      <c r="O31" s="256">
        <v>70</v>
      </c>
      <c r="P31" s="256">
        <v>64</v>
      </c>
      <c r="Q31" s="256">
        <v>67</v>
      </c>
      <c r="R31" s="256">
        <v>1523</v>
      </c>
      <c r="S31" s="256">
        <v>1675</v>
      </c>
      <c r="T31" s="256">
        <v>3198</v>
      </c>
    </row>
    <row r="32" spans="1:20" x14ac:dyDescent="0.25">
      <c r="A32" s="185" t="s">
        <v>311</v>
      </c>
      <c r="B32" s="185" t="s">
        <v>312</v>
      </c>
      <c r="C32" s="256">
        <v>83</v>
      </c>
      <c r="D32" s="256">
        <v>76</v>
      </c>
      <c r="E32" s="256">
        <v>79</v>
      </c>
      <c r="F32" s="256">
        <v>505</v>
      </c>
      <c r="G32" s="256">
        <v>582</v>
      </c>
      <c r="H32" s="256">
        <v>1087</v>
      </c>
      <c r="I32" s="256">
        <v>82</v>
      </c>
      <c r="J32" s="256">
        <v>74</v>
      </c>
      <c r="K32" s="256">
        <v>78</v>
      </c>
      <c r="L32" s="256">
        <v>839</v>
      </c>
      <c r="M32" s="256">
        <v>867</v>
      </c>
      <c r="N32" s="256">
        <v>1706</v>
      </c>
      <c r="O32" s="256">
        <v>82</v>
      </c>
      <c r="P32" s="256">
        <v>74</v>
      </c>
      <c r="Q32" s="256">
        <v>78</v>
      </c>
      <c r="R32" s="256">
        <v>1364</v>
      </c>
      <c r="S32" s="256">
        <v>1477</v>
      </c>
      <c r="T32" s="256">
        <v>2841</v>
      </c>
    </row>
    <row r="33" spans="1:20" x14ac:dyDescent="0.25">
      <c r="A33" s="185" t="s">
        <v>313</v>
      </c>
      <c r="B33" s="185" t="s">
        <v>314</v>
      </c>
      <c r="C33" s="256">
        <v>73</v>
      </c>
      <c r="D33" s="256">
        <v>65</v>
      </c>
      <c r="E33" s="256">
        <v>69</v>
      </c>
      <c r="F33" s="256">
        <v>1210</v>
      </c>
      <c r="G33" s="256">
        <v>1255</v>
      </c>
      <c r="H33" s="256">
        <v>2465</v>
      </c>
      <c r="I33" s="256">
        <v>76</v>
      </c>
      <c r="J33" s="256">
        <v>60</v>
      </c>
      <c r="K33" s="256">
        <v>68</v>
      </c>
      <c r="L33" s="256">
        <v>190</v>
      </c>
      <c r="M33" s="256">
        <v>216</v>
      </c>
      <c r="N33" s="256">
        <v>406</v>
      </c>
      <c r="O33" s="256">
        <v>74</v>
      </c>
      <c r="P33" s="256">
        <v>64</v>
      </c>
      <c r="Q33" s="256">
        <v>69</v>
      </c>
      <c r="R33" s="256">
        <v>1408</v>
      </c>
      <c r="S33" s="256">
        <v>1485</v>
      </c>
      <c r="T33" s="256">
        <v>2893</v>
      </c>
    </row>
    <row r="34" spans="1:20" x14ac:dyDescent="0.25">
      <c r="A34" s="185" t="s">
        <v>315</v>
      </c>
      <c r="B34" s="185" t="s">
        <v>316</v>
      </c>
      <c r="C34" s="256">
        <v>72</v>
      </c>
      <c r="D34" s="256">
        <v>65</v>
      </c>
      <c r="E34" s="256">
        <v>69</v>
      </c>
      <c r="F34" s="256">
        <v>1013</v>
      </c>
      <c r="G34" s="256">
        <v>979</v>
      </c>
      <c r="H34" s="256">
        <v>1992</v>
      </c>
      <c r="I34" s="256">
        <v>78</v>
      </c>
      <c r="J34" s="256">
        <v>72</v>
      </c>
      <c r="K34" s="256">
        <v>75</v>
      </c>
      <c r="L34" s="256">
        <v>833</v>
      </c>
      <c r="M34" s="256">
        <v>874</v>
      </c>
      <c r="N34" s="256">
        <v>1707</v>
      </c>
      <c r="O34" s="256">
        <v>74</v>
      </c>
      <c r="P34" s="256">
        <v>68</v>
      </c>
      <c r="Q34" s="256">
        <v>71</v>
      </c>
      <c r="R34" s="256">
        <v>1870</v>
      </c>
      <c r="S34" s="256">
        <v>1882</v>
      </c>
      <c r="T34" s="256">
        <v>3752</v>
      </c>
    </row>
    <row r="35" spans="1:20" x14ac:dyDescent="0.25">
      <c r="A35" s="185" t="s">
        <v>317</v>
      </c>
      <c r="B35" s="185" t="s">
        <v>318</v>
      </c>
      <c r="C35" s="256">
        <v>73</v>
      </c>
      <c r="D35" s="256">
        <v>66</v>
      </c>
      <c r="E35" s="256">
        <v>70</v>
      </c>
      <c r="F35" s="256">
        <v>573</v>
      </c>
      <c r="G35" s="256">
        <v>617</v>
      </c>
      <c r="H35" s="256">
        <v>1190</v>
      </c>
      <c r="I35" s="256">
        <v>78</v>
      </c>
      <c r="J35" s="256">
        <v>72</v>
      </c>
      <c r="K35" s="256">
        <v>75</v>
      </c>
      <c r="L35" s="256">
        <v>912</v>
      </c>
      <c r="M35" s="256">
        <v>982</v>
      </c>
      <c r="N35" s="256">
        <v>1894</v>
      </c>
      <c r="O35" s="256">
        <v>76</v>
      </c>
      <c r="P35" s="256">
        <v>70</v>
      </c>
      <c r="Q35" s="256">
        <v>73</v>
      </c>
      <c r="R35" s="256">
        <v>1514</v>
      </c>
      <c r="S35" s="256">
        <v>1626</v>
      </c>
      <c r="T35" s="256">
        <v>3140</v>
      </c>
    </row>
    <row r="36" spans="1:20" x14ac:dyDescent="0.25">
      <c r="A36" s="185" t="s">
        <v>319</v>
      </c>
      <c r="B36" s="185" t="s">
        <v>320</v>
      </c>
      <c r="C36" s="256">
        <v>74</v>
      </c>
      <c r="D36" s="256">
        <v>69</v>
      </c>
      <c r="E36" s="256">
        <v>71</v>
      </c>
      <c r="F36" s="256">
        <v>575</v>
      </c>
      <c r="G36" s="256">
        <v>621</v>
      </c>
      <c r="H36" s="256">
        <v>1196</v>
      </c>
      <c r="I36" s="256">
        <v>75</v>
      </c>
      <c r="J36" s="256">
        <v>73</v>
      </c>
      <c r="K36" s="256">
        <v>74</v>
      </c>
      <c r="L36" s="256">
        <v>316</v>
      </c>
      <c r="M36" s="256">
        <v>306</v>
      </c>
      <c r="N36" s="256">
        <v>622</v>
      </c>
      <c r="O36" s="256">
        <v>74</v>
      </c>
      <c r="P36" s="256">
        <v>70</v>
      </c>
      <c r="Q36" s="256">
        <v>72</v>
      </c>
      <c r="R36" s="256">
        <v>903</v>
      </c>
      <c r="S36" s="256">
        <v>933</v>
      </c>
      <c r="T36" s="256">
        <v>1836</v>
      </c>
    </row>
    <row r="37" spans="1:20" x14ac:dyDescent="0.25">
      <c r="A37" s="185" t="s">
        <v>321</v>
      </c>
      <c r="B37" s="185" t="s">
        <v>322</v>
      </c>
      <c r="C37" s="256">
        <v>71</v>
      </c>
      <c r="D37" s="256">
        <v>61</v>
      </c>
      <c r="E37" s="256">
        <v>66</v>
      </c>
      <c r="F37" s="256">
        <v>700</v>
      </c>
      <c r="G37" s="256">
        <v>742</v>
      </c>
      <c r="H37" s="256">
        <v>1442</v>
      </c>
      <c r="I37" s="256">
        <v>74</v>
      </c>
      <c r="J37" s="256">
        <v>68</v>
      </c>
      <c r="K37" s="256">
        <v>71</v>
      </c>
      <c r="L37" s="256">
        <v>554</v>
      </c>
      <c r="M37" s="256">
        <v>597</v>
      </c>
      <c r="N37" s="256">
        <v>1151</v>
      </c>
      <c r="O37" s="256">
        <v>72</v>
      </c>
      <c r="P37" s="256">
        <v>64</v>
      </c>
      <c r="Q37" s="256">
        <v>68</v>
      </c>
      <c r="R37" s="256">
        <v>1267</v>
      </c>
      <c r="S37" s="256">
        <v>1352</v>
      </c>
      <c r="T37" s="256">
        <v>2619</v>
      </c>
    </row>
    <row r="38" spans="1:20" x14ac:dyDescent="0.25">
      <c r="A38" s="185" t="s">
        <v>281</v>
      </c>
      <c r="B38" s="185" t="s">
        <v>282</v>
      </c>
      <c r="C38" s="256">
        <v>79</v>
      </c>
      <c r="D38" s="256">
        <v>71</v>
      </c>
      <c r="E38" s="256">
        <v>75</v>
      </c>
      <c r="F38" s="256">
        <v>590</v>
      </c>
      <c r="G38" s="256">
        <v>635</v>
      </c>
      <c r="H38" s="256">
        <v>1225</v>
      </c>
      <c r="I38" s="256">
        <v>80</v>
      </c>
      <c r="J38" s="256">
        <v>73</v>
      </c>
      <c r="K38" s="256">
        <v>77</v>
      </c>
      <c r="L38" s="256">
        <v>1737</v>
      </c>
      <c r="M38" s="256">
        <v>1734</v>
      </c>
      <c r="N38" s="256">
        <v>3471</v>
      </c>
      <c r="O38" s="256">
        <v>79</v>
      </c>
      <c r="P38" s="256">
        <v>72</v>
      </c>
      <c r="Q38" s="256">
        <v>76</v>
      </c>
      <c r="R38" s="256">
        <v>2365</v>
      </c>
      <c r="S38" s="256">
        <v>2416</v>
      </c>
      <c r="T38" s="256">
        <v>4781</v>
      </c>
    </row>
    <row r="39" spans="1:20" x14ac:dyDescent="0.25">
      <c r="A39" s="185" t="s">
        <v>323</v>
      </c>
      <c r="B39" s="185" t="s">
        <v>324</v>
      </c>
      <c r="C39" s="256">
        <v>71</v>
      </c>
      <c r="D39" s="256">
        <v>62</v>
      </c>
      <c r="E39" s="256">
        <v>66</v>
      </c>
      <c r="F39" s="256">
        <v>747</v>
      </c>
      <c r="G39" s="256">
        <v>800</v>
      </c>
      <c r="H39" s="256">
        <v>1547</v>
      </c>
      <c r="I39" s="256">
        <v>72</v>
      </c>
      <c r="J39" s="256">
        <v>65</v>
      </c>
      <c r="K39" s="256">
        <v>68</v>
      </c>
      <c r="L39" s="256">
        <v>1127</v>
      </c>
      <c r="M39" s="256">
        <v>1218</v>
      </c>
      <c r="N39" s="256">
        <v>2345</v>
      </c>
      <c r="O39" s="256">
        <v>71</v>
      </c>
      <c r="P39" s="256">
        <v>63</v>
      </c>
      <c r="Q39" s="256">
        <v>67</v>
      </c>
      <c r="R39" s="256">
        <v>1900</v>
      </c>
      <c r="S39" s="256">
        <v>2038</v>
      </c>
      <c r="T39" s="256">
        <v>3938</v>
      </c>
    </row>
    <row r="40" spans="1:20" x14ac:dyDescent="0.25">
      <c r="A40" s="185" t="s">
        <v>325</v>
      </c>
      <c r="B40" s="185" t="s">
        <v>326</v>
      </c>
      <c r="C40" s="256">
        <v>84</v>
      </c>
      <c r="D40" s="256">
        <v>75</v>
      </c>
      <c r="E40" s="256">
        <v>79</v>
      </c>
      <c r="F40" s="256">
        <v>890</v>
      </c>
      <c r="G40" s="256">
        <v>926</v>
      </c>
      <c r="H40" s="256">
        <v>1816</v>
      </c>
      <c r="I40" s="256">
        <v>81</v>
      </c>
      <c r="J40" s="256">
        <v>77</v>
      </c>
      <c r="K40" s="256">
        <v>79</v>
      </c>
      <c r="L40" s="256">
        <v>217</v>
      </c>
      <c r="M40" s="256">
        <v>218</v>
      </c>
      <c r="N40" s="256">
        <v>435</v>
      </c>
      <c r="O40" s="256">
        <v>83</v>
      </c>
      <c r="P40" s="256">
        <v>75</v>
      </c>
      <c r="Q40" s="256">
        <v>79</v>
      </c>
      <c r="R40" s="256">
        <v>1129</v>
      </c>
      <c r="S40" s="256">
        <v>1164</v>
      </c>
      <c r="T40" s="256">
        <v>2293</v>
      </c>
    </row>
    <row r="41" spans="1:20" x14ac:dyDescent="0.25">
      <c r="A41" s="185" t="s">
        <v>327</v>
      </c>
      <c r="B41" s="185" t="s">
        <v>328</v>
      </c>
      <c r="C41" s="256">
        <v>80</v>
      </c>
      <c r="D41" s="256">
        <v>73</v>
      </c>
      <c r="E41" s="256">
        <v>76</v>
      </c>
      <c r="F41" s="256">
        <v>838</v>
      </c>
      <c r="G41" s="256">
        <v>835</v>
      </c>
      <c r="H41" s="256">
        <v>1673</v>
      </c>
      <c r="I41" s="256">
        <v>85</v>
      </c>
      <c r="J41" s="256">
        <v>80</v>
      </c>
      <c r="K41" s="256">
        <v>83</v>
      </c>
      <c r="L41" s="256">
        <v>282</v>
      </c>
      <c r="M41" s="256">
        <v>290</v>
      </c>
      <c r="N41" s="256">
        <v>572</v>
      </c>
      <c r="O41" s="256">
        <v>81</v>
      </c>
      <c r="P41" s="256">
        <v>74</v>
      </c>
      <c r="Q41" s="256">
        <v>78</v>
      </c>
      <c r="R41" s="256">
        <v>1128</v>
      </c>
      <c r="S41" s="256">
        <v>1129</v>
      </c>
      <c r="T41" s="256">
        <v>2257</v>
      </c>
    </row>
    <row r="42" spans="1:20" x14ac:dyDescent="0.25">
      <c r="A42" s="185" t="s">
        <v>329</v>
      </c>
      <c r="B42" s="185" t="s">
        <v>330</v>
      </c>
      <c r="C42" s="256">
        <v>76</v>
      </c>
      <c r="D42" s="256">
        <v>71</v>
      </c>
      <c r="E42" s="256">
        <v>73</v>
      </c>
      <c r="F42" s="256">
        <v>769</v>
      </c>
      <c r="G42" s="256">
        <v>801</v>
      </c>
      <c r="H42" s="256">
        <v>1570</v>
      </c>
      <c r="I42" s="256">
        <v>72</v>
      </c>
      <c r="J42" s="256">
        <v>66</v>
      </c>
      <c r="K42" s="256">
        <v>69</v>
      </c>
      <c r="L42" s="256">
        <v>928</v>
      </c>
      <c r="M42" s="256">
        <v>1061</v>
      </c>
      <c r="N42" s="256">
        <v>1989</v>
      </c>
      <c r="O42" s="256">
        <v>73</v>
      </c>
      <c r="P42" s="256">
        <v>68</v>
      </c>
      <c r="Q42" s="256">
        <v>70</v>
      </c>
      <c r="R42" s="256">
        <v>1712</v>
      </c>
      <c r="S42" s="256">
        <v>1888</v>
      </c>
      <c r="T42" s="256">
        <v>3600</v>
      </c>
    </row>
    <row r="43" spans="1:20" x14ac:dyDescent="0.25">
      <c r="A43" s="185" t="s">
        <v>208</v>
      </c>
      <c r="B43" s="185" t="s">
        <v>209</v>
      </c>
      <c r="C43" s="256">
        <v>75</v>
      </c>
      <c r="D43" s="256">
        <v>65</v>
      </c>
      <c r="E43" s="256">
        <v>70</v>
      </c>
      <c r="F43" s="256">
        <v>4205</v>
      </c>
      <c r="G43" s="256">
        <v>4593</v>
      </c>
      <c r="H43" s="256">
        <v>8798</v>
      </c>
      <c r="I43" s="256">
        <v>74</v>
      </c>
      <c r="J43" s="256">
        <v>65</v>
      </c>
      <c r="K43" s="256">
        <v>69</v>
      </c>
      <c r="L43" s="256">
        <v>3074</v>
      </c>
      <c r="M43" s="256">
        <v>3153</v>
      </c>
      <c r="N43" s="256">
        <v>6227</v>
      </c>
      <c r="O43" s="256">
        <v>74</v>
      </c>
      <c r="P43" s="256">
        <v>64</v>
      </c>
      <c r="Q43" s="256">
        <v>69</v>
      </c>
      <c r="R43" s="256">
        <v>7377</v>
      </c>
      <c r="S43" s="256">
        <v>7846</v>
      </c>
      <c r="T43" s="256">
        <v>15223</v>
      </c>
    </row>
    <row r="44" spans="1:20" x14ac:dyDescent="0.25">
      <c r="A44" s="185" t="s">
        <v>210</v>
      </c>
      <c r="B44" s="185" t="s">
        <v>211</v>
      </c>
      <c r="C44" s="256">
        <v>70</v>
      </c>
      <c r="D44" s="256">
        <v>64</v>
      </c>
      <c r="E44" s="256">
        <v>67</v>
      </c>
      <c r="F44" s="256">
        <v>1366</v>
      </c>
      <c r="G44" s="256">
        <v>1456</v>
      </c>
      <c r="H44" s="256">
        <v>2822</v>
      </c>
      <c r="I44" s="256">
        <v>71</v>
      </c>
      <c r="J44" s="256">
        <v>66</v>
      </c>
      <c r="K44" s="256">
        <v>68</v>
      </c>
      <c r="L44" s="256">
        <v>629</v>
      </c>
      <c r="M44" s="256">
        <v>637</v>
      </c>
      <c r="N44" s="256">
        <v>1266</v>
      </c>
      <c r="O44" s="256">
        <v>70</v>
      </c>
      <c r="P44" s="256">
        <v>64</v>
      </c>
      <c r="Q44" s="256">
        <v>67</v>
      </c>
      <c r="R44" s="256">
        <v>2017</v>
      </c>
      <c r="S44" s="256">
        <v>2108</v>
      </c>
      <c r="T44" s="256">
        <v>4125</v>
      </c>
    </row>
    <row r="45" spans="1:20" x14ac:dyDescent="0.25">
      <c r="A45" s="185" t="s">
        <v>212</v>
      </c>
      <c r="B45" s="185" t="s">
        <v>213</v>
      </c>
      <c r="C45" s="256">
        <v>70</v>
      </c>
      <c r="D45" s="256">
        <v>66</v>
      </c>
      <c r="E45" s="256">
        <v>68</v>
      </c>
      <c r="F45" s="256">
        <v>1539</v>
      </c>
      <c r="G45" s="256">
        <v>1551</v>
      </c>
      <c r="H45" s="256">
        <v>3090</v>
      </c>
      <c r="I45" s="256">
        <v>68</v>
      </c>
      <c r="J45" s="256">
        <v>67</v>
      </c>
      <c r="K45" s="256">
        <v>67</v>
      </c>
      <c r="L45" s="256">
        <v>244</v>
      </c>
      <c r="M45" s="256">
        <v>264</v>
      </c>
      <c r="N45" s="256">
        <v>508</v>
      </c>
      <c r="O45" s="256">
        <v>70</v>
      </c>
      <c r="P45" s="256">
        <v>66</v>
      </c>
      <c r="Q45" s="256">
        <v>68</v>
      </c>
      <c r="R45" s="256">
        <v>1802</v>
      </c>
      <c r="S45" s="256">
        <v>1828</v>
      </c>
      <c r="T45" s="256">
        <v>3630</v>
      </c>
    </row>
    <row r="46" spans="1:20" x14ac:dyDescent="0.25">
      <c r="A46" s="185" t="s">
        <v>216</v>
      </c>
      <c r="B46" s="185" t="s">
        <v>217</v>
      </c>
      <c r="C46" s="256">
        <v>75</v>
      </c>
      <c r="D46" s="256">
        <v>66</v>
      </c>
      <c r="E46" s="256">
        <v>70</v>
      </c>
      <c r="F46" s="256">
        <v>1364</v>
      </c>
      <c r="G46" s="256">
        <v>1542</v>
      </c>
      <c r="H46" s="256">
        <v>2906</v>
      </c>
      <c r="I46" s="256">
        <v>70</v>
      </c>
      <c r="J46" s="256">
        <v>64</v>
      </c>
      <c r="K46" s="256">
        <v>67</v>
      </c>
      <c r="L46" s="256">
        <v>590</v>
      </c>
      <c r="M46" s="256">
        <v>631</v>
      </c>
      <c r="N46" s="256">
        <v>1221</v>
      </c>
      <c r="O46" s="256">
        <v>73</v>
      </c>
      <c r="P46" s="256">
        <v>65</v>
      </c>
      <c r="Q46" s="256">
        <v>69</v>
      </c>
      <c r="R46" s="256">
        <v>1965</v>
      </c>
      <c r="S46" s="256">
        <v>2192</v>
      </c>
      <c r="T46" s="256">
        <v>4157</v>
      </c>
    </row>
    <row r="47" spans="1:20" x14ac:dyDescent="0.25">
      <c r="A47" s="185" t="s">
        <v>220</v>
      </c>
      <c r="B47" s="185" t="s">
        <v>221</v>
      </c>
      <c r="C47" s="256">
        <v>82</v>
      </c>
      <c r="D47" s="256">
        <v>77</v>
      </c>
      <c r="E47" s="256">
        <v>80</v>
      </c>
      <c r="F47" s="256">
        <v>1139</v>
      </c>
      <c r="G47" s="256">
        <v>1321</v>
      </c>
      <c r="H47" s="256">
        <v>2460</v>
      </c>
      <c r="I47" s="256">
        <v>75</v>
      </c>
      <c r="J47" s="256">
        <v>68</v>
      </c>
      <c r="K47" s="256">
        <v>72</v>
      </c>
      <c r="L47" s="256">
        <v>80</v>
      </c>
      <c r="M47" s="256">
        <v>76</v>
      </c>
      <c r="N47" s="256">
        <v>156</v>
      </c>
      <c r="O47" s="256">
        <v>82</v>
      </c>
      <c r="P47" s="256">
        <v>76</v>
      </c>
      <c r="Q47" s="256">
        <v>79</v>
      </c>
      <c r="R47" s="256">
        <v>1231</v>
      </c>
      <c r="S47" s="256">
        <v>1410</v>
      </c>
      <c r="T47" s="256">
        <v>2641</v>
      </c>
    </row>
    <row r="48" spans="1:20" x14ac:dyDescent="0.25">
      <c r="A48" s="185" t="s">
        <v>228</v>
      </c>
      <c r="B48" s="185" t="s">
        <v>229</v>
      </c>
      <c r="C48" s="256">
        <v>75</v>
      </c>
      <c r="D48" s="256">
        <v>69</v>
      </c>
      <c r="E48" s="256">
        <v>72</v>
      </c>
      <c r="F48" s="256">
        <v>1315</v>
      </c>
      <c r="G48" s="256">
        <v>1354</v>
      </c>
      <c r="H48" s="256">
        <v>2669</v>
      </c>
      <c r="I48" s="256">
        <v>77</v>
      </c>
      <c r="J48" s="256">
        <v>69</v>
      </c>
      <c r="K48" s="256">
        <v>73</v>
      </c>
      <c r="L48" s="256">
        <v>372</v>
      </c>
      <c r="M48" s="256">
        <v>423</v>
      </c>
      <c r="N48" s="256">
        <v>795</v>
      </c>
      <c r="O48" s="256">
        <v>75</v>
      </c>
      <c r="P48" s="256">
        <v>69</v>
      </c>
      <c r="Q48" s="256">
        <v>72</v>
      </c>
      <c r="R48" s="256">
        <v>1699</v>
      </c>
      <c r="S48" s="256">
        <v>1783</v>
      </c>
      <c r="T48" s="256">
        <v>3482</v>
      </c>
    </row>
    <row r="49" spans="1:20" x14ac:dyDescent="0.25">
      <c r="A49" s="185" t="s">
        <v>232</v>
      </c>
      <c r="B49" s="185" t="s">
        <v>233</v>
      </c>
      <c r="C49" s="256">
        <v>71</v>
      </c>
      <c r="D49" s="256">
        <v>61</v>
      </c>
      <c r="E49" s="256">
        <v>66</v>
      </c>
      <c r="F49" s="256">
        <v>1169</v>
      </c>
      <c r="G49" s="256">
        <v>1132</v>
      </c>
      <c r="H49" s="256">
        <v>2301</v>
      </c>
      <c r="I49" s="256">
        <v>69</v>
      </c>
      <c r="J49" s="256">
        <v>63</v>
      </c>
      <c r="K49" s="256">
        <v>66</v>
      </c>
      <c r="L49" s="256">
        <v>370</v>
      </c>
      <c r="M49" s="256">
        <v>394</v>
      </c>
      <c r="N49" s="256">
        <v>764</v>
      </c>
      <c r="O49" s="256">
        <v>70</v>
      </c>
      <c r="P49" s="256">
        <v>61</v>
      </c>
      <c r="Q49" s="256">
        <v>66</v>
      </c>
      <c r="R49" s="256">
        <v>1548</v>
      </c>
      <c r="S49" s="256">
        <v>1539</v>
      </c>
      <c r="T49" s="256">
        <v>3087</v>
      </c>
    </row>
    <row r="50" spans="1:20" x14ac:dyDescent="0.25">
      <c r="A50" s="185" t="s">
        <v>126</v>
      </c>
      <c r="B50" s="185" t="s">
        <v>127</v>
      </c>
      <c r="C50" s="256">
        <v>69</v>
      </c>
      <c r="D50" s="256">
        <v>60</v>
      </c>
      <c r="E50" s="256">
        <v>64</v>
      </c>
      <c r="F50" s="256">
        <v>780</v>
      </c>
      <c r="G50" s="256">
        <v>782</v>
      </c>
      <c r="H50" s="256">
        <v>1562</v>
      </c>
      <c r="I50" s="256" t="s">
        <v>428</v>
      </c>
      <c r="J50" s="256" t="s">
        <v>428</v>
      </c>
      <c r="K50" s="256">
        <v>86</v>
      </c>
      <c r="L50" s="256">
        <v>10</v>
      </c>
      <c r="M50" s="256">
        <v>19</v>
      </c>
      <c r="N50" s="256">
        <v>29</v>
      </c>
      <c r="O50" s="256">
        <v>69</v>
      </c>
      <c r="P50" s="256">
        <v>60</v>
      </c>
      <c r="Q50" s="256">
        <v>65</v>
      </c>
      <c r="R50" s="256">
        <v>793</v>
      </c>
      <c r="S50" s="256">
        <v>802</v>
      </c>
      <c r="T50" s="256">
        <v>1595</v>
      </c>
    </row>
    <row r="51" spans="1:20" x14ac:dyDescent="0.25">
      <c r="A51" s="185" t="s">
        <v>130</v>
      </c>
      <c r="B51" s="185" t="s">
        <v>131</v>
      </c>
      <c r="C51" s="256">
        <v>65</v>
      </c>
      <c r="D51" s="256">
        <v>55</v>
      </c>
      <c r="E51" s="256">
        <v>60</v>
      </c>
      <c r="F51" s="256">
        <v>2014</v>
      </c>
      <c r="G51" s="256">
        <v>2173</v>
      </c>
      <c r="H51" s="256">
        <v>4187</v>
      </c>
      <c r="I51" s="256">
        <v>56</v>
      </c>
      <c r="J51" s="256">
        <v>50</v>
      </c>
      <c r="K51" s="256">
        <v>53</v>
      </c>
      <c r="L51" s="256">
        <v>277</v>
      </c>
      <c r="M51" s="256">
        <v>292</v>
      </c>
      <c r="N51" s="256">
        <v>569</v>
      </c>
      <c r="O51" s="256">
        <v>63</v>
      </c>
      <c r="P51" s="256">
        <v>54</v>
      </c>
      <c r="Q51" s="256">
        <v>59</v>
      </c>
      <c r="R51" s="256">
        <v>2320</v>
      </c>
      <c r="S51" s="256">
        <v>2478</v>
      </c>
      <c r="T51" s="256">
        <v>4798</v>
      </c>
    </row>
    <row r="52" spans="1:20" x14ac:dyDescent="0.25">
      <c r="A52" s="185" t="s">
        <v>142</v>
      </c>
      <c r="B52" s="185" t="s">
        <v>438</v>
      </c>
      <c r="C52" s="256">
        <v>79</v>
      </c>
      <c r="D52" s="256">
        <v>71</v>
      </c>
      <c r="E52" s="256">
        <v>75</v>
      </c>
      <c r="F52" s="256">
        <v>947</v>
      </c>
      <c r="G52" s="256">
        <v>1010</v>
      </c>
      <c r="H52" s="256">
        <v>1957</v>
      </c>
      <c r="I52" s="256" t="s">
        <v>428</v>
      </c>
      <c r="J52" s="256" t="s">
        <v>428</v>
      </c>
      <c r="K52" s="256">
        <v>81</v>
      </c>
      <c r="L52" s="256">
        <v>25</v>
      </c>
      <c r="M52" s="256">
        <v>11</v>
      </c>
      <c r="N52" s="256">
        <v>36</v>
      </c>
      <c r="O52" s="256">
        <v>79</v>
      </c>
      <c r="P52" s="256">
        <v>71</v>
      </c>
      <c r="Q52" s="256">
        <v>75</v>
      </c>
      <c r="R52" s="256">
        <v>974</v>
      </c>
      <c r="S52" s="256">
        <v>1023</v>
      </c>
      <c r="T52" s="256">
        <v>1997</v>
      </c>
    </row>
    <row r="53" spans="1:20" x14ac:dyDescent="0.25">
      <c r="A53" s="185" t="s">
        <v>140</v>
      </c>
      <c r="B53" s="185" t="s">
        <v>141</v>
      </c>
      <c r="C53" s="256">
        <v>71</v>
      </c>
      <c r="D53" s="256">
        <v>63</v>
      </c>
      <c r="E53" s="256">
        <v>67</v>
      </c>
      <c r="F53" s="256">
        <v>1380</v>
      </c>
      <c r="G53" s="256">
        <v>1431</v>
      </c>
      <c r="H53" s="256">
        <v>2811</v>
      </c>
      <c r="I53" s="256">
        <v>58</v>
      </c>
      <c r="J53" s="256">
        <v>57</v>
      </c>
      <c r="K53" s="256">
        <v>58</v>
      </c>
      <c r="L53" s="256">
        <v>48</v>
      </c>
      <c r="M53" s="256">
        <v>47</v>
      </c>
      <c r="N53" s="256">
        <v>95</v>
      </c>
      <c r="O53" s="256">
        <v>71</v>
      </c>
      <c r="P53" s="256">
        <v>62</v>
      </c>
      <c r="Q53" s="256">
        <v>67</v>
      </c>
      <c r="R53" s="256">
        <v>1429</v>
      </c>
      <c r="S53" s="256">
        <v>1483</v>
      </c>
      <c r="T53" s="256">
        <v>2912</v>
      </c>
    </row>
    <row r="54" spans="1:20" x14ac:dyDescent="0.25">
      <c r="A54" s="185" t="s">
        <v>153</v>
      </c>
      <c r="B54" s="185" t="s">
        <v>154</v>
      </c>
      <c r="C54" s="256">
        <v>73</v>
      </c>
      <c r="D54" s="256">
        <v>63</v>
      </c>
      <c r="E54" s="256">
        <v>68</v>
      </c>
      <c r="F54" s="256">
        <v>1715</v>
      </c>
      <c r="G54" s="256">
        <v>1849</v>
      </c>
      <c r="H54" s="256">
        <v>3564</v>
      </c>
      <c r="I54" s="256">
        <v>64</v>
      </c>
      <c r="J54" s="256">
        <v>63</v>
      </c>
      <c r="K54" s="256">
        <v>63</v>
      </c>
      <c r="L54" s="256">
        <v>64</v>
      </c>
      <c r="M54" s="256">
        <v>72</v>
      </c>
      <c r="N54" s="256">
        <v>136</v>
      </c>
      <c r="O54" s="256">
        <v>73</v>
      </c>
      <c r="P54" s="256">
        <v>63</v>
      </c>
      <c r="Q54" s="256">
        <v>68</v>
      </c>
      <c r="R54" s="256">
        <v>1783</v>
      </c>
      <c r="S54" s="256">
        <v>1928</v>
      </c>
      <c r="T54" s="256">
        <v>3711</v>
      </c>
    </row>
    <row r="55" spans="1:20" x14ac:dyDescent="0.25">
      <c r="A55" s="185" t="s">
        <v>114</v>
      </c>
      <c r="B55" s="185" t="s">
        <v>115</v>
      </c>
      <c r="C55" s="256">
        <v>74</v>
      </c>
      <c r="D55" s="256">
        <v>66</v>
      </c>
      <c r="E55" s="256">
        <v>70</v>
      </c>
      <c r="F55" s="256">
        <v>1318</v>
      </c>
      <c r="G55" s="256">
        <v>1390</v>
      </c>
      <c r="H55" s="256">
        <v>2708</v>
      </c>
      <c r="I55" s="256">
        <v>68</v>
      </c>
      <c r="J55" s="256">
        <v>61</v>
      </c>
      <c r="K55" s="256">
        <v>64</v>
      </c>
      <c r="L55" s="256">
        <v>445</v>
      </c>
      <c r="M55" s="256">
        <v>453</v>
      </c>
      <c r="N55" s="256">
        <v>898</v>
      </c>
      <c r="O55" s="256">
        <v>72</v>
      </c>
      <c r="P55" s="256">
        <v>64</v>
      </c>
      <c r="Q55" s="256">
        <v>68</v>
      </c>
      <c r="R55" s="256">
        <v>1778</v>
      </c>
      <c r="S55" s="256">
        <v>1869</v>
      </c>
      <c r="T55" s="256">
        <v>3647</v>
      </c>
    </row>
    <row r="56" spans="1:20" x14ac:dyDescent="0.25">
      <c r="A56" s="185" t="s">
        <v>116</v>
      </c>
      <c r="B56" s="185" t="s">
        <v>117</v>
      </c>
      <c r="C56" s="256">
        <v>69</v>
      </c>
      <c r="D56" s="256">
        <v>64</v>
      </c>
      <c r="E56" s="256">
        <v>67</v>
      </c>
      <c r="F56" s="256">
        <v>950</v>
      </c>
      <c r="G56" s="256">
        <v>918</v>
      </c>
      <c r="H56" s="256">
        <v>1868</v>
      </c>
      <c r="I56" s="256">
        <v>64</v>
      </c>
      <c r="J56" s="256">
        <v>62</v>
      </c>
      <c r="K56" s="256">
        <v>63</v>
      </c>
      <c r="L56" s="256">
        <v>184</v>
      </c>
      <c r="M56" s="256">
        <v>190</v>
      </c>
      <c r="N56" s="256">
        <v>374</v>
      </c>
      <c r="O56" s="256">
        <v>68</v>
      </c>
      <c r="P56" s="256">
        <v>64</v>
      </c>
      <c r="Q56" s="256">
        <v>66</v>
      </c>
      <c r="R56" s="256">
        <v>1144</v>
      </c>
      <c r="S56" s="256">
        <v>1119</v>
      </c>
      <c r="T56" s="256">
        <v>2263</v>
      </c>
    </row>
    <row r="57" spans="1:20" x14ac:dyDescent="0.25">
      <c r="A57" s="185" t="s">
        <v>132</v>
      </c>
      <c r="B57" s="185" t="s">
        <v>133</v>
      </c>
      <c r="C57" s="256">
        <v>74</v>
      </c>
      <c r="D57" s="256">
        <v>66</v>
      </c>
      <c r="E57" s="256">
        <v>70</v>
      </c>
      <c r="F57" s="256">
        <v>1916</v>
      </c>
      <c r="G57" s="256">
        <v>1979</v>
      </c>
      <c r="H57" s="256">
        <v>3895</v>
      </c>
      <c r="I57" s="256">
        <v>71</v>
      </c>
      <c r="J57" s="256">
        <v>64</v>
      </c>
      <c r="K57" s="256">
        <v>67</v>
      </c>
      <c r="L57" s="256">
        <v>1150</v>
      </c>
      <c r="M57" s="256">
        <v>1183</v>
      </c>
      <c r="N57" s="256">
        <v>2333</v>
      </c>
      <c r="O57" s="256">
        <v>72</v>
      </c>
      <c r="P57" s="256">
        <v>64</v>
      </c>
      <c r="Q57" s="256">
        <v>68</v>
      </c>
      <c r="R57" s="256">
        <v>3113</v>
      </c>
      <c r="S57" s="256">
        <v>3208</v>
      </c>
      <c r="T57" s="256">
        <v>6321</v>
      </c>
    </row>
    <row r="58" spans="1:20" x14ac:dyDescent="0.25">
      <c r="A58" s="185" t="s">
        <v>134</v>
      </c>
      <c r="B58" s="185" t="s">
        <v>135</v>
      </c>
      <c r="C58" s="256">
        <v>74</v>
      </c>
      <c r="D58" s="256">
        <v>65</v>
      </c>
      <c r="E58" s="256">
        <v>69</v>
      </c>
      <c r="F58" s="256">
        <v>1009</v>
      </c>
      <c r="G58" s="256">
        <v>1080</v>
      </c>
      <c r="H58" s="256">
        <v>2089</v>
      </c>
      <c r="I58" s="256">
        <v>61</v>
      </c>
      <c r="J58" s="256">
        <v>56</v>
      </c>
      <c r="K58" s="256">
        <v>58</v>
      </c>
      <c r="L58" s="256">
        <v>603</v>
      </c>
      <c r="M58" s="256">
        <v>545</v>
      </c>
      <c r="N58" s="256">
        <v>1148</v>
      </c>
      <c r="O58" s="256">
        <v>68</v>
      </c>
      <c r="P58" s="256">
        <v>62</v>
      </c>
      <c r="Q58" s="256">
        <v>65</v>
      </c>
      <c r="R58" s="256">
        <v>1621</v>
      </c>
      <c r="S58" s="256">
        <v>1636</v>
      </c>
      <c r="T58" s="256">
        <v>3257</v>
      </c>
    </row>
    <row r="59" spans="1:20" x14ac:dyDescent="0.25">
      <c r="A59" s="185" t="s">
        <v>136</v>
      </c>
      <c r="B59" s="185" t="s">
        <v>137</v>
      </c>
      <c r="C59" s="256">
        <v>79</v>
      </c>
      <c r="D59" s="256">
        <v>72</v>
      </c>
      <c r="E59" s="256">
        <v>75</v>
      </c>
      <c r="F59" s="256">
        <v>1013</v>
      </c>
      <c r="G59" s="256">
        <v>1071</v>
      </c>
      <c r="H59" s="256">
        <v>2084</v>
      </c>
      <c r="I59" s="256">
        <v>73</v>
      </c>
      <c r="J59" s="256">
        <v>67</v>
      </c>
      <c r="K59" s="256">
        <v>70</v>
      </c>
      <c r="L59" s="256">
        <v>348</v>
      </c>
      <c r="M59" s="256">
        <v>384</v>
      </c>
      <c r="N59" s="256">
        <v>732</v>
      </c>
      <c r="O59" s="256">
        <v>77</v>
      </c>
      <c r="P59" s="256">
        <v>70</v>
      </c>
      <c r="Q59" s="256">
        <v>73</v>
      </c>
      <c r="R59" s="256">
        <v>1370</v>
      </c>
      <c r="S59" s="256">
        <v>1464</v>
      </c>
      <c r="T59" s="256">
        <v>2834</v>
      </c>
    </row>
    <row r="60" spans="1:20" x14ac:dyDescent="0.25">
      <c r="A60" s="185" t="s">
        <v>138</v>
      </c>
      <c r="B60" s="185" t="s">
        <v>139</v>
      </c>
      <c r="C60" s="256">
        <v>74</v>
      </c>
      <c r="D60" s="256">
        <v>65</v>
      </c>
      <c r="E60" s="256">
        <v>69</v>
      </c>
      <c r="F60" s="256">
        <v>1130</v>
      </c>
      <c r="G60" s="256">
        <v>1296</v>
      </c>
      <c r="H60" s="256">
        <v>2426</v>
      </c>
      <c r="I60" s="256">
        <v>79</v>
      </c>
      <c r="J60" s="256">
        <v>63</v>
      </c>
      <c r="K60" s="256">
        <v>71</v>
      </c>
      <c r="L60" s="256">
        <v>216</v>
      </c>
      <c r="M60" s="256">
        <v>210</v>
      </c>
      <c r="N60" s="256">
        <v>426</v>
      </c>
      <c r="O60" s="256">
        <v>74</v>
      </c>
      <c r="P60" s="256">
        <v>64</v>
      </c>
      <c r="Q60" s="256">
        <v>69</v>
      </c>
      <c r="R60" s="256">
        <v>1358</v>
      </c>
      <c r="S60" s="256">
        <v>1515</v>
      </c>
      <c r="T60" s="256">
        <v>2873</v>
      </c>
    </row>
    <row r="61" spans="1:20" x14ac:dyDescent="0.25">
      <c r="A61" s="185" t="s">
        <v>143</v>
      </c>
      <c r="B61" s="185" t="s">
        <v>144</v>
      </c>
      <c r="C61" s="256">
        <v>76</v>
      </c>
      <c r="D61" s="256">
        <v>68</v>
      </c>
      <c r="E61" s="256">
        <v>72</v>
      </c>
      <c r="F61" s="256">
        <v>1471</v>
      </c>
      <c r="G61" s="256">
        <v>1627</v>
      </c>
      <c r="H61" s="256">
        <v>3098</v>
      </c>
      <c r="I61" s="256">
        <v>70</v>
      </c>
      <c r="J61" s="256">
        <v>64</v>
      </c>
      <c r="K61" s="256">
        <v>67</v>
      </c>
      <c r="L61" s="256">
        <v>138</v>
      </c>
      <c r="M61" s="256">
        <v>129</v>
      </c>
      <c r="N61" s="256">
        <v>267</v>
      </c>
      <c r="O61" s="256">
        <v>75</v>
      </c>
      <c r="P61" s="256">
        <v>67</v>
      </c>
      <c r="Q61" s="256">
        <v>71</v>
      </c>
      <c r="R61" s="256">
        <v>1613</v>
      </c>
      <c r="S61" s="256">
        <v>1765</v>
      </c>
      <c r="T61" s="256">
        <v>3378</v>
      </c>
    </row>
    <row r="62" spans="1:20" x14ac:dyDescent="0.25">
      <c r="A62" s="185" t="s">
        <v>145</v>
      </c>
      <c r="B62" s="185" t="s">
        <v>146</v>
      </c>
      <c r="C62" s="256">
        <v>71</v>
      </c>
      <c r="D62" s="256">
        <v>62</v>
      </c>
      <c r="E62" s="256">
        <v>66</v>
      </c>
      <c r="F62" s="256">
        <v>1175</v>
      </c>
      <c r="G62" s="256">
        <v>1233</v>
      </c>
      <c r="H62" s="256">
        <v>2408</v>
      </c>
      <c r="I62" s="256">
        <v>63</v>
      </c>
      <c r="J62" s="256">
        <v>59</v>
      </c>
      <c r="K62" s="256">
        <v>61</v>
      </c>
      <c r="L62" s="256">
        <v>158</v>
      </c>
      <c r="M62" s="256">
        <v>200</v>
      </c>
      <c r="N62" s="256">
        <v>358</v>
      </c>
      <c r="O62" s="256">
        <v>70</v>
      </c>
      <c r="P62" s="256">
        <v>61</v>
      </c>
      <c r="Q62" s="256">
        <v>65</v>
      </c>
      <c r="R62" s="256">
        <v>1338</v>
      </c>
      <c r="S62" s="256">
        <v>1439</v>
      </c>
      <c r="T62" s="256">
        <v>2777</v>
      </c>
    </row>
    <row r="63" spans="1:20" x14ac:dyDescent="0.25">
      <c r="A63" s="185" t="s">
        <v>147</v>
      </c>
      <c r="B63" s="185" t="s">
        <v>148</v>
      </c>
      <c r="C63" s="256">
        <v>81</v>
      </c>
      <c r="D63" s="256">
        <v>73</v>
      </c>
      <c r="E63" s="256">
        <v>77</v>
      </c>
      <c r="F63" s="256">
        <v>1148</v>
      </c>
      <c r="G63" s="256">
        <v>1237</v>
      </c>
      <c r="H63" s="256">
        <v>2385</v>
      </c>
      <c r="I63" s="256">
        <v>73</v>
      </c>
      <c r="J63" s="256">
        <v>74</v>
      </c>
      <c r="K63" s="256">
        <v>73</v>
      </c>
      <c r="L63" s="256">
        <v>209</v>
      </c>
      <c r="M63" s="256">
        <v>225</v>
      </c>
      <c r="N63" s="256">
        <v>434</v>
      </c>
      <c r="O63" s="256">
        <v>80</v>
      </c>
      <c r="P63" s="256">
        <v>73</v>
      </c>
      <c r="Q63" s="256">
        <v>76</v>
      </c>
      <c r="R63" s="256">
        <v>1364</v>
      </c>
      <c r="S63" s="256">
        <v>1469</v>
      </c>
      <c r="T63" s="256">
        <v>2833</v>
      </c>
    </row>
    <row r="64" spans="1:20" x14ac:dyDescent="0.25">
      <c r="A64" s="185" t="s">
        <v>151</v>
      </c>
      <c r="B64" s="185" t="s">
        <v>152</v>
      </c>
      <c r="C64" s="256">
        <v>76</v>
      </c>
      <c r="D64" s="256">
        <v>69</v>
      </c>
      <c r="E64" s="256">
        <v>73</v>
      </c>
      <c r="F64" s="256">
        <v>1701</v>
      </c>
      <c r="G64" s="256">
        <v>1736</v>
      </c>
      <c r="H64" s="256">
        <v>3437</v>
      </c>
      <c r="I64" s="256">
        <v>67</v>
      </c>
      <c r="J64" s="256">
        <v>69</v>
      </c>
      <c r="K64" s="256">
        <v>68</v>
      </c>
      <c r="L64" s="256">
        <v>66</v>
      </c>
      <c r="M64" s="256">
        <v>64</v>
      </c>
      <c r="N64" s="256">
        <v>130</v>
      </c>
      <c r="O64" s="256">
        <v>76</v>
      </c>
      <c r="P64" s="256">
        <v>69</v>
      </c>
      <c r="Q64" s="256">
        <v>72</v>
      </c>
      <c r="R64" s="256">
        <v>1771</v>
      </c>
      <c r="S64" s="256">
        <v>1805</v>
      </c>
      <c r="T64" s="256">
        <v>3576</v>
      </c>
    </row>
    <row r="65" spans="1:20" x14ac:dyDescent="0.25">
      <c r="A65" s="185" t="s">
        <v>157</v>
      </c>
      <c r="B65" s="185" t="s">
        <v>158</v>
      </c>
      <c r="C65" s="256">
        <v>70</v>
      </c>
      <c r="D65" s="256">
        <v>62</v>
      </c>
      <c r="E65" s="256">
        <v>66</v>
      </c>
      <c r="F65" s="256">
        <v>1240</v>
      </c>
      <c r="G65" s="256">
        <v>1387</v>
      </c>
      <c r="H65" s="256">
        <v>2627</v>
      </c>
      <c r="I65" s="256">
        <v>68</v>
      </c>
      <c r="J65" s="256">
        <v>52</v>
      </c>
      <c r="K65" s="256">
        <v>61</v>
      </c>
      <c r="L65" s="256">
        <v>53</v>
      </c>
      <c r="M65" s="256">
        <v>42</v>
      </c>
      <c r="N65" s="256">
        <v>95</v>
      </c>
      <c r="O65" s="256">
        <v>70</v>
      </c>
      <c r="P65" s="256">
        <v>62</v>
      </c>
      <c r="Q65" s="256">
        <v>66</v>
      </c>
      <c r="R65" s="256">
        <v>1295</v>
      </c>
      <c r="S65" s="256">
        <v>1433</v>
      </c>
      <c r="T65" s="256">
        <v>2728</v>
      </c>
    </row>
    <row r="66" spans="1:20" x14ac:dyDescent="0.25">
      <c r="A66" s="185" t="s">
        <v>163</v>
      </c>
      <c r="B66" s="185" t="s">
        <v>164</v>
      </c>
      <c r="C66" s="256">
        <v>69</v>
      </c>
      <c r="D66" s="256">
        <v>61</v>
      </c>
      <c r="E66" s="256">
        <v>65</v>
      </c>
      <c r="F66" s="256">
        <v>1603</v>
      </c>
      <c r="G66" s="256">
        <v>1625</v>
      </c>
      <c r="H66" s="256">
        <v>3228</v>
      </c>
      <c r="I66" s="256">
        <v>63</v>
      </c>
      <c r="J66" s="256">
        <v>52</v>
      </c>
      <c r="K66" s="256">
        <v>58</v>
      </c>
      <c r="L66" s="256">
        <v>153</v>
      </c>
      <c r="M66" s="256">
        <v>125</v>
      </c>
      <c r="N66" s="256">
        <v>278</v>
      </c>
      <c r="O66" s="256">
        <v>68</v>
      </c>
      <c r="P66" s="256">
        <v>60</v>
      </c>
      <c r="Q66" s="256">
        <v>64</v>
      </c>
      <c r="R66" s="256">
        <v>1763</v>
      </c>
      <c r="S66" s="256">
        <v>1759</v>
      </c>
      <c r="T66" s="256">
        <v>3522</v>
      </c>
    </row>
    <row r="67" spans="1:20" x14ac:dyDescent="0.25">
      <c r="A67" s="185" t="s">
        <v>178</v>
      </c>
      <c r="B67" s="185" t="s">
        <v>179</v>
      </c>
      <c r="C67" s="256">
        <v>68</v>
      </c>
      <c r="D67" s="256">
        <v>61</v>
      </c>
      <c r="E67" s="256">
        <v>64</v>
      </c>
      <c r="F67" s="256">
        <v>1333</v>
      </c>
      <c r="G67" s="256">
        <v>1471</v>
      </c>
      <c r="H67" s="256">
        <v>2804</v>
      </c>
      <c r="I67" s="256">
        <v>54</v>
      </c>
      <c r="J67" s="256">
        <v>47</v>
      </c>
      <c r="K67" s="256">
        <v>50</v>
      </c>
      <c r="L67" s="256">
        <v>160</v>
      </c>
      <c r="M67" s="256">
        <v>168</v>
      </c>
      <c r="N67" s="256">
        <v>328</v>
      </c>
      <c r="O67" s="256">
        <v>66</v>
      </c>
      <c r="P67" s="256">
        <v>59</v>
      </c>
      <c r="Q67" s="256">
        <v>62</v>
      </c>
      <c r="R67" s="256">
        <v>1504</v>
      </c>
      <c r="S67" s="256">
        <v>1644</v>
      </c>
      <c r="T67" s="256">
        <v>3148</v>
      </c>
    </row>
    <row r="68" spans="1:20" x14ac:dyDescent="0.25">
      <c r="A68" s="185" t="s">
        <v>180</v>
      </c>
      <c r="B68" s="185" t="s">
        <v>181</v>
      </c>
      <c r="C68" s="256">
        <v>71</v>
      </c>
      <c r="D68" s="256">
        <v>64</v>
      </c>
      <c r="E68" s="256">
        <v>67</v>
      </c>
      <c r="F68" s="256">
        <v>2392</v>
      </c>
      <c r="G68" s="256">
        <v>2450</v>
      </c>
      <c r="H68" s="256">
        <v>4842</v>
      </c>
      <c r="I68" s="256">
        <v>63</v>
      </c>
      <c r="J68" s="256">
        <v>54</v>
      </c>
      <c r="K68" s="256">
        <v>59</v>
      </c>
      <c r="L68" s="256">
        <v>608</v>
      </c>
      <c r="M68" s="256">
        <v>636</v>
      </c>
      <c r="N68" s="256">
        <v>1244</v>
      </c>
      <c r="O68" s="256">
        <v>69</v>
      </c>
      <c r="P68" s="256">
        <v>61</v>
      </c>
      <c r="Q68" s="256">
        <v>65</v>
      </c>
      <c r="R68" s="256">
        <v>3035</v>
      </c>
      <c r="S68" s="256">
        <v>3124</v>
      </c>
      <c r="T68" s="256">
        <v>6159</v>
      </c>
    </row>
    <row r="69" spans="1:20" x14ac:dyDescent="0.25">
      <c r="A69" s="185" t="s">
        <v>159</v>
      </c>
      <c r="B69" s="185" t="s">
        <v>160</v>
      </c>
      <c r="C69" s="256">
        <v>72</v>
      </c>
      <c r="D69" s="256">
        <v>63</v>
      </c>
      <c r="E69" s="256">
        <v>67</v>
      </c>
      <c r="F69" s="256">
        <v>2156</v>
      </c>
      <c r="G69" s="256">
        <v>2308</v>
      </c>
      <c r="H69" s="256">
        <v>4464</v>
      </c>
      <c r="I69" s="256">
        <v>68</v>
      </c>
      <c r="J69" s="256">
        <v>61</v>
      </c>
      <c r="K69" s="256">
        <v>65</v>
      </c>
      <c r="L69" s="256">
        <v>1488</v>
      </c>
      <c r="M69" s="256">
        <v>1625</v>
      </c>
      <c r="N69" s="256">
        <v>3113</v>
      </c>
      <c r="O69" s="256">
        <v>70</v>
      </c>
      <c r="P69" s="256">
        <v>62</v>
      </c>
      <c r="Q69" s="256">
        <v>66</v>
      </c>
      <c r="R69" s="256">
        <v>3670</v>
      </c>
      <c r="S69" s="256">
        <v>3968</v>
      </c>
      <c r="T69" s="256">
        <v>7638</v>
      </c>
    </row>
    <row r="70" spans="1:20" x14ac:dyDescent="0.25">
      <c r="A70" s="185" t="s">
        <v>161</v>
      </c>
      <c r="B70" s="185" t="s">
        <v>162</v>
      </c>
      <c r="C70" s="256">
        <v>80</v>
      </c>
      <c r="D70" s="256">
        <v>70</v>
      </c>
      <c r="E70" s="256">
        <v>75</v>
      </c>
      <c r="F70" s="256">
        <v>1120</v>
      </c>
      <c r="G70" s="256">
        <v>1109</v>
      </c>
      <c r="H70" s="256">
        <v>2229</v>
      </c>
      <c r="I70" s="256">
        <v>69</v>
      </c>
      <c r="J70" s="256">
        <v>63</v>
      </c>
      <c r="K70" s="256">
        <v>66</v>
      </c>
      <c r="L70" s="256">
        <v>178</v>
      </c>
      <c r="M70" s="256">
        <v>211</v>
      </c>
      <c r="N70" s="256">
        <v>389</v>
      </c>
      <c r="O70" s="256">
        <v>78</v>
      </c>
      <c r="P70" s="256">
        <v>68</v>
      </c>
      <c r="Q70" s="256">
        <v>73</v>
      </c>
      <c r="R70" s="256">
        <v>1300</v>
      </c>
      <c r="S70" s="256">
        <v>1326</v>
      </c>
      <c r="T70" s="256">
        <v>2626</v>
      </c>
    </row>
    <row r="71" spans="1:20" x14ac:dyDescent="0.25">
      <c r="A71" s="185" t="s">
        <v>168</v>
      </c>
      <c r="B71" s="185" t="s">
        <v>169</v>
      </c>
      <c r="C71" s="256">
        <v>76</v>
      </c>
      <c r="D71" s="256">
        <v>66</v>
      </c>
      <c r="E71" s="256">
        <v>71</v>
      </c>
      <c r="F71" s="256">
        <v>1903</v>
      </c>
      <c r="G71" s="256">
        <v>1980</v>
      </c>
      <c r="H71" s="256">
        <v>3883</v>
      </c>
      <c r="I71" s="256">
        <v>72</v>
      </c>
      <c r="J71" s="256">
        <v>63</v>
      </c>
      <c r="K71" s="256">
        <v>68</v>
      </c>
      <c r="L71" s="256">
        <v>718</v>
      </c>
      <c r="M71" s="256">
        <v>661</v>
      </c>
      <c r="N71" s="256">
        <v>1379</v>
      </c>
      <c r="O71" s="256">
        <v>74</v>
      </c>
      <c r="P71" s="256">
        <v>66</v>
      </c>
      <c r="Q71" s="256">
        <v>70</v>
      </c>
      <c r="R71" s="256">
        <v>2640</v>
      </c>
      <c r="S71" s="256">
        <v>2664</v>
      </c>
      <c r="T71" s="256">
        <v>5304</v>
      </c>
    </row>
    <row r="72" spans="1:20" x14ac:dyDescent="0.25">
      <c r="A72" s="185" t="s">
        <v>170</v>
      </c>
      <c r="B72" s="185" t="s">
        <v>171</v>
      </c>
      <c r="C72" s="256">
        <v>74</v>
      </c>
      <c r="D72" s="256">
        <v>69</v>
      </c>
      <c r="E72" s="256">
        <v>71</v>
      </c>
      <c r="F72" s="256">
        <v>3415</v>
      </c>
      <c r="G72" s="256">
        <v>3598</v>
      </c>
      <c r="H72" s="256">
        <v>7013</v>
      </c>
      <c r="I72" s="256">
        <v>74</v>
      </c>
      <c r="J72" s="256">
        <v>62</v>
      </c>
      <c r="K72" s="256">
        <v>68</v>
      </c>
      <c r="L72" s="256">
        <v>774</v>
      </c>
      <c r="M72" s="256">
        <v>806</v>
      </c>
      <c r="N72" s="256">
        <v>1580</v>
      </c>
      <c r="O72" s="256">
        <v>74</v>
      </c>
      <c r="P72" s="256">
        <v>67</v>
      </c>
      <c r="Q72" s="256">
        <v>70</v>
      </c>
      <c r="R72" s="256">
        <v>4212</v>
      </c>
      <c r="S72" s="256">
        <v>4444</v>
      </c>
      <c r="T72" s="256">
        <v>8656</v>
      </c>
    </row>
    <row r="73" spans="1:20" x14ac:dyDescent="0.25">
      <c r="A73" s="185" t="s">
        <v>182</v>
      </c>
      <c r="B73" s="185" t="s">
        <v>183</v>
      </c>
      <c r="C73" s="256">
        <v>75</v>
      </c>
      <c r="D73" s="256">
        <v>62</v>
      </c>
      <c r="E73" s="256">
        <v>68</v>
      </c>
      <c r="F73" s="256">
        <v>1726</v>
      </c>
      <c r="G73" s="256">
        <v>1758</v>
      </c>
      <c r="H73" s="256">
        <v>3484</v>
      </c>
      <c r="I73" s="256">
        <v>61</v>
      </c>
      <c r="J73" s="256">
        <v>55</v>
      </c>
      <c r="K73" s="256">
        <v>58</v>
      </c>
      <c r="L73" s="256">
        <v>147</v>
      </c>
      <c r="M73" s="256">
        <v>148</v>
      </c>
      <c r="N73" s="256">
        <v>295</v>
      </c>
      <c r="O73" s="256">
        <v>73</v>
      </c>
      <c r="P73" s="256">
        <v>62</v>
      </c>
      <c r="Q73" s="256">
        <v>67</v>
      </c>
      <c r="R73" s="256">
        <v>1879</v>
      </c>
      <c r="S73" s="256">
        <v>1913</v>
      </c>
      <c r="T73" s="256">
        <v>3792</v>
      </c>
    </row>
    <row r="74" spans="1:20" x14ac:dyDescent="0.25">
      <c r="A74" s="185" t="s">
        <v>88</v>
      </c>
      <c r="B74" s="185" t="s">
        <v>89</v>
      </c>
      <c r="C74" s="256">
        <v>73</v>
      </c>
      <c r="D74" s="256">
        <v>64</v>
      </c>
      <c r="E74" s="256">
        <v>69</v>
      </c>
      <c r="F74" s="256">
        <v>980</v>
      </c>
      <c r="G74" s="256">
        <v>966</v>
      </c>
      <c r="H74" s="256">
        <v>1946</v>
      </c>
      <c r="I74" s="256">
        <v>62</v>
      </c>
      <c r="J74" s="256">
        <v>67</v>
      </c>
      <c r="K74" s="256">
        <v>64</v>
      </c>
      <c r="L74" s="256">
        <v>52</v>
      </c>
      <c r="M74" s="256">
        <v>57</v>
      </c>
      <c r="N74" s="256">
        <v>109</v>
      </c>
      <c r="O74" s="256">
        <v>73</v>
      </c>
      <c r="P74" s="256">
        <v>65</v>
      </c>
      <c r="Q74" s="256">
        <v>69</v>
      </c>
      <c r="R74" s="256">
        <v>1034</v>
      </c>
      <c r="S74" s="256">
        <v>1024</v>
      </c>
      <c r="T74" s="256">
        <v>2058</v>
      </c>
    </row>
    <row r="75" spans="1:20" x14ac:dyDescent="0.25">
      <c r="A75" s="185" t="s">
        <v>94</v>
      </c>
      <c r="B75" s="185" t="s">
        <v>95</v>
      </c>
      <c r="C75" s="256">
        <v>76</v>
      </c>
      <c r="D75" s="256">
        <v>66</v>
      </c>
      <c r="E75" s="256">
        <v>71</v>
      </c>
      <c r="F75" s="256">
        <v>1071</v>
      </c>
      <c r="G75" s="256">
        <v>1134</v>
      </c>
      <c r="H75" s="256">
        <v>2205</v>
      </c>
      <c r="I75" s="256">
        <v>66</v>
      </c>
      <c r="J75" s="256">
        <v>60</v>
      </c>
      <c r="K75" s="256">
        <v>63</v>
      </c>
      <c r="L75" s="256">
        <v>319</v>
      </c>
      <c r="M75" s="256">
        <v>338</v>
      </c>
      <c r="N75" s="256">
        <v>657</v>
      </c>
      <c r="O75" s="256">
        <v>73</v>
      </c>
      <c r="P75" s="256">
        <v>65</v>
      </c>
      <c r="Q75" s="256">
        <v>69</v>
      </c>
      <c r="R75" s="256">
        <v>1409</v>
      </c>
      <c r="S75" s="256">
        <v>1488</v>
      </c>
      <c r="T75" s="256">
        <v>2897</v>
      </c>
    </row>
    <row r="76" spans="1:20" x14ac:dyDescent="0.25">
      <c r="A76" s="185" t="s">
        <v>96</v>
      </c>
      <c r="B76" s="185" t="s">
        <v>97</v>
      </c>
      <c r="C76" s="256">
        <v>77</v>
      </c>
      <c r="D76" s="256">
        <v>68</v>
      </c>
      <c r="E76" s="256">
        <v>72</v>
      </c>
      <c r="F76" s="256">
        <v>998</v>
      </c>
      <c r="G76" s="256">
        <v>1101</v>
      </c>
      <c r="H76" s="256">
        <v>2099</v>
      </c>
      <c r="I76" s="256">
        <v>81</v>
      </c>
      <c r="J76" s="256">
        <v>78</v>
      </c>
      <c r="K76" s="256">
        <v>79</v>
      </c>
      <c r="L76" s="256">
        <v>42</v>
      </c>
      <c r="M76" s="256">
        <v>55</v>
      </c>
      <c r="N76" s="256">
        <v>97</v>
      </c>
      <c r="O76" s="256">
        <v>77</v>
      </c>
      <c r="P76" s="256">
        <v>68</v>
      </c>
      <c r="Q76" s="256">
        <v>73</v>
      </c>
      <c r="R76" s="256">
        <v>1042</v>
      </c>
      <c r="S76" s="256">
        <v>1162</v>
      </c>
      <c r="T76" s="256">
        <v>2204</v>
      </c>
    </row>
    <row r="77" spans="1:20" x14ac:dyDescent="0.25">
      <c r="A77" s="185" t="s">
        <v>102</v>
      </c>
      <c r="B77" s="185" t="s">
        <v>103</v>
      </c>
      <c r="C77" s="256">
        <v>73</v>
      </c>
      <c r="D77" s="256">
        <v>64</v>
      </c>
      <c r="E77" s="256">
        <v>68</v>
      </c>
      <c r="F77" s="256">
        <v>734</v>
      </c>
      <c r="G77" s="256">
        <v>729</v>
      </c>
      <c r="H77" s="256">
        <v>1463</v>
      </c>
      <c r="I77" s="256">
        <v>71</v>
      </c>
      <c r="J77" s="256">
        <v>56</v>
      </c>
      <c r="K77" s="256">
        <v>64</v>
      </c>
      <c r="L77" s="256">
        <v>42</v>
      </c>
      <c r="M77" s="256">
        <v>34</v>
      </c>
      <c r="N77" s="256">
        <v>76</v>
      </c>
      <c r="O77" s="256">
        <v>73</v>
      </c>
      <c r="P77" s="256">
        <v>63</v>
      </c>
      <c r="Q77" s="256">
        <v>68</v>
      </c>
      <c r="R77" s="256">
        <v>788</v>
      </c>
      <c r="S77" s="256">
        <v>770</v>
      </c>
      <c r="T77" s="256">
        <v>1558</v>
      </c>
    </row>
    <row r="78" spans="1:20" x14ac:dyDescent="0.25">
      <c r="A78" s="185" t="s">
        <v>106</v>
      </c>
      <c r="B78" s="185" t="s">
        <v>107</v>
      </c>
      <c r="C78" s="256">
        <v>79</v>
      </c>
      <c r="D78" s="256">
        <v>69</v>
      </c>
      <c r="E78" s="256">
        <v>74</v>
      </c>
      <c r="F78" s="256">
        <v>1453</v>
      </c>
      <c r="G78" s="256">
        <v>1533</v>
      </c>
      <c r="H78" s="256">
        <v>2986</v>
      </c>
      <c r="I78" s="256">
        <v>80</v>
      </c>
      <c r="J78" s="256">
        <v>66</v>
      </c>
      <c r="K78" s="256">
        <v>73</v>
      </c>
      <c r="L78" s="256">
        <v>82</v>
      </c>
      <c r="M78" s="256">
        <v>93</v>
      </c>
      <c r="N78" s="256">
        <v>175</v>
      </c>
      <c r="O78" s="256">
        <v>79</v>
      </c>
      <c r="P78" s="256">
        <v>69</v>
      </c>
      <c r="Q78" s="256">
        <v>74</v>
      </c>
      <c r="R78" s="256">
        <v>1536</v>
      </c>
      <c r="S78" s="256">
        <v>1628</v>
      </c>
      <c r="T78" s="256">
        <v>3164</v>
      </c>
    </row>
    <row r="79" spans="1:20" x14ac:dyDescent="0.25">
      <c r="A79" s="185" t="s">
        <v>386</v>
      </c>
      <c r="B79" s="185" t="s">
        <v>387</v>
      </c>
      <c r="C79" s="256" t="s">
        <v>455</v>
      </c>
      <c r="D79" s="256" t="s">
        <v>455</v>
      </c>
      <c r="E79" s="256" t="s">
        <v>455</v>
      </c>
      <c r="F79" s="256" t="s">
        <v>455</v>
      </c>
      <c r="G79" s="256" t="s">
        <v>455</v>
      </c>
      <c r="H79" s="256" t="s">
        <v>455</v>
      </c>
      <c r="I79" s="256" t="s">
        <v>455</v>
      </c>
      <c r="J79" s="256" t="s">
        <v>455</v>
      </c>
      <c r="K79" s="256" t="s">
        <v>455</v>
      </c>
      <c r="L79" s="256" t="s">
        <v>455</v>
      </c>
      <c r="M79" s="256" t="s">
        <v>455</v>
      </c>
      <c r="N79" s="256" t="s">
        <v>455</v>
      </c>
      <c r="O79" s="256" t="s">
        <v>455</v>
      </c>
      <c r="P79" s="256" t="s">
        <v>455</v>
      </c>
      <c r="Q79" s="256" t="s">
        <v>455</v>
      </c>
      <c r="R79" s="256" t="s">
        <v>455</v>
      </c>
      <c r="S79" s="256" t="s">
        <v>455</v>
      </c>
      <c r="T79" s="256" t="s">
        <v>455</v>
      </c>
    </row>
    <row r="80" spans="1:20" x14ac:dyDescent="0.25">
      <c r="A80" s="185" t="s">
        <v>373</v>
      </c>
      <c r="B80" s="185" t="s">
        <v>374</v>
      </c>
      <c r="C80" s="256">
        <v>77</v>
      </c>
      <c r="D80" s="256">
        <v>66</v>
      </c>
      <c r="E80" s="256">
        <v>72</v>
      </c>
      <c r="F80" s="256">
        <v>858</v>
      </c>
      <c r="G80" s="256">
        <v>880</v>
      </c>
      <c r="H80" s="256">
        <v>1738</v>
      </c>
      <c r="I80" s="256">
        <v>71</v>
      </c>
      <c r="J80" s="256">
        <v>60</v>
      </c>
      <c r="K80" s="256">
        <v>65</v>
      </c>
      <c r="L80" s="256">
        <v>45</v>
      </c>
      <c r="M80" s="256">
        <v>57</v>
      </c>
      <c r="N80" s="256">
        <v>102</v>
      </c>
      <c r="O80" s="256">
        <v>77</v>
      </c>
      <c r="P80" s="256">
        <v>66</v>
      </c>
      <c r="Q80" s="256">
        <v>71</v>
      </c>
      <c r="R80" s="256">
        <v>904</v>
      </c>
      <c r="S80" s="256">
        <v>941</v>
      </c>
      <c r="T80" s="256">
        <v>1845</v>
      </c>
    </row>
    <row r="81" spans="1:20" x14ac:dyDescent="0.25">
      <c r="A81" s="185" t="s">
        <v>377</v>
      </c>
      <c r="B81" s="185" t="s">
        <v>439</v>
      </c>
      <c r="C81" s="256">
        <v>74</v>
      </c>
      <c r="D81" s="256">
        <v>70</v>
      </c>
      <c r="E81" s="256">
        <v>72</v>
      </c>
      <c r="F81" s="256">
        <v>1884</v>
      </c>
      <c r="G81" s="256">
        <v>1959</v>
      </c>
      <c r="H81" s="256">
        <v>3843</v>
      </c>
      <c r="I81" s="256">
        <v>64</v>
      </c>
      <c r="J81" s="256">
        <v>63</v>
      </c>
      <c r="K81" s="256">
        <v>64</v>
      </c>
      <c r="L81" s="256">
        <v>435</v>
      </c>
      <c r="M81" s="256">
        <v>494</v>
      </c>
      <c r="N81" s="256">
        <v>929</v>
      </c>
      <c r="O81" s="256">
        <v>72</v>
      </c>
      <c r="P81" s="256">
        <v>68</v>
      </c>
      <c r="Q81" s="256">
        <v>70</v>
      </c>
      <c r="R81" s="256">
        <v>2331</v>
      </c>
      <c r="S81" s="256">
        <v>2480</v>
      </c>
      <c r="T81" s="256">
        <v>4811</v>
      </c>
    </row>
    <row r="82" spans="1:20" x14ac:dyDescent="0.25">
      <c r="A82" s="185" t="s">
        <v>388</v>
      </c>
      <c r="B82" s="185" t="s">
        <v>389</v>
      </c>
      <c r="C82" s="256">
        <v>82</v>
      </c>
      <c r="D82" s="256">
        <v>73</v>
      </c>
      <c r="E82" s="256">
        <v>77</v>
      </c>
      <c r="F82" s="256">
        <v>1090</v>
      </c>
      <c r="G82" s="256">
        <v>1148</v>
      </c>
      <c r="H82" s="256">
        <v>2238</v>
      </c>
      <c r="I82" s="256">
        <v>84</v>
      </c>
      <c r="J82" s="256">
        <v>69</v>
      </c>
      <c r="K82" s="256">
        <v>77</v>
      </c>
      <c r="L82" s="256">
        <v>45</v>
      </c>
      <c r="M82" s="256">
        <v>45</v>
      </c>
      <c r="N82" s="256">
        <v>90</v>
      </c>
      <c r="O82" s="256">
        <v>82</v>
      </c>
      <c r="P82" s="256">
        <v>72</v>
      </c>
      <c r="Q82" s="256">
        <v>77</v>
      </c>
      <c r="R82" s="256">
        <v>1138</v>
      </c>
      <c r="S82" s="256">
        <v>1202</v>
      </c>
      <c r="T82" s="256">
        <v>2340</v>
      </c>
    </row>
    <row r="83" spans="1:20" x14ac:dyDescent="0.25">
      <c r="A83" s="185" t="s">
        <v>396</v>
      </c>
      <c r="B83" s="185" t="s">
        <v>397</v>
      </c>
      <c r="C83" s="256">
        <v>75</v>
      </c>
      <c r="D83" s="256">
        <v>67</v>
      </c>
      <c r="E83" s="256">
        <v>71</v>
      </c>
      <c r="F83" s="256">
        <v>1428</v>
      </c>
      <c r="G83" s="256">
        <v>1517</v>
      </c>
      <c r="H83" s="256">
        <v>2945</v>
      </c>
      <c r="I83" s="256">
        <v>71</v>
      </c>
      <c r="J83" s="256">
        <v>67</v>
      </c>
      <c r="K83" s="256">
        <v>69</v>
      </c>
      <c r="L83" s="256">
        <v>111</v>
      </c>
      <c r="M83" s="256">
        <v>92</v>
      </c>
      <c r="N83" s="256">
        <v>203</v>
      </c>
      <c r="O83" s="256">
        <v>75</v>
      </c>
      <c r="P83" s="256">
        <v>67</v>
      </c>
      <c r="Q83" s="256">
        <v>71</v>
      </c>
      <c r="R83" s="256">
        <v>1553</v>
      </c>
      <c r="S83" s="256">
        <v>1618</v>
      </c>
      <c r="T83" s="256">
        <v>3171</v>
      </c>
    </row>
    <row r="84" spans="1:20" x14ac:dyDescent="0.25">
      <c r="A84" s="185" t="s">
        <v>90</v>
      </c>
      <c r="B84" s="185" t="s">
        <v>91</v>
      </c>
      <c r="C84" s="256">
        <v>80</v>
      </c>
      <c r="D84" s="256">
        <v>70</v>
      </c>
      <c r="E84" s="256">
        <v>75</v>
      </c>
      <c r="F84" s="256">
        <v>525</v>
      </c>
      <c r="G84" s="256">
        <v>577</v>
      </c>
      <c r="H84" s="256">
        <v>1102</v>
      </c>
      <c r="I84" s="256" t="s">
        <v>428</v>
      </c>
      <c r="J84" s="256" t="s">
        <v>428</v>
      </c>
      <c r="K84" s="256" t="s">
        <v>428</v>
      </c>
      <c r="L84" s="256" t="s">
        <v>428</v>
      </c>
      <c r="M84" s="256" t="s">
        <v>428</v>
      </c>
      <c r="N84" s="256">
        <v>43</v>
      </c>
      <c r="O84" s="256">
        <v>80</v>
      </c>
      <c r="P84" s="256">
        <v>70</v>
      </c>
      <c r="Q84" s="256">
        <v>75</v>
      </c>
      <c r="R84" s="256">
        <v>546</v>
      </c>
      <c r="S84" s="256">
        <v>601</v>
      </c>
      <c r="T84" s="256">
        <v>1147</v>
      </c>
    </row>
    <row r="85" spans="1:20" x14ac:dyDescent="0.25">
      <c r="A85" s="185" t="s">
        <v>92</v>
      </c>
      <c r="B85" s="185" t="s">
        <v>93</v>
      </c>
      <c r="C85" s="256">
        <v>68</v>
      </c>
      <c r="D85" s="256">
        <v>56</v>
      </c>
      <c r="E85" s="256">
        <v>62</v>
      </c>
      <c r="F85" s="256">
        <v>780</v>
      </c>
      <c r="G85" s="256">
        <v>776</v>
      </c>
      <c r="H85" s="256">
        <v>1556</v>
      </c>
      <c r="I85" s="256">
        <v>63</v>
      </c>
      <c r="J85" s="256">
        <v>58</v>
      </c>
      <c r="K85" s="256">
        <v>60</v>
      </c>
      <c r="L85" s="256">
        <v>120</v>
      </c>
      <c r="M85" s="256">
        <v>136</v>
      </c>
      <c r="N85" s="256">
        <v>256</v>
      </c>
      <c r="O85" s="256">
        <v>67</v>
      </c>
      <c r="P85" s="256">
        <v>56</v>
      </c>
      <c r="Q85" s="256">
        <v>62</v>
      </c>
      <c r="R85" s="256">
        <v>904</v>
      </c>
      <c r="S85" s="256">
        <v>920</v>
      </c>
      <c r="T85" s="256">
        <v>1824</v>
      </c>
    </row>
    <row r="86" spans="1:20" x14ac:dyDescent="0.25">
      <c r="A86" s="185" t="s">
        <v>100</v>
      </c>
      <c r="B86" s="185" t="s">
        <v>101</v>
      </c>
      <c r="C86" s="256">
        <v>70</v>
      </c>
      <c r="D86" s="256">
        <v>62</v>
      </c>
      <c r="E86" s="256">
        <v>65</v>
      </c>
      <c r="F86" s="256">
        <v>710</v>
      </c>
      <c r="G86" s="256">
        <v>799</v>
      </c>
      <c r="H86" s="256">
        <v>1509</v>
      </c>
      <c r="I86" s="256" t="s">
        <v>428</v>
      </c>
      <c r="J86" s="256" t="s">
        <v>428</v>
      </c>
      <c r="K86" s="256" t="s">
        <v>428</v>
      </c>
      <c r="L86" s="256" t="s">
        <v>428</v>
      </c>
      <c r="M86" s="256" t="s">
        <v>428</v>
      </c>
      <c r="N86" s="256">
        <v>7</v>
      </c>
      <c r="O86" s="256">
        <v>70</v>
      </c>
      <c r="P86" s="256">
        <v>62</v>
      </c>
      <c r="Q86" s="256">
        <v>65</v>
      </c>
      <c r="R86" s="256">
        <v>714</v>
      </c>
      <c r="S86" s="256">
        <v>806</v>
      </c>
      <c r="T86" s="256">
        <v>1520</v>
      </c>
    </row>
    <row r="87" spans="1:20" x14ac:dyDescent="0.25">
      <c r="A87" s="185" t="s">
        <v>104</v>
      </c>
      <c r="B87" s="185" t="s">
        <v>105</v>
      </c>
      <c r="C87" s="256">
        <v>71</v>
      </c>
      <c r="D87" s="256">
        <v>63</v>
      </c>
      <c r="E87" s="256">
        <v>67</v>
      </c>
      <c r="F87" s="256">
        <v>1104</v>
      </c>
      <c r="G87" s="256">
        <v>1121</v>
      </c>
      <c r="H87" s="256">
        <v>2225</v>
      </c>
      <c r="I87" s="256">
        <v>70</v>
      </c>
      <c r="J87" s="256">
        <v>69</v>
      </c>
      <c r="K87" s="256">
        <v>70</v>
      </c>
      <c r="L87" s="256">
        <v>57</v>
      </c>
      <c r="M87" s="256">
        <v>72</v>
      </c>
      <c r="N87" s="256">
        <v>129</v>
      </c>
      <c r="O87" s="256">
        <v>71</v>
      </c>
      <c r="P87" s="256">
        <v>64</v>
      </c>
      <c r="Q87" s="256">
        <v>67</v>
      </c>
      <c r="R87" s="256">
        <v>1163</v>
      </c>
      <c r="S87" s="256">
        <v>1195</v>
      </c>
      <c r="T87" s="256">
        <v>2358</v>
      </c>
    </row>
    <row r="88" spans="1:20" x14ac:dyDescent="0.25">
      <c r="A88" s="185" t="s">
        <v>167</v>
      </c>
      <c r="B88" s="185" t="s">
        <v>440</v>
      </c>
      <c r="C88" s="256">
        <v>69</v>
      </c>
      <c r="D88" s="256">
        <v>59</v>
      </c>
      <c r="E88" s="256">
        <v>64</v>
      </c>
      <c r="F88" s="256">
        <v>1313</v>
      </c>
      <c r="G88" s="256">
        <v>1354</v>
      </c>
      <c r="H88" s="256">
        <v>2667</v>
      </c>
      <c r="I88" s="256">
        <v>65</v>
      </c>
      <c r="J88" s="256">
        <v>54</v>
      </c>
      <c r="K88" s="256">
        <v>59</v>
      </c>
      <c r="L88" s="256">
        <v>192</v>
      </c>
      <c r="M88" s="256">
        <v>197</v>
      </c>
      <c r="N88" s="256">
        <v>389</v>
      </c>
      <c r="O88" s="256">
        <v>68</v>
      </c>
      <c r="P88" s="256">
        <v>58</v>
      </c>
      <c r="Q88" s="256">
        <v>63</v>
      </c>
      <c r="R88" s="256">
        <v>1521</v>
      </c>
      <c r="S88" s="256">
        <v>1557</v>
      </c>
      <c r="T88" s="256">
        <v>3078</v>
      </c>
    </row>
    <row r="89" spans="1:20" x14ac:dyDescent="0.25">
      <c r="A89" s="185" t="s">
        <v>165</v>
      </c>
      <c r="B89" s="185" t="s">
        <v>166</v>
      </c>
      <c r="C89" s="256">
        <v>74</v>
      </c>
      <c r="D89" s="256">
        <v>67</v>
      </c>
      <c r="E89" s="256">
        <v>70</v>
      </c>
      <c r="F89" s="256">
        <v>1646</v>
      </c>
      <c r="G89" s="256">
        <v>1810</v>
      </c>
      <c r="H89" s="256">
        <v>3456</v>
      </c>
      <c r="I89" s="256">
        <v>67</v>
      </c>
      <c r="J89" s="256">
        <v>60</v>
      </c>
      <c r="K89" s="256">
        <v>63</v>
      </c>
      <c r="L89" s="256">
        <v>45</v>
      </c>
      <c r="M89" s="256">
        <v>45</v>
      </c>
      <c r="N89" s="256">
        <v>90</v>
      </c>
      <c r="O89" s="256">
        <v>74</v>
      </c>
      <c r="P89" s="256">
        <v>67</v>
      </c>
      <c r="Q89" s="256">
        <v>70</v>
      </c>
      <c r="R89" s="256">
        <v>1699</v>
      </c>
      <c r="S89" s="256">
        <v>1858</v>
      </c>
      <c r="T89" s="256">
        <v>3557</v>
      </c>
    </row>
    <row r="90" spans="1:20" x14ac:dyDescent="0.25">
      <c r="A90" s="185" t="s">
        <v>172</v>
      </c>
      <c r="B90" s="185" t="s">
        <v>173</v>
      </c>
      <c r="C90" s="256">
        <v>73</v>
      </c>
      <c r="D90" s="256">
        <v>67</v>
      </c>
      <c r="E90" s="256">
        <v>70</v>
      </c>
      <c r="F90" s="256">
        <v>837</v>
      </c>
      <c r="G90" s="256">
        <v>983</v>
      </c>
      <c r="H90" s="256">
        <v>1820</v>
      </c>
      <c r="I90" s="256">
        <v>56</v>
      </c>
      <c r="J90" s="256">
        <v>48</v>
      </c>
      <c r="K90" s="256">
        <v>52</v>
      </c>
      <c r="L90" s="256">
        <v>27</v>
      </c>
      <c r="M90" s="256">
        <v>31</v>
      </c>
      <c r="N90" s="256">
        <v>58</v>
      </c>
      <c r="O90" s="256">
        <v>72</v>
      </c>
      <c r="P90" s="256">
        <v>66</v>
      </c>
      <c r="Q90" s="256">
        <v>69</v>
      </c>
      <c r="R90" s="256">
        <v>868</v>
      </c>
      <c r="S90" s="256">
        <v>1015</v>
      </c>
      <c r="T90" s="256">
        <v>1883</v>
      </c>
    </row>
    <row r="91" spans="1:20" x14ac:dyDescent="0.25">
      <c r="A91" s="185" t="s">
        <v>174</v>
      </c>
      <c r="B91" s="185" t="s">
        <v>175</v>
      </c>
      <c r="C91" s="256">
        <v>77</v>
      </c>
      <c r="D91" s="256">
        <v>66</v>
      </c>
      <c r="E91" s="256">
        <v>71</v>
      </c>
      <c r="F91" s="256">
        <v>833</v>
      </c>
      <c r="G91" s="256">
        <v>899</v>
      </c>
      <c r="H91" s="256">
        <v>1732</v>
      </c>
      <c r="I91" s="256">
        <v>73</v>
      </c>
      <c r="J91" s="256">
        <v>73</v>
      </c>
      <c r="K91" s="256">
        <v>73</v>
      </c>
      <c r="L91" s="256">
        <v>80</v>
      </c>
      <c r="M91" s="256">
        <v>99</v>
      </c>
      <c r="N91" s="256">
        <v>179</v>
      </c>
      <c r="O91" s="256">
        <v>76</v>
      </c>
      <c r="P91" s="256">
        <v>67</v>
      </c>
      <c r="Q91" s="256">
        <v>71</v>
      </c>
      <c r="R91" s="256">
        <v>917</v>
      </c>
      <c r="S91" s="256">
        <v>1005</v>
      </c>
      <c r="T91" s="256">
        <v>1922</v>
      </c>
    </row>
    <row r="92" spans="1:20" x14ac:dyDescent="0.25">
      <c r="A92" s="185" t="s">
        <v>176</v>
      </c>
      <c r="B92" s="185" t="s">
        <v>177</v>
      </c>
      <c r="C92" s="256">
        <v>71</v>
      </c>
      <c r="D92" s="256">
        <v>63</v>
      </c>
      <c r="E92" s="256">
        <v>67</v>
      </c>
      <c r="F92" s="256">
        <v>2738</v>
      </c>
      <c r="G92" s="256">
        <v>2875</v>
      </c>
      <c r="H92" s="256">
        <v>5613</v>
      </c>
      <c r="I92" s="256">
        <v>59</v>
      </c>
      <c r="J92" s="256">
        <v>52</v>
      </c>
      <c r="K92" s="256">
        <v>55</v>
      </c>
      <c r="L92" s="256">
        <v>94</v>
      </c>
      <c r="M92" s="256">
        <v>105</v>
      </c>
      <c r="N92" s="256">
        <v>199</v>
      </c>
      <c r="O92" s="256">
        <v>71</v>
      </c>
      <c r="P92" s="256">
        <v>62</v>
      </c>
      <c r="Q92" s="256">
        <v>66</v>
      </c>
      <c r="R92" s="256">
        <v>2844</v>
      </c>
      <c r="S92" s="256">
        <v>2993</v>
      </c>
      <c r="T92" s="256">
        <v>5837</v>
      </c>
    </row>
    <row r="93" spans="1:20" x14ac:dyDescent="0.25">
      <c r="A93" s="185" t="s">
        <v>184</v>
      </c>
      <c r="B93" s="185" t="s">
        <v>185</v>
      </c>
      <c r="C93" s="256">
        <v>70</v>
      </c>
      <c r="D93" s="256">
        <v>63</v>
      </c>
      <c r="E93" s="256">
        <v>67</v>
      </c>
      <c r="F93" s="256">
        <v>923</v>
      </c>
      <c r="G93" s="256">
        <v>872</v>
      </c>
      <c r="H93" s="256">
        <v>1795</v>
      </c>
      <c r="I93" s="256">
        <v>68</v>
      </c>
      <c r="J93" s="256">
        <v>69</v>
      </c>
      <c r="K93" s="256">
        <v>69</v>
      </c>
      <c r="L93" s="256">
        <v>57</v>
      </c>
      <c r="M93" s="256">
        <v>58</v>
      </c>
      <c r="N93" s="256">
        <v>115</v>
      </c>
      <c r="O93" s="256">
        <v>70</v>
      </c>
      <c r="P93" s="256">
        <v>63</v>
      </c>
      <c r="Q93" s="256">
        <v>67</v>
      </c>
      <c r="R93" s="256">
        <v>988</v>
      </c>
      <c r="S93" s="256">
        <v>937</v>
      </c>
      <c r="T93" s="256">
        <v>1925</v>
      </c>
    </row>
    <row r="94" spans="1:20" x14ac:dyDescent="0.25">
      <c r="A94" s="185" t="s">
        <v>248</v>
      </c>
      <c r="B94" s="185" t="s">
        <v>249</v>
      </c>
      <c r="C94" s="256">
        <v>68</v>
      </c>
      <c r="D94" s="256">
        <v>60</v>
      </c>
      <c r="E94" s="256">
        <v>63</v>
      </c>
      <c r="F94" s="256">
        <v>727</v>
      </c>
      <c r="G94" s="256">
        <v>807</v>
      </c>
      <c r="H94" s="256">
        <v>1534</v>
      </c>
      <c r="I94" s="256">
        <v>70</v>
      </c>
      <c r="J94" s="256">
        <v>61</v>
      </c>
      <c r="K94" s="256">
        <v>66</v>
      </c>
      <c r="L94" s="256">
        <v>769</v>
      </c>
      <c r="M94" s="256">
        <v>829</v>
      </c>
      <c r="N94" s="256">
        <v>1598</v>
      </c>
      <c r="O94" s="256">
        <v>69</v>
      </c>
      <c r="P94" s="256">
        <v>60</v>
      </c>
      <c r="Q94" s="256">
        <v>64</v>
      </c>
      <c r="R94" s="256">
        <v>1514</v>
      </c>
      <c r="S94" s="256">
        <v>1649</v>
      </c>
      <c r="T94" s="256">
        <v>3163</v>
      </c>
    </row>
    <row r="95" spans="1:20" x14ac:dyDescent="0.25">
      <c r="A95" s="185" t="s">
        <v>238</v>
      </c>
      <c r="B95" s="185" t="s">
        <v>239</v>
      </c>
      <c r="C95" s="256">
        <v>75</v>
      </c>
      <c r="D95" s="256">
        <v>68</v>
      </c>
      <c r="E95" s="256">
        <v>71</v>
      </c>
      <c r="F95" s="256">
        <v>742</v>
      </c>
      <c r="G95" s="256">
        <v>728</v>
      </c>
      <c r="H95" s="256">
        <v>1470</v>
      </c>
      <c r="I95" s="256">
        <v>69</v>
      </c>
      <c r="J95" s="256">
        <v>64</v>
      </c>
      <c r="K95" s="256">
        <v>66</v>
      </c>
      <c r="L95" s="256">
        <v>252</v>
      </c>
      <c r="M95" s="256">
        <v>267</v>
      </c>
      <c r="N95" s="256">
        <v>519</v>
      </c>
      <c r="O95" s="256">
        <v>73</v>
      </c>
      <c r="P95" s="256">
        <v>67</v>
      </c>
      <c r="Q95" s="256">
        <v>70</v>
      </c>
      <c r="R95" s="256">
        <v>1002</v>
      </c>
      <c r="S95" s="256">
        <v>999</v>
      </c>
      <c r="T95" s="256">
        <v>2001</v>
      </c>
    </row>
    <row r="96" spans="1:20" x14ac:dyDescent="0.25">
      <c r="A96" s="185" t="s">
        <v>240</v>
      </c>
      <c r="B96" s="185" t="s">
        <v>241</v>
      </c>
      <c r="C96" s="256">
        <v>72</v>
      </c>
      <c r="D96" s="256">
        <v>65</v>
      </c>
      <c r="E96" s="256">
        <v>68</v>
      </c>
      <c r="F96" s="256">
        <v>1465</v>
      </c>
      <c r="G96" s="256">
        <v>1549</v>
      </c>
      <c r="H96" s="256">
        <v>3014</v>
      </c>
      <c r="I96" s="256">
        <v>70</v>
      </c>
      <c r="J96" s="256">
        <v>70</v>
      </c>
      <c r="K96" s="256">
        <v>70</v>
      </c>
      <c r="L96" s="256">
        <v>83</v>
      </c>
      <c r="M96" s="256">
        <v>92</v>
      </c>
      <c r="N96" s="256">
        <v>175</v>
      </c>
      <c r="O96" s="256">
        <v>72</v>
      </c>
      <c r="P96" s="256">
        <v>65</v>
      </c>
      <c r="Q96" s="256">
        <v>68</v>
      </c>
      <c r="R96" s="256">
        <v>1555</v>
      </c>
      <c r="S96" s="256">
        <v>1650</v>
      </c>
      <c r="T96" s="256">
        <v>3205</v>
      </c>
    </row>
    <row r="97" spans="1:20" x14ac:dyDescent="0.25">
      <c r="A97" s="185" t="s">
        <v>337</v>
      </c>
      <c r="B97" s="185" t="s">
        <v>338</v>
      </c>
      <c r="C97" s="256">
        <v>72</v>
      </c>
      <c r="D97" s="256">
        <v>63</v>
      </c>
      <c r="E97" s="256">
        <v>67</v>
      </c>
      <c r="F97" s="256">
        <v>2484</v>
      </c>
      <c r="G97" s="256">
        <v>2612</v>
      </c>
      <c r="H97" s="256">
        <v>5096</v>
      </c>
      <c r="I97" s="256">
        <v>64</v>
      </c>
      <c r="J97" s="256">
        <v>58</v>
      </c>
      <c r="K97" s="256">
        <v>61</v>
      </c>
      <c r="L97" s="256">
        <v>465</v>
      </c>
      <c r="M97" s="256">
        <v>445</v>
      </c>
      <c r="N97" s="256">
        <v>910</v>
      </c>
      <c r="O97" s="256">
        <v>70</v>
      </c>
      <c r="P97" s="256">
        <v>62</v>
      </c>
      <c r="Q97" s="256">
        <v>66</v>
      </c>
      <c r="R97" s="256">
        <v>2967</v>
      </c>
      <c r="S97" s="256">
        <v>3076</v>
      </c>
      <c r="T97" s="256">
        <v>6043</v>
      </c>
    </row>
    <row r="98" spans="1:20" x14ac:dyDescent="0.25">
      <c r="A98" s="185" t="s">
        <v>349</v>
      </c>
      <c r="B98" s="185" t="s">
        <v>350</v>
      </c>
      <c r="C98" s="256">
        <v>72</v>
      </c>
      <c r="D98" s="256">
        <v>64</v>
      </c>
      <c r="E98" s="256">
        <v>68</v>
      </c>
      <c r="F98" s="256">
        <v>1253</v>
      </c>
      <c r="G98" s="256">
        <v>1323</v>
      </c>
      <c r="H98" s="256">
        <v>2576</v>
      </c>
      <c r="I98" s="256">
        <v>80</v>
      </c>
      <c r="J98" s="256">
        <v>66</v>
      </c>
      <c r="K98" s="256">
        <v>72</v>
      </c>
      <c r="L98" s="256">
        <v>405</v>
      </c>
      <c r="M98" s="256">
        <v>485</v>
      </c>
      <c r="N98" s="256">
        <v>890</v>
      </c>
      <c r="O98" s="256">
        <v>74</v>
      </c>
      <c r="P98" s="256">
        <v>65</v>
      </c>
      <c r="Q98" s="256">
        <v>69</v>
      </c>
      <c r="R98" s="256">
        <v>1669</v>
      </c>
      <c r="S98" s="256">
        <v>1815</v>
      </c>
      <c r="T98" s="256">
        <v>3484</v>
      </c>
    </row>
    <row r="99" spans="1:20" x14ac:dyDescent="0.25">
      <c r="A99" s="185" t="s">
        <v>190</v>
      </c>
      <c r="B99" s="185" t="s">
        <v>191</v>
      </c>
      <c r="C99" s="256">
        <v>70</v>
      </c>
      <c r="D99" s="256">
        <v>62</v>
      </c>
      <c r="E99" s="256">
        <v>66</v>
      </c>
      <c r="F99" s="256">
        <v>3928</v>
      </c>
      <c r="G99" s="256">
        <v>4047</v>
      </c>
      <c r="H99" s="256">
        <v>7975</v>
      </c>
      <c r="I99" s="256" t="s">
        <v>428</v>
      </c>
      <c r="J99" s="256" t="s">
        <v>428</v>
      </c>
      <c r="K99" s="256">
        <v>69</v>
      </c>
      <c r="L99" s="256">
        <v>75</v>
      </c>
      <c r="M99" s="256">
        <v>72</v>
      </c>
      <c r="N99" s="256">
        <v>147</v>
      </c>
      <c r="O99" s="256">
        <v>70</v>
      </c>
      <c r="P99" s="256">
        <v>62</v>
      </c>
      <c r="Q99" s="256">
        <v>66</v>
      </c>
      <c r="R99" s="256">
        <v>4013</v>
      </c>
      <c r="S99" s="256">
        <v>4139</v>
      </c>
      <c r="T99" s="256">
        <v>8152</v>
      </c>
    </row>
    <row r="100" spans="1:20" x14ac:dyDescent="0.25">
      <c r="A100" s="185" t="s">
        <v>188</v>
      </c>
      <c r="B100" s="185" t="s">
        <v>189</v>
      </c>
      <c r="C100" s="256">
        <v>65</v>
      </c>
      <c r="D100" s="256">
        <v>57</v>
      </c>
      <c r="E100" s="256">
        <v>61</v>
      </c>
      <c r="F100" s="256">
        <v>1147</v>
      </c>
      <c r="G100" s="256">
        <v>1265</v>
      </c>
      <c r="H100" s="256">
        <v>2412</v>
      </c>
      <c r="I100" s="256">
        <v>58</v>
      </c>
      <c r="J100" s="256">
        <v>49</v>
      </c>
      <c r="K100" s="256">
        <v>53</v>
      </c>
      <c r="L100" s="256">
        <v>297</v>
      </c>
      <c r="M100" s="256">
        <v>319</v>
      </c>
      <c r="N100" s="256">
        <v>616</v>
      </c>
      <c r="O100" s="256">
        <v>63</v>
      </c>
      <c r="P100" s="256">
        <v>55</v>
      </c>
      <c r="Q100" s="256">
        <v>59</v>
      </c>
      <c r="R100" s="256">
        <v>1460</v>
      </c>
      <c r="S100" s="256">
        <v>1601</v>
      </c>
      <c r="T100" s="256">
        <v>3061</v>
      </c>
    </row>
    <row r="101" spans="1:20" x14ac:dyDescent="0.25">
      <c r="A101" s="185" t="s">
        <v>382</v>
      </c>
      <c r="B101" s="185" t="s">
        <v>383</v>
      </c>
      <c r="C101" s="256">
        <v>76</v>
      </c>
      <c r="D101" s="256">
        <v>64</v>
      </c>
      <c r="E101" s="256">
        <v>70</v>
      </c>
      <c r="F101" s="256">
        <v>1835</v>
      </c>
      <c r="G101" s="256">
        <v>2036</v>
      </c>
      <c r="H101" s="256">
        <v>3871</v>
      </c>
      <c r="I101" s="256">
        <v>76</v>
      </c>
      <c r="J101" s="256">
        <v>66</v>
      </c>
      <c r="K101" s="256">
        <v>71</v>
      </c>
      <c r="L101" s="256">
        <v>71</v>
      </c>
      <c r="M101" s="256">
        <v>64</v>
      </c>
      <c r="N101" s="256">
        <v>135</v>
      </c>
      <c r="O101" s="256">
        <v>76</v>
      </c>
      <c r="P101" s="256">
        <v>64</v>
      </c>
      <c r="Q101" s="256">
        <v>70</v>
      </c>
      <c r="R101" s="256">
        <v>1919</v>
      </c>
      <c r="S101" s="256">
        <v>2111</v>
      </c>
      <c r="T101" s="256">
        <v>4030</v>
      </c>
    </row>
    <row r="102" spans="1:20" x14ac:dyDescent="0.25">
      <c r="A102" s="185" t="s">
        <v>392</v>
      </c>
      <c r="B102" s="185" t="s">
        <v>393</v>
      </c>
      <c r="C102" s="256">
        <v>74</v>
      </c>
      <c r="D102" s="256">
        <v>67</v>
      </c>
      <c r="E102" s="256">
        <v>70</v>
      </c>
      <c r="F102" s="256">
        <v>664</v>
      </c>
      <c r="G102" s="256">
        <v>710</v>
      </c>
      <c r="H102" s="256">
        <v>1374</v>
      </c>
      <c r="I102" s="256">
        <v>82</v>
      </c>
      <c r="J102" s="256">
        <v>72</v>
      </c>
      <c r="K102" s="256">
        <v>76</v>
      </c>
      <c r="L102" s="256">
        <v>38</v>
      </c>
      <c r="M102" s="256">
        <v>61</v>
      </c>
      <c r="N102" s="256">
        <v>99</v>
      </c>
      <c r="O102" s="256">
        <v>74</v>
      </c>
      <c r="P102" s="256">
        <v>67</v>
      </c>
      <c r="Q102" s="256">
        <v>70</v>
      </c>
      <c r="R102" s="256">
        <v>709</v>
      </c>
      <c r="S102" s="256">
        <v>789</v>
      </c>
      <c r="T102" s="256">
        <v>1498</v>
      </c>
    </row>
    <row r="103" spans="1:20" x14ac:dyDescent="0.25">
      <c r="A103" s="185" t="s">
        <v>375</v>
      </c>
      <c r="B103" s="185" t="s">
        <v>376</v>
      </c>
      <c r="C103" s="256">
        <v>76</v>
      </c>
      <c r="D103" s="256">
        <v>69</v>
      </c>
      <c r="E103" s="256">
        <v>73</v>
      </c>
      <c r="F103" s="256">
        <v>674</v>
      </c>
      <c r="G103" s="256">
        <v>701</v>
      </c>
      <c r="H103" s="256">
        <v>1375</v>
      </c>
      <c r="I103" s="256">
        <v>60</v>
      </c>
      <c r="J103" s="256">
        <v>58</v>
      </c>
      <c r="K103" s="256">
        <v>59</v>
      </c>
      <c r="L103" s="256">
        <v>129</v>
      </c>
      <c r="M103" s="256">
        <v>153</v>
      </c>
      <c r="N103" s="256">
        <v>282</v>
      </c>
      <c r="O103" s="256">
        <v>73</v>
      </c>
      <c r="P103" s="256">
        <v>67</v>
      </c>
      <c r="Q103" s="256">
        <v>70</v>
      </c>
      <c r="R103" s="256">
        <v>817</v>
      </c>
      <c r="S103" s="256">
        <v>865</v>
      </c>
      <c r="T103" s="256">
        <v>1682</v>
      </c>
    </row>
    <row r="104" spans="1:20" x14ac:dyDescent="0.25">
      <c r="A104" s="185" t="s">
        <v>86</v>
      </c>
      <c r="B104" s="185" t="s">
        <v>87</v>
      </c>
      <c r="C104" s="256">
        <v>74</v>
      </c>
      <c r="D104" s="256">
        <v>64</v>
      </c>
      <c r="E104" s="256">
        <v>69</v>
      </c>
      <c r="F104" s="256">
        <v>2603</v>
      </c>
      <c r="G104" s="256">
        <v>2768</v>
      </c>
      <c r="H104" s="256">
        <v>5371</v>
      </c>
      <c r="I104" s="256">
        <v>73</v>
      </c>
      <c r="J104" s="256">
        <v>64</v>
      </c>
      <c r="K104" s="256">
        <v>69</v>
      </c>
      <c r="L104" s="256">
        <v>67</v>
      </c>
      <c r="M104" s="256">
        <v>50</v>
      </c>
      <c r="N104" s="256">
        <v>117</v>
      </c>
      <c r="O104" s="256">
        <v>74</v>
      </c>
      <c r="P104" s="256">
        <v>64</v>
      </c>
      <c r="Q104" s="256">
        <v>69</v>
      </c>
      <c r="R104" s="256">
        <v>2675</v>
      </c>
      <c r="S104" s="256">
        <v>2819</v>
      </c>
      <c r="T104" s="256">
        <v>5494</v>
      </c>
    </row>
    <row r="105" spans="1:20" x14ac:dyDescent="0.25">
      <c r="A105" s="185" t="s">
        <v>84</v>
      </c>
      <c r="B105" s="185" t="s">
        <v>85</v>
      </c>
      <c r="C105" s="256">
        <v>81</v>
      </c>
      <c r="D105" s="256">
        <v>71</v>
      </c>
      <c r="E105" s="256">
        <v>76</v>
      </c>
      <c r="F105" s="256">
        <v>580</v>
      </c>
      <c r="G105" s="256">
        <v>578</v>
      </c>
      <c r="H105" s="256">
        <v>1158</v>
      </c>
      <c r="I105" s="256">
        <v>75</v>
      </c>
      <c r="J105" s="256">
        <v>77</v>
      </c>
      <c r="K105" s="256">
        <v>76</v>
      </c>
      <c r="L105" s="256">
        <v>28</v>
      </c>
      <c r="M105" s="256">
        <v>26</v>
      </c>
      <c r="N105" s="256">
        <v>54</v>
      </c>
      <c r="O105" s="256">
        <v>80</v>
      </c>
      <c r="P105" s="256">
        <v>71</v>
      </c>
      <c r="Q105" s="256">
        <v>76</v>
      </c>
      <c r="R105" s="256">
        <v>610</v>
      </c>
      <c r="S105" s="256">
        <v>605</v>
      </c>
      <c r="T105" s="256">
        <v>1215</v>
      </c>
    </row>
    <row r="106" spans="1:20" x14ac:dyDescent="0.25">
      <c r="A106" s="185" t="s">
        <v>339</v>
      </c>
      <c r="B106" s="185" t="s">
        <v>340</v>
      </c>
      <c r="C106" s="256">
        <v>67</v>
      </c>
      <c r="D106" s="256">
        <v>59</v>
      </c>
      <c r="E106" s="256">
        <v>63</v>
      </c>
      <c r="F106" s="256">
        <v>2381</v>
      </c>
      <c r="G106" s="256">
        <v>2673</v>
      </c>
      <c r="H106" s="256">
        <v>5054</v>
      </c>
      <c r="I106" s="256">
        <v>64</v>
      </c>
      <c r="J106" s="256">
        <v>58</v>
      </c>
      <c r="K106" s="256">
        <v>61</v>
      </c>
      <c r="L106" s="256">
        <v>117</v>
      </c>
      <c r="M106" s="256">
        <v>160</v>
      </c>
      <c r="N106" s="256">
        <v>277</v>
      </c>
      <c r="O106" s="256">
        <v>67</v>
      </c>
      <c r="P106" s="256">
        <v>59</v>
      </c>
      <c r="Q106" s="256">
        <v>63</v>
      </c>
      <c r="R106" s="256">
        <v>2505</v>
      </c>
      <c r="S106" s="256">
        <v>2841</v>
      </c>
      <c r="T106" s="256">
        <v>5346</v>
      </c>
    </row>
    <row r="107" spans="1:20" x14ac:dyDescent="0.25">
      <c r="A107" s="185" t="s">
        <v>335</v>
      </c>
      <c r="B107" s="185" t="s">
        <v>336</v>
      </c>
      <c r="C107" s="256">
        <v>66</v>
      </c>
      <c r="D107" s="256">
        <v>63</v>
      </c>
      <c r="E107" s="256">
        <v>65</v>
      </c>
      <c r="F107" s="256">
        <v>1132</v>
      </c>
      <c r="G107" s="256">
        <v>1220</v>
      </c>
      <c r="H107" s="256">
        <v>2352</v>
      </c>
      <c r="I107" s="256">
        <v>59</v>
      </c>
      <c r="J107" s="256">
        <v>61</v>
      </c>
      <c r="K107" s="256">
        <v>60</v>
      </c>
      <c r="L107" s="256">
        <v>171</v>
      </c>
      <c r="M107" s="256">
        <v>177</v>
      </c>
      <c r="N107" s="256">
        <v>348</v>
      </c>
      <c r="O107" s="256">
        <v>65</v>
      </c>
      <c r="P107" s="256">
        <v>63</v>
      </c>
      <c r="Q107" s="256">
        <v>64</v>
      </c>
      <c r="R107" s="256">
        <v>1310</v>
      </c>
      <c r="S107" s="256">
        <v>1401</v>
      </c>
      <c r="T107" s="256">
        <v>2711</v>
      </c>
    </row>
    <row r="108" spans="1:20" x14ac:dyDescent="0.25">
      <c r="A108" s="185" t="s">
        <v>341</v>
      </c>
      <c r="B108" s="185" t="s">
        <v>342</v>
      </c>
      <c r="C108" s="256">
        <v>74</v>
      </c>
      <c r="D108" s="256">
        <v>68</v>
      </c>
      <c r="E108" s="256">
        <v>71</v>
      </c>
      <c r="F108" s="256">
        <v>6793</v>
      </c>
      <c r="G108" s="256">
        <v>6935</v>
      </c>
      <c r="H108" s="256">
        <v>13728</v>
      </c>
      <c r="I108" s="256">
        <v>75</v>
      </c>
      <c r="J108" s="256">
        <v>71</v>
      </c>
      <c r="K108" s="256">
        <v>72</v>
      </c>
      <c r="L108" s="256">
        <v>353</v>
      </c>
      <c r="M108" s="256">
        <v>458</v>
      </c>
      <c r="N108" s="256">
        <v>811</v>
      </c>
      <c r="O108" s="256">
        <v>74</v>
      </c>
      <c r="P108" s="256">
        <v>68</v>
      </c>
      <c r="Q108" s="256">
        <v>71</v>
      </c>
      <c r="R108" s="256">
        <v>7179</v>
      </c>
      <c r="S108" s="256">
        <v>7425</v>
      </c>
      <c r="T108" s="256">
        <v>14604</v>
      </c>
    </row>
    <row r="109" spans="1:20" x14ac:dyDescent="0.25">
      <c r="A109" s="185" t="s">
        <v>353</v>
      </c>
      <c r="B109" s="185" t="s">
        <v>354</v>
      </c>
      <c r="C109" s="256">
        <v>72</v>
      </c>
      <c r="D109" s="256">
        <v>60</v>
      </c>
      <c r="E109" s="256">
        <v>66</v>
      </c>
      <c r="F109" s="256">
        <v>934</v>
      </c>
      <c r="G109" s="256">
        <v>937</v>
      </c>
      <c r="H109" s="256">
        <v>1871</v>
      </c>
      <c r="I109" s="256">
        <v>76</v>
      </c>
      <c r="J109" s="256">
        <v>70</v>
      </c>
      <c r="K109" s="256">
        <v>73</v>
      </c>
      <c r="L109" s="256">
        <v>144</v>
      </c>
      <c r="M109" s="256">
        <v>155</v>
      </c>
      <c r="N109" s="256">
        <v>299</v>
      </c>
      <c r="O109" s="256">
        <v>73</v>
      </c>
      <c r="P109" s="256">
        <v>61</v>
      </c>
      <c r="Q109" s="256">
        <v>67</v>
      </c>
      <c r="R109" s="256">
        <v>1081</v>
      </c>
      <c r="S109" s="256">
        <v>1099</v>
      </c>
      <c r="T109" s="256">
        <v>2180</v>
      </c>
    </row>
    <row r="110" spans="1:20" x14ac:dyDescent="0.25">
      <c r="A110" s="185" t="s">
        <v>359</v>
      </c>
      <c r="B110" s="185" t="s">
        <v>360</v>
      </c>
      <c r="C110" s="256">
        <v>72</v>
      </c>
      <c r="D110" s="256">
        <v>65</v>
      </c>
      <c r="E110" s="256">
        <v>68</v>
      </c>
      <c r="F110" s="256">
        <v>936</v>
      </c>
      <c r="G110" s="256">
        <v>1039</v>
      </c>
      <c r="H110" s="256">
        <v>1975</v>
      </c>
      <c r="I110" s="256">
        <v>80</v>
      </c>
      <c r="J110" s="256">
        <v>76</v>
      </c>
      <c r="K110" s="256">
        <v>78</v>
      </c>
      <c r="L110" s="256">
        <v>350</v>
      </c>
      <c r="M110" s="256">
        <v>315</v>
      </c>
      <c r="N110" s="256">
        <v>665</v>
      </c>
      <c r="O110" s="256">
        <v>74</v>
      </c>
      <c r="P110" s="256">
        <v>67</v>
      </c>
      <c r="Q110" s="256">
        <v>71</v>
      </c>
      <c r="R110" s="256">
        <v>1295</v>
      </c>
      <c r="S110" s="256">
        <v>1363</v>
      </c>
      <c r="T110" s="256">
        <v>2658</v>
      </c>
    </row>
    <row r="111" spans="1:20" x14ac:dyDescent="0.25">
      <c r="A111" s="185" t="s">
        <v>194</v>
      </c>
      <c r="B111" s="185" t="s">
        <v>195</v>
      </c>
      <c r="C111" s="256">
        <v>76</v>
      </c>
      <c r="D111" s="256">
        <v>71</v>
      </c>
      <c r="E111" s="256">
        <v>73</v>
      </c>
      <c r="F111" s="256">
        <v>3227</v>
      </c>
      <c r="G111" s="256">
        <v>3579</v>
      </c>
      <c r="H111" s="256">
        <v>6806</v>
      </c>
      <c r="I111" s="256">
        <v>81</v>
      </c>
      <c r="J111" s="256">
        <v>78</v>
      </c>
      <c r="K111" s="256">
        <v>79</v>
      </c>
      <c r="L111" s="256">
        <v>267</v>
      </c>
      <c r="M111" s="256">
        <v>292</v>
      </c>
      <c r="N111" s="256">
        <v>559</v>
      </c>
      <c r="O111" s="256">
        <v>76</v>
      </c>
      <c r="P111" s="256">
        <v>71</v>
      </c>
      <c r="Q111" s="256">
        <v>74</v>
      </c>
      <c r="R111" s="256">
        <v>3506</v>
      </c>
      <c r="S111" s="256">
        <v>3888</v>
      </c>
      <c r="T111" s="256">
        <v>7394</v>
      </c>
    </row>
    <row r="112" spans="1:20" x14ac:dyDescent="0.25">
      <c r="A112" s="185" t="s">
        <v>192</v>
      </c>
      <c r="B112" s="185" t="s">
        <v>193</v>
      </c>
      <c r="C112" s="256">
        <v>71</v>
      </c>
      <c r="D112" s="256">
        <v>62</v>
      </c>
      <c r="E112" s="256">
        <v>66</v>
      </c>
      <c r="F112" s="256">
        <v>1092</v>
      </c>
      <c r="G112" s="256">
        <v>1165</v>
      </c>
      <c r="H112" s="256">
        <v>2257</v>
      </c>
      <c r="I112" s="256">
        <v>73</v>
      </c>
      <c r="J112" s="256">
        <v>67</v>
      </c>
      <c r="K112" s="256">
        <v>69</v>
      </c>
      <c r="L112" s="256">
        <v>932</v>
      </c>
      <c r="M112" s="256">
        <v>1017</v>
      </c>
      <c r="N112" s="256">
        <v>1949</v>
      </c>
      <c r="O112" s="256">
        <v>71</v>
      </c>
      <c r="P112" s="256">
        <v>63</v>
      </c>
      <c r="Q112" s="256">
        <v>67</v>
      </c>
      <c r="R112" s="256">
        <v>2052</v>
      </c>
      <c r="S112" s="256">
        <v>2220</v>
      </c>
      <c r="T112" s="256">
        <v>4272</v>
      </c>
    </row>
    <row r="113" spans="1:20" x14ac:dyDescent="0.25">
      <c r="A113" s="185" t="s">
        <v>204</v>
      </c>
      <c r="B113" s="185" t="s">
        <v>205</v>
      </c>
      <c r="C113" s="256">
        <v>73</v>
      </c>
      <c r="D113" s="256">
        <v>71</v>
      </c>
      <c r="E113" s="256">
        <v>72</v>
      </c>
      <c r="F113" s="256">
        <v>177</v>
      </c>
      <c r="G113" s="256">
        <v>190</v>
      </c>
      <c r="H113" s="256">
        <v>367</v>
      </c>
      <c r="I113" s="256" t="s">
        <v>428</v>
      </c>
      <c r="J113" s="256" t="s">
        <v>428</v>
      </c>
      <c r="K113" s="256">
        <v>64</v>
      </c>
      <c r="L113" s="256">
        <v>8</v>
      </c>
      <c r="M113" s="256">
        <v>3</v>
      </c>
      <c r="N113" s="256">
        <v>11</v>
      </c>
      <c r="O113" s="256">
        <v>73</v>
      </c>
      <c r="P113" s="256">
        <v>71</v>
      </c>
      <c r="Q113" s="256">
        <v>72</v>
      </c>
      <c r="R113" s="256">
        <v>186</v>
      </c>
      <c r="S113" s="256">
        <v>194</v>
      </c>
      <c r="T113" s="256">
        <v>380</v>
      </c>
    </row>
    <row r="114" spans="1:20" x14ac:dyDescent="0.25">
      <c r="A114" s="185" t="s">
        <v>222</v>
      </c>
      <c r="B114" s="185" t="s">
        <v>223</v>
      </c>
      <c r="C114" s="256">
        <v>78</v>
      </c>
      <c r="D114" s="256">
        <v>68</v>
      </c>
      <c r="E114" s="256">
        <v>73</v>
      </c>
      <c r="F114" s="256">
        <v>4337</v>
      </c>
      <c r="G114" s="256">
        <v>4359</v>
      </c>
      <c r="H114" s="256">
        <v>8696</v>
      </c>
      <c r="I114" s="256">
        <v>71</v>
      </c>
      <c r="J114" s="256">
        <v>66</v>
      </c>
      <c r="K114" s="256">
        <v>68</v>
      </c>
      <c r="L114" s="256">
        <v>268</v>
      </c>
      <c r="M114" s="256">
        <v>257</v>
      </c>
      <c r="N114" s="256">
        <v>525</v>
      </c>
      <c r="O114" s="256">
        <v>77</v>
      </c>
      <c r="P114" s="256">
        <v>68</v>
      </c>
      <c r="Q114" s="256">
        <v>73</v>
      </c>
      <c r="R114" s="256">
        <v>4615</v>
      </c>
      <c r="S114" s="256">
        <v>4623</v>
      </c>
      <c r="T114" s="256">
        <v>9238</v>
      </c>
    </row>
    <row r="115" spans="1:20" x14ac:dyDescent="0.25">
      <c r="A115" s="185" t="s">
        <v>224</v>
      </c>
      <c r="B115" s="185" t="s">
        <v>225</v>
      </c>
      <c r="C115" s="256">
        <v>69</v>
      </c>
      <c r="D115" s="256">
        <v>60</v>
      </c>
      <c r="E115" s="256">
        <v>65</v>
      </c>
      <c r="F115" s="256">
        <v>1264</v>
      </c>
      <c r="G115" s="256">
        <v>1254</v>
      </c>
      <c r="H115" s="256">
        <v>2518</v>
      </c>
      <c r="I115" s="256">
        <v>70</v>
      </c>
      <c r="J115" s="256">
        <v>59</v>
      </c>
      <c r="K115" s="256">
        <v>64</v>
      </c>
      <c r="L115" s="256">
        <v>297</v>
      </c>
      <c r="M115" s="256">
        <v>288</v>
      </c>
      <c r="N115" s="256">
        <v>585</v>
      </c>
      <c r="O115" s="256">
        <v>69</v>
      </c>
      <c r="P115" s="256">
        <v>60</v>
      </c>
      <c r="Q115" s="256">
        <v>65</v>
      </c>
      <c r="R115" s="256">
        <v>1573</v>
      </c>
      <c r="S115" s="256">
        <v>1544</v>
      </c>
      <c r="T115" s="256">
        <v>3117</v>
      </c>
    </row>
    <row r="116" spans="1:20" x14ac:dyDescent="0.25">
      <c r="A116" s="185" t="s">
        <v>402</v>
      </c>
      <c r="B116" s="185" t="s">
        <v>403</v>
      </c>
      <c r="C116" s="256">
        <v>72</v>
      </c>
      <c r="D116" s="256">
        <v>63</v>
      </c>
      <c r="E116" s="256">
        <v>68</v>
      </c>
      <c r="F116" s="256">
        <v>2433</v>
      </c>
      <c r="G116" s="256">
        <v>2471</v>
      </c>
      <c r="H116" s="256">
        <v>4904</v>
      </c>
      <c r="I116" s="256">
        <v>71</v>
      </c>
      <c r="J116" s="256">
        <v>60</v>
      </c>
      <c r="K116" s="256">
        <v>66</v>
      </c>
      <c r="L116" s="256">
        <v>108</v>
      </c>
      <c r="M116" s="256">
        <v>106</v>
      </c>
      <c r="N116" s="256">
        <v>214</v>
      </c>
      <c r="O116" s="256">
        <v>72</v>
      </c>
      <c r="P116" s="256">
        <v>63</v>
      </c>
      <c r="Q116" s="256">
        <v>67</v>
      </c>
      <c r="R116" s="256">
        <v>2556</v>
      </c>
      <c r="S116" s="256">
        <v>2602</v>
      </c>
      <c r="T116" s="256">
        <v>5158</v>
      </c>
    </row>
    <row r="117" spans="1:20" x14ac:dyDescent="0.25">
      <c r="A117" s="185" t="s">
        <v>398</v>
      </c>
      <c r="B117" s="185" t="s">
        <v>399</v>
      </c>
      <c r="C117" s="256">
        <v>71</v>
      </c>
      <c r="D117" s="256">
        <v>62</v>
      </c>
      <c r="E117" s="256">
        <v>67</v>
      </c>
      <c r="F117" s="256">
        <v>1158</v>
      </c>
      <c r="G117" s="256">
        <v>1179</v>
      </c>
      <c r="H117" s="256">
        <v>2337</v>
      </c>
      <c r="I117" s="256">
        <v>68</v>
      </c>
      <c r="J117" s="256">
        <v>59</v>
      </c>
      <c r="K117" s="256">
        <v>63</v>
      </c>
      <c r="L117" s="256">
        <v>188</v>
      </c>
      <c r="M117" s="256">
        <v>204</v>
      </c>
      <c r="N117" s="256">
        <v>392</v>
      </c>
      <c r="O117" s="256">
        <v>70</v>
      </c>
      <c r="P117" s="256">
        <v>62</v>
      </c>
      <c r="Q117" s="256">
        <v>66</v>
      </c>
      <c r="R117" s="256">
        <v>1355</v>
      </c>
      <c r="S117" s="256">
        <v>1390</v>
      </c>
      <c r="T117" s="256">
        <v>2745</v>
      </c>
    </row>
    <row r="118" spans="1:20" x14ac:dyDescent="0.25">
      <c r="A118" s="185" t="s">
        <v>333</v>
      </c>
      <c r="B118" s="185" t="s">
        <v>334</v>
      </c>
      <c r="C118" s="256">
        <v>72</v>
      </c>
      <c r="D118" s="256">
        <v>65</v>
      </c>
      <c r="E118" s="256">
        <v>68</v>
      </c>
      <c r="F118" s="256">
        <v>616</v>
      </c>
      <c r="G118" s="256">
        <v>637</v>
      </c>
      <c r="H118" s="256">
        <v>1253</v>
      </c>
      <c r="I118" s="256">
        <v>84</v>
      </c>
      <c r="J118" s="256">
        <v>69</v>
      </c>
      <c r="K118" s="256">
        <v>76</v>
      </c>
      <c r="L118" s="256">
        <v>68</v>
      </c>
      <c r="M118" s="256">
        <v>74</v>
      </c>
      <c r="N118" s="256">
        <v>142</v>
      </c>
      <c r="O118" s="256">
        <v>73</v>
      </c>
      <c r="P118" s="256">
        <v>65</v>
      </c>
      <c r="Q118" s="256">
        <v>69</v>
      </c>
      <c r="R118" s="256">
        <v>688</v>
      </c>
      <c r="S118" s="256">
        <v>715</v>
      </c>
      <c r="T118" s="256">
        <v>1403</v>
      </c>
    </row>
    <row r="119" spans="1:20" x14ac:dyDescent="0.25">
      <c r="A119" s="185" t="s">
        <v>367</v>
      </c>
      <c r="B119" s="185" t="s">
        <v>368</v>
      </c>
      <c r="C119" s="256">
        <v>75</v>
      </c>
      <c r="D119" s="256">
        <v>65</v>
      </c>
      <c r="E119" s="256">
        <v>70</v>
      </c>
      <c r="F119" s="256">
        <v>628</v>
      </c>
      <c r="G119" s="256">
        <v>686</v>
      </c>
      <c r="H119" s="256">
        <v>1314</v>
      </c>
      <c r="I119" s="256">
        <v>73</v>
      </c>
      <c r="J119" s="256">
        <v>61</v>
      </c>
      <c r="K119" s="256">
        <v>67</v>
      </c>
      <c r="L119" s="256">
        <v>128</v>
      </c>
      <c r="M119" s="256">
        <v>135</v>
      </c>
      <c r="N119" s="256">
        <v>263</v>
      </c>
      <c r="O119" s="256">
        <v>75</v>
      </c>
      <c r="P119" s="256">
        <v>65</v>
      </c>
      <c r="Q119" s="256">
        <v>69</v>
      </c>
      <c r="R119" s="256">
        <v>761</v>
      </c>
      <c r="S119" s="256">
        <v>824</v>
      </c>
      <c r="T119" s="256">
        <v>1585</v>
      </c>
    </row>
    <row r="120" spans="1:20" x14ac:dyDescent="0.25">
      <c r="A120" s="185" t="s">
        <v>363</v>
      </c>
      <c r="B120" s="185" t="s">
        <v>364</v>
      </c>
      <c r="C120" s="256">
        <v>73</v>
      </c>
      <c r="D120" s="256">
        <v>63</v>
      </c>
      <c r="E120" s="256">
        <v>68</v>
      </c>
      <c r="F120" s="256">
        <v>861</v>
      </c>
      <c r="G120" s="256">
        <v>842</v>
      </c>
      <c r="H120" s="256">
        <v>1703</v>
      </c>
      <c r="I120" s="256">
        <v>70</v>
      </c>
      <c r="J120" s="256">
        <v>62</v>
      </c>
      <c r="K120" s="256">
        <v>66</v>
      </c>
      <c r="L120" s="256">
        <v>67</v>
      </c>
      <c r="M120" s="256">
        <v>63</v>
      </c>
      <c r="N120" s="256">
        <v>130</v>
      </c>
      <c r="O120" s="256">
        <v>72</v>
      </c>
      <c r="P120" s="256">
        <v>63</v>
      </c>
      <c r="Q120" s="256">
        <v>68</v>
      </c>
      <c r="R120" s="256">
        <v>929</v>
      </c>
      <c r="S120" s="256">
        <v>910</v>
      </c>
      <c r="T120" s="256">
        <v>1839</v>
      </c>
    </row>
    <row r="121" spans="1:20" x14ac:dyDescent="0.25">
      <c r="A121" s="185" t="s">
        <v>355</v>
      </c>
      <c r="B121" s="185" t="s">
        <v>356</v>
      </c>
      <c r="C121" s="256">
        <v>69</v>
      </c>
      <c r="D121" s="256">
        <v>60</v>
      </c>
      <c r="E121" s="256">
        <v>65</v>
      </c>
      <c r="F121" s="256">
        <v>557</v>
      </c>
      <c r="G121" s="256">
        <v>596</v>
      </c>
      <c r="H121" s="256">
        <v>1153</v>
      </c>
      <c r="I121" s="256">
        <v>72</v>
      </c>
      <c r="J121" s="256">
        <v>63</v>
      </c>
      <c r="K121" s="256">
        <v>68</v>
      </c>
      <c r="L121" s="256">
        <v>260</v>
      </c>
      <c r="M121" s="256">
        <v>268</v>
      </c>
      <c r="N121" s="256">
        <v>528</v>
      </c>
      <c r="O121" s="256">
        <v>69</v>
      </c>
      <c r="P121" s="256">
        <v>61</v>
      </c>
      <c r="Q121" s="256">
        <v>65</v>
      </c>
      <c r="R121" s="256">
        <v>839</v>
      </c>
      <c r="S121" s="256">
        <v>879</v>
      </c>
      <c r="T121" s="256">
        <v>1718</v>
      </c>
    </row>
    <row r="122" spans="1:20" x14ac:dyDescent="0.25">
      <c r="A122" s="185" t="s">
        <v>357</v>
      </c>
      <c r="B122" s="185" t="s">
        <v>358</v>
      </c>
      <c r="C122" s="256">
        <v>72</v>
      </c>
      <c r="D122" s="256">
        <v>67</v>
      </c>
      <c r="E122" s="256">
        <v>69</v>
      </c>
      <c r="F122" s="256">
        <v>469</v>
      </c>
      <c r="G122" s="256">
        <v>505</v>
      </c>
      <c r="H122" s="256">
        <v>974</v>
      </c>
      <c r="I122" s="256">
        <v>75</v>
      </c>
      <c r="J122" s="256">
        <v>68</v>
      </c>
      <c r="K122" s="256">
        <v>71</v>
      </c>
      <c r="L122" s="256">
        <v>570</v>
      </c>
      <c r="M122" s="256">
        <v>612</v>
      </c>
      <c r="N122" s="256">
        <v>1182</v>
      </c>
      <c r="O122" s="256">
        <v>73</v>
      </c>
      <c r="P122" s="256">
        <v>67</v>
      </c>
      <c r="Q122" s="256">
        <v>70</v>
      </c>
      <c r="R122" s="256">
        <v>1053</v>
      </c>
      <c r="S122" s="256">
        <v>1129</v>
      </c>
      <c r="T122" s="256">
        <v>2182</v>
      </c>
    </row>
    <row r="123" spans="1:20" x14ac:dyDescent="0.25">
      <c r="A123" s="185" t="s">
        <v>369</v>
      </c>
      <c r="B123" s="185" t="s">
        <v>370</v>
      </c>
      <c r="C123" s="256">
        <v>63</v>
      </c>
      <c r="D123" s="256">
        <v>59</v>
      </c>
      <c r="E123" s="256">
        <v>61</v>
      </c>
      <c r="F123" s="256">
        <v>778</v>
      </c>
      <c r="G123" s="256">
        <v>905</v>
      </c>
      <c r="H123" s="256">
        <v>1683</v>
      </c>
      <c r="I123" s="256">
        <v>73</v>
      </c>
      <c r="J123" s="256">
        <v>66</v>
      </c>
      <c r="K123" s="256">
        <v>70</v>
      </c>
      <c r="L123" s="256">
        <v>152</v>
      </c>
      <c r="M123" s="256">
        <v>121</v>
      </c>
      <c r="N123" s="256">
        <v>273</v>
      </c>
      <c r="O123" s="256">
        <v>65</v>
      </c>
      <c r="P123" s="256">
        <v>60</v>
      </c>
      <c r="Q123" s="256">
        <v>62</v>
      </c>
      <c r="R123" s="256">
        <v>938</v>
      </c>
      <c r="S123" s="256">
        <v>1032</v>
      </c>
      <c r="T123" s="256">
        <v>1970</v>
      </c>
    </row>
    <row r="124" spans="1:20" x14ac:dyDescent="0.25">
      <c r="A124" s="185" t="s">
        <v>242</v>
      </c>
      <c r="B124" s="185" t="s">
        <v>243</v>
      </c>
      <c r="C124" s="256">
        <v>75</v>
      </c>
      <c r="D124" s="256">
        <v>68</v>
      </c>
      <c r="E124" s="256">
        <v>71</v>
      </c>
      <c r="F124" s="256">
        <v>2922</v>
      </c>
      <c r="G124" s="256">
        <v>3110</v>
      </c>
      <c r="H124" s="256">
        <v>6032</v>
      </c>
      <c r="I124" s="256">
        <v>71</v>
      </c>
      <c r="J124" s="256">
        <v>61</v>
      </c>
      <c r="K124" s="256">
        <v>66</v>
      </c>
      <c r="L124" s="256">
        <v>390</v>
      </c>
      <c r="M124" s="256">
        <v>424</v>
      </c>
      <c r="N124" s="256">
        <v>814</v>
      </c>
      <c r="O124" s="256">
        <v>74</v>
      </c>
      <c r="P124" s="256">
        <v>66</v>
      </c>
      <c r="Q124" s="256">
        <v>70</v>
      </c>
      <c r="R124" s="256">
        <v>3334</v>
      </c>
      <c r="S124" s="256">
        <v>3556</v>
      </c>
      <c r="T124" s="256">
        <v>6890</v>
      </c>
    </row>
    <row r="125" spans="1:20" x14ac:dyDescent="0.25">
      <c r="A125" s="185" t="s">
        <v>252</v>
      </c>
      <c r="B125" s="185" t="s">
        <v>253</v>
      </c>
      <c r="C125" s="256">
        <v>70</v>
      </c>
      <c r="D125" s="256">
        <v>62</v>
      </c>
      <c r="E125" s="256">
        <v>66</v>
      </c>
      <c r="F125" s="256">
        <v>816</v>
      </c>
      <c r="G125" s="256">
        <v>856</v>
      </c>
      <c r="H125" s="256">
        <v>1672</v>
      </c>
      <c r="I125" s="256">
        <v>54</v>
      </c>
      <c r="J125" s="256">
        <v>50</v>
      </c>
      <c r="K125" s="256">
        <v>52</v>
      </c>
      <c r="L125" s="256">
        <v>514</v>
      </c>
      <c r="M125" s="256">
        <v>533</v>
      </c>
      <c r="N125" s="256">
        <v>1047</v>
      </c>
      <c r="O125" s="256">
        <v>63</v>
      </c>
      <c r="P125" s="256">
        <v>57</v>
      </c>
      <c r="Q125" s="256">
        <v>60</v>
      </c>
      <c r="R125" s="256">
        <v>1349</v>
      </c>
      <c r="S125" s="256">
        <v>1416</v>
      </c>
      <c r="T125" s="256">
        <v>2765</v>
      </c>
    </row>
    <row r="126" spans="1:20" x14ac:dyDescent="0.25">
      <c r="A126" s="185" t="s">
        <v>124</v>
      </c>
      <c r="B126" s="185" t="s">
        <v>125</v>
      </c>
      <c r="C126" s="256">
        <v>71</v>
      </c>
      <c r="D126" s="256">
        <v>56</v>
      </c>
      <c r="E126" s="256">
        <v>63</v>
      </c>
      <c r="F126" s="256">
        <v>703</v>
      </c>
      <c r="G126" s="256">
        <v>723</v>
      </c>
      <c r="H126" s="256">
        <v>1426</v>
      </c>
      <c r="I126" s="256">
        <v>56</v>
      </c>
      <c r="J126" s="256">
        <v>40</v>
      </c>
      <c r="K126" s="256">
        <v>47</v>
      </c>
      <c r="L126" s="256">
        <v>9</v>
      </c>
      <c r="M126" s="256">
        <v>10</v>
      </c>
      <c r="N126" s="256">
        <v>19</v>
      </c>
      <c r="O126" s="256">
        <v>71</v>
      </c>
      <c r="P126" s="256">
        <v>55</v>
      </c>
      <c r="Q126" s="256">
        <v>63</v>
      </c>
      <c r="R126" s="256">
        <v>713</v>
      </c>
      <c r="S126" s="256">
        <v>734</v>
      </c>
      <c r="T126" s="256">
        <v>1447</v>
      </c>
    </row>
    <row r="127" spans="1:20" x14ac:dyDescent="0.25">
      <c r="A127" s="185" t="s">
        <v>149</v>
      </c>
      <c r="B127" s="185" t="s">
        <v>150</v>
      </c>
      <c r="C127" s="256">
        <v>77</v>
      </c>
      <c r="D127" s="256">
        <v>68</v>
      </c>
      <c r="E127" s="256">
        <v>73</v>
      </c>
      <c r="F127" s="256">
        <v>1145</v>
      </c>
      <c r="G127" s="256">
        <v>1214</v>
      </c>
      <c r="H127" s="256">
        <v>2359</v>
      </c>
      <c r="I127" s="256">
        <v>63</v>
      </c>
      <c r="J127" s="256">
        <v>65</v>
      </c>
      <c r="K127" s="256">
        <v>64</v>
      </c>
      <c r="L127" s="256">
        <v>67</v>
      </c>
      <c r="M127" s="256">
        <v>75</v>
      </c>
      <c r="N127" s="256">
        <v>142</v>
      </c>
      <c r="O127" s="256">
        <v>76</v>
      </c>
      <c r="P127" s="256">
        <v>68</v>
      </c>
      <c r="Q127" s="256">
        <v>72</v>
      </c>
      <c r="R127" s="256">
        <v>1221</v>
      </c>
      <c r="S127" s="256">
        <v>1290</v>
      </c>
      <c r="T127" s="256">
        <v>2511</v>
      </c>
    </row>
    <row r="128" spans="1:20" x14ac:dyDescent="0.25">
      <c r="A128" s="185" t="s">
        <v>380</v>
      </c>
      <c r="B128" s="185" t="s">
        <v>381</v>
      </c>
      <c r="C128" s="256">
        <v>78</v>
      </c>
      <c r="D128" s="256">
        <v>68</v>
      </c>
      <c r="E128" s="256">
        <v>73</v>
      </c>
      <c r="F128" s="256">
        <v>3553</v>
      </c>
      <c r="G128" s="256">
        <v>3654</v>
      </c>
      <c r="H128" s="256">
        <v>7207</v>
      </c>
      <c r="I128" s="256">
        <v>80</v>
      </c>
      <c r="J128" s="256">
        <v>63</v>
      </c>
      <c r="K128" s="256">
        <v>71</v>
      </c>
      <c r="L128" s="256">
        <v>115</v>
      </c>
      <c r="M128" s="256">
        <v>118</v>
      </c>
      <c r="N128" s="256">
        <v>233</v>
      </c>
      <c r="O128" s="256">
        <v>78</v>
      </c>
      <c r="P128" s="256">
        <v>68</v>
      </c>
      <c r="Q128" s="256">
        <v>73</v>
      </c>
      <c r="R128" s="256">
        <v>3681</v>
      </c>
      <c r="S128" s="256">
        <v>3787</v>
      </c>
      <c r="T128" s="256">
        <v>7468</v>
      </c>
    </row>
    <row r="129" spans="1:20" x14ac:dyDescent="0.25">
      <c r="A129" s="185" t="s">
        <v>390</v>
      </c>
      <c r="B129" s="185" t="s">
        <v>391</v>
      </c>
      <c r="C129" s="256">
        <v>75</v>
      </c>
      <c r="D129" s="256">
        <v>67</v>
      </c>
      <c r="E129" s="256">
        <v>71</v>
      </c>
      <c r="F129" s="256">
        <v>1321</v>
      </c>
      <c r="G129" s="256">
        <v>1385</v>
      </c>
      <c r="H129" s="256">
        <v>2706</v>
      </c>
      <c r="I129" s="256">
        <v>76</v>
      </c>
      <c r="J129" s="256">
        <v>62</v>
      </c>
      <c r="K129" s="256">
        <v>69</v>
      </c>
      <c r="L129" s="256">
        <v>93</v>
      </c>
      <c r="M129" s="256">
        <v>94</v>
      </c>
      <c r="N129" s="256">
        <v>187</v>
      </c>
      <c r="O129" s="256">
        <v>75</v>
      </c>
      <c r="P129" s="256">
        <v>67</v>
      </c>
      <c r="Q129" s="256">
        <v>70</v>
      </c>
      <c r="R129" s="256">
        <v>1417</v>
      </c>
      <c r="S129" s="256">
        <v>1481</v>
      </c>
      <c r="T129" s="256">
        <v>2898</v>
      </c>
    </row>
    <row r="130" spans="1:20" x14ac:dyDescent="0.25">
      <c r="A130" s="185" t="s">
        <v>400</v>
      </c>
      <c r="B130" s="185" t="s">
        <v>401</v>
      </c>
      <c r="C130" s="256" t="s">
        <v>428</v>
      </c>
      <c r="D130" s="256" t="s">
        <v>428</v>
      </c>
      <c r="E130" s="256" t="s">
        <v>428</v>
      </c>
      <c r="F130" s="256" t="s">
        <v>428</v>
      </c>
      <c r="G130" s="256" t="s">
        <v>428</v>
      </c>
      <c r="H130" s="256" t="s">
        <v>428</v>
      </c>
      <c r="I130" s="256" t="s">
        <v>428</v>
      </c>
      <c r="J130" s="256" t="s">
        <v>428</v>
      </c>
      <c r="K130" s="256" t="s">
        <v>428</v>
      </c>
      <c r="L130" s="256" t="s">
        <v>428</v>
      </c>
      <c r="M130" s="256" t="s">
        <v>428</v>
      </c>
      <c r="N130" s="256" t="s">
        <v>428</v>
      </c>
      <c r="O130" s="256" t="s">
        <v>428</v>
      </c>
      <c r="P130" s="256" t="s">
        <v>428</v>
      </c>
      <c r="Q130" s="256" t="s">
        <v>428</v>
      </c>
      <c r="R130" s="256" t="s">
        <v>428</v>
      </c>
      <c r="S130" s="256" t="s">
        <v>428</v>
      </c>
      <c r="T130" s="256" t="s">
        <v>428</v>
      </c>
    </row>
    <row r="131" spans="1:20" x14ac:dyDescent="0.25">
      <c r="A131" s="185" t="s">
        <v>244</v>
      </c>
      <c r="B131" s="185" t="s">
        <v>245</v>
      </c>
      <c r="C131" s="256">
        <v>72</v>
      </c>
      <c r="D131" s="256">
        <v>63</v>
      </c>
      <c r="E131" s="256">
        <v>67</v>
      </c>
      <c r="F131" s="256">
        <v>7105</v>
      </c>
      <c r="G131" s="256">
        <v>7509</v>
      </c>
      <c r="H131" s="256">
        <v>14614</v>
      </c>
      <c r="I131" s="256">
        <v>71</v>
      </c>
      <c r="J131" s="256">
        <v>64</v>
      </c>
      <c r="K131" s="256">
        <v>68</v>
      </c>
      <c r="L131" s="256">
        <v>506</v>
      </c>
      <c r="M131" s="256">
        <v>489</v>
      </c>
      <c r="N131" s="256">
        <v>995</v>
      </c>
      <c r="O131" s="256">
        <v>71</v>
      </c>
      <c r="P131" s="256">
        <v>63</v>
      </c>
      <c r="Q131" s="256">
        <v>67</v>
      </c>
      <c r="R131" s="256">
        <v>7648</v>
      </c>
      <c r="S131" s="256">
        <v>8051</v>
      </c>
      <c r="T131" s="256">
        <v>15699</v>
      </c>
    </row>
    <row r="132" spans="1:20" x14ac:dyDescent="0.25">
      <c r="A132" s="185" t="s">
        <v>254</v>
      </c>
      <c r="B132" s="185" t="s">
        <v>441</v>
      </c>
      <c r="C132" s="256">
        <v>66</v>
      </c>
      <c r="D132" s="256">
        <v>63</v>
      </c>
      <c r="E132" s="256">
        <v>64</v>
      </c>
      <c r="F132" s="256">
        <v>840</v>
      </c>
      <c r="G132" s="256">
        <v>888</v>
      </c>
      <c r="H132" s="256">
        <v>1728</v>
      </c>
      <c r="I132" s="256">
        <v>60</v>
      </c>
      <c r="J132" s="256">
        <v>55</v>
      </c>
      <c r="K132" s="256">
        <v>58</v>
      </c>
      <c r="L132" s="256">
        <v>132</v>
      </c>
      <c r="M132" s="256">
        <v>132</v>
      </c>
      <c r="N132" s="256">
        <v>264</v>
      </c>
      <c r="O132" s="256">
        <v>66</v>
      </c>
      <c r="P132" s="256">
        <v>62</v>
      </c>
      <c r="Q132" s="256">
        <v>64</v>
      </c>
      <c r="R132" s="256">
        <v>986</v>
      </c>
      <c r="S132" s="256">
        <v>1031</v>
      </c>
      <c r="T132" s="256">
        <v>2017</v>
      </c>
    </row>
    <row r="133" spans="1:20" x14ac:dyDescent="0.25">
      <c r="A133" s="185" t="s">
        <v>257</v>
      </c>
      <c r="B133" s="185" t="s">
        <v>258</v>
      </c>
      <c r="C133" s="256">
        <v>76</v>
      </c>
      <c r="D133" s="256">
        <v>64</v>
      </c>
      <c r="E133" s="256">
        <v>70</v>
      </c>
      <c r="F133" s="256">
        <v>956</v>
      </c>
      <c r="G133" s="256">
        <v>956</v>
      </c>
      <c r="H133" s="256">
        <v>1912</v>
      </c>
      <c r="I133" s="256">
        <v>83</v>
      </c>
      <c r="J133" s="256">
        <v>72</v>
      </c>
      <c r="K133" s="256">
        <v>77</v>
      </c>
      <c r="L133" s="256">
        <v>186</v>
      </c>
      <c r="M133" s="256">
        <v>184</v>
      </c>
      <c r="N133" s="256">
        <v>370</v>
      </c>
      <c r="O133" s="256">
        <v>76</v>
      </c>
      <c r="P133" s="256">
        <v>66</v>
      </c>
      <c r="Q133" s="256">
        <v>71</v>
      </c>
      <c r="R133" s="256">
        <v>1151</v>
      </c>
      <c r="S133" s="256">
        <v>1148</v>
      </c>
      <c r="T133" s="256">
        <v>2299</v>
      </c>
    </row>
    <row r="134" spans="1:20" x14ac:dyDescent="0.25">
      <c r="A134" s="185" t="s">
        <v>214</v>
      </c>
      <c r="B134" s="185" t="s">
        <v>215</v>
      </c>
      <c r="C134" s="256">
        <v>74</v>
      </c>
      <c r="D134" s="256">
        <v>63</v>
      </c>
      <c r="E134" s="256">
        <v>68</v>
      </c>
      <c r="F134" s="256">
        <v>774</v>
      </c>
      <c r="G134" s="256">
        <v>921</v>
      </c>
      <c r="H134" s="256">
        <v>1695</v>
      </c>
      <c r="I134" s="256">
        <v>67</v>
      </c>
      <c r="J134" s="256">
        <v>60</v>
      </c>
      <c r="K134" s="256">
        <v>64</v>
      </c>
      <c r="L134" s="256">
        <v>55</v>
      </c>
      <c r="M134" s="256">
        <v>58</v>
      </c>
      <c r="N134" s="256">
        <v>113</v>
      </c>
      <c r="O134" s="256">
        <v>74</v>
      </c>
      <c r="P134" s="256">
        <v>63</v>
      </c>
      <c r="Q134" s="256">
        <v>68</v>
      </c>
      <c r="R134" s="256">
        <v>835</v>
      </c>
      <c r="S134" s="256">
        <v>985</v>
      </c>
      <c r="T134" s="256">
        <v>1820</v>
      </c>
    </row>
    <row r="135" spans="1:20" x14ac:dyDescent="0.25">
      <c r="A135" s="185" t="s">
        <v>234</v>
      </c>
      <c r="B135" s="185" t="s">
        <v>235</v>
      </c>
      <c r="C135" s="256">
        <v>74</v>
      </c>
      <c r="D135" s="256">
        <v>67</v>
      </c>
      <c r="E135" s="256">
        <v>71</v>
      </c>
      <c r="F135" s="256">
        <v>2784</v>
      </c>
      <c r="G135" s="256">
        <v>2928</v>
      </c>
      <c r="H135" s="256">
        <v>5712</v>
      </c>
      <c r="I135" s="256">
        <v>76</v>
      </c>
      <c r="J135" s="256">
        <v>65</v>
      </c>
      <c r="K135" s="256">
        <v>70</v>
      </c>
      <c r="L135" s="256">
        <v>204</v>
      </c>
      <c r="M135" s="256">
        <v>225</v>
      </c>
      <c r="N135" s="256">
        <v>429</v>
      </c>
      <c r="O135" s="256">
        <v>74</v>
      </c>
      <c r="P135" s="256">
        <v>67</v>
      </c>
      <c r="Q135" s="256">
        <v>71</v>
      </c>
      <c r="R135" s="256">
        <v>3002</v>
      </c>
      <c r="S135" s="256">
        <v>3157</v>
      </c>
      <c r="T135" s="256">
        <v>6159</v>
      </c>
    </row>
    <row r="136" spans="1:20" x14ac:dyDescent="0.25">
      <c r="A136" s="185" t="s">
        <v>345</v>
      </c>
      <c r="B136" s="185" t="s">
        <v>346</v>
      </c>
      <c r="C136" s="256">
        <v>72</v>
      </c>
      <c r="D136" s="256">
        <v>64</v>
      </c>
      <c r="E136" s="256">
        <v>68</v>
      </c>
      <c r="F136" s="256">
        <v>7306</v>
      </c>
      <c r="G136" s="256">
        <v>7756</v>
      </c>
      <c r="H136" s="256">
        <v>15062</v>
      </c>
      <c r="I136" s="256">
        <v>72</v>
      </c>
      <c r="J136" s="256">
        <v>63</v>
      </c>
      <c r="K136" s="256">
        <v>68</v>
      </c>
      <c r="L136" s="256">
        <v>828</v>
      </c>
      <c r="M136" s="256">
        <v>842</v>
      </c>
      <c r="N136" s="256">
        <v>1670</v>
      </c>
      <c r="O136" s="256">
        <v>72</v>
      </c>
      <c r="P136" s="256">
        <v>64</v>
      </c>
      <c r="Q136" s="256">
        <v>68</v>
      </c>
      <c r="R136" s="256">
        <v>8178</v>
      </c>
      <c r="S136" s="256">
        <v>8650</v>
      </c>
      <c r="T136" s="256">
        <v>16828</v>
      </c>
    </row>
    <row r="137" spans="1:20" x14ac:dyDescent="0.25">
      <c r="A137" s="185" t="s">
        <v>347</v>
      </c>
      <c r="B137" s="185" t="s">
        <v>348</v>
      </c>
      <c r="C137" s="256">
        <v>68</v>
      </c>
      <c r="D137" s="256">
        <v>59</v>
      </c>
      <c r="E137" s="256">
        <v>63</v>
      </c>
      <c r="F137" s="256">
        <v>1378</v>
      </c>
      <c r="G137" s="256">
        <v>1442</v>
      </c>
      <c r="H137" s="256">
        <v>2820</v>
      </c>
      <c r="I137" s="256">
        <v>60</v>
      </c>
      <c r="J137" s="256">
        <v>55</v>
      </c>
      <c r="K137" s="256">
        <v>58</v>
      </c>
      <c r="L137" s="256">
        <v>208</v>
      </c>
      <c r="M137" s="256">
        <v>204</v>
      </c>
      <c r="N137" s="256">
        <v>412</v>
      </c>
      <c r="O137" s="256">
        <v>67</v>
      </c>
      <c r="P137" s="256">
        <v>58</v>
      </c>
      <c r="Q137" s="256">
        <v>62</v>
      </c>
      <c r="R137" s="256">
        <v>1592</v>
      </c>
      <c r="S137" s="256">
        <v>1652</v>
      </c>
      <c r="T137" s="256">
        <v>3244</v>
      </c>
    </row>
    <row r="138" spans="1:20" x14ac:dyDescent="0.25">
      <c r="A138" s="185" t="s">
        <v>128</v>
      </c>
      <c r="B138" s="185" t="s">
        <v>129</v>
      </c>
      <c r="C138" s="256">
        <v>76</v>
      </c>
      <c r="D138" s="256">
        <v>68</v>
      </c>
      <c r="E138" s="256">
        <v>72</v>
      </c>
      <c r="F138" s="256">
        <v>5779</v>
      </c>
      <c r="G138" s="256">
        <v>6063</v>
      </c>
      <c r="H138" s="256">
        <v>11842</v>
      </c>
      <c r="I138" s="256">
        <v>66</v>
      </c>
      <c r="J138" s="256">
        <v>58</v>
      </c>
      <c r="K138" s="256">
        <v>62</v>
      </c>
      <c r="L138" s="256">
        <v>709</v>
      </c>
      <c r="M138" s="256">
        <v>788</v>
      </c>
      <c r="N138" s="256">
        <v>1497</v>
      </c>
      <c r="O138" s="256">
        <v>75</v>
      </c>
      <c r="P138" s="256">
        <v>67</v>
      </c>
      <c r="Q138" s="256">
        <v>71</v>
      </c>
      <c r="R138" s="256">
        <v>6510</v>
      </c>
      <c r="S138" s="256">
        <v>6863</v>
      </c>
      <c r="T138" s="256">
        <v>13373</v>
      </c>
    </row>
    <row r="139" spans="1:20" x14ac:dyDescent="0.25">
      <c r="A139" s="185" t="s">
        <v>110</v>
      </c>
      <c r="B139" s="185" t="s">
        <v>111</v>
      </c>
      <c r="C139" s="256">
        <v>71</v>
      </c>
      <c r="D139" s="256">
        <v>60</v>
      </c>
      <c r="E139" s="256">
        <v>65</v>
      </c>
      <c r="F139" s="256">
        <v>617</v>
      </c>
      <c r="G139" s="256">
        <v>629</v>
      </c>
      <c r="H139" s="256">
        <v>1246</v>
      </c>
      <c r="I139" s="256">
        <v>72</v>
      </c>
      <c r="J139" s="256">
        <v>67</v>
      </c>
      <c r="K139" s="256">
        <v>70</v>
      </c>
      <c r="L139" s="256">
        <v>462</v>
      </c>
      <c r="M139" s="256">
        <v>405</v>
      </c>
      <c r="N139" s="256">
        <v>867</v>
      </c>
      <c r="O139" s="256">
        <v>71</v>
      </c>
      <c r="P139" s="256">
        <v>62</v>
      </c>
      <c r="Q139" s="256">
        <v>67</v>
      </c>
      <c r="R139" s="256">
        <v>1086</v>
      </c>
      <c r="S139" s="256">
        <v>1040</v>
      </c>
      <c r="T139" s="256">
        <v>2126</v>
      </c>
    </row>
    <row r="140" spans="1:20" x14ac:dyDescent="0.25">
      <c r="A140" s="185" t="s">
        <v>112</v>
      </c>
      <c r="B140" s="185" t="s">
        <v>113</v>
      </c>
      <c r="C140" s="256">
        <v>68</v>
      </c>
      <c r="D140" s="256">
        <v>58</v>
      </c>
      <c r="E140" s="256">
        <v>63</v>
      </c>
      <c r="F140" s="256">
        <v>745</v>
      </c>
      <c r="G140" s="256">
        <v>823</v>
      </c>
      <c r="H140" s="256">
        <v>1568</v>
      </c>
      <c r="I140" s="256">
        <v>72</v>
      </c>
      <c r="J140" s="256">
        <v>67</v>
      </c>
      <c r="K140" s="256">
        <v>70</v>
      </c>
      <c r="L140" s="256">
        <v>46</v>
      </c>
      <c r="M140" s="256">
        <v>43</v>
      </c>
      <c r="N140" s="256">
        <v>89</v>
      </c>
      <c r="O140" s="256">
        <v>69</v>
      </c>
      <c r="P140" s="256">
        <v>59</v>
      </c>
      <c r="Q140" s="256">
        <v>63</v>
      </c>
      <c r="R140" s="256">
        <v>793</v>
      </c>
      <c r="S140" s="256">
        <v>871</v>
      </c>
      <c r="T140" s="256">
        <v>1664</v>
      </c>
    </row>
    <row r="141" spans="1:20" x14ac:dyDescent="0.25">
      <c r="A141" s="185" t="s">
        <v>202</v>
      </c>
      <c r="B141" s="185" t="s">
        <v>203</v>
      </c>
      <c r="C141" s="256">
        <v>71</v>
      </c>
      <c r="D141" s="256">
        <v>63</v>
      </c>
      <c r="E141" s="256">
        <v>67</v>
      </c>
      <c r="F141" s="256">
        <v>4066</v>
      </c>
      <c r="G141" s="256">
        <v>4278</v>
      </c>
      <c r="H141" s="256">
        <v>8344</v>
      </c>
      <c r="I141" s="256">
        <v>66</v>
      </c>
      <c r="J141" s="256">
        <v>58</v>
      </c>
      <c r="K141" s="256">
        <v>62</v>
      </c>
      <c r="L141" s="256">
        <v>269</v>
      </c>
      <c r="M141" s="256">
        <v>250</v>
      </c>
      <c r="N141" s="256">
        <v>519</v>
      </c>
      <c r="O141" s="256">
        <v>71</v>
      </c>
      <c r="P141" s="256">
        <v>62</v>
      </c>
      <c r="Q141" s="256">
        <v>67</v>
      </c>
      <c r="R141" s="256">
        <v>4363</v>
      </c>
      <c r="S141" s="256">
        <v>4566</v>
      </c>
      <c r="T141" s="256">
        <v>8929</v>
      </c>
    </row>
    <row r="142" spans="1:20" x14ac:dyDescent="0.25">
      <c r="A142" s="185" t="s">
        <v>200</v>
      </c>
      <c r="B142" s="185" t="s">
        <v>201</v>
      </c>
      <c r="C142" s="256">
        <v>68</v>
      </c>
      <c r="D142" s="256">
        <v>58</v>
      </c>
      <c r="E142" s="256">
        <v>63</v>
      </c>
      <c r="F142" s="256">
        <v>1246</v>
      </c>
      <c r="G142" s="256">
        <v>1216</v>
      </c>
      <c r="H142" s="256">
        <v>2462</v>
      </c>
      <c r="I142" s="256">
        <v>69</v>
      </c>
      <c r="J142" s="256">
        <v>59</v>
      </c>
      <c r="K142" s="256">
        <v>64</v>
      </c>
      <c r="L142" s="256">
        <v>446</v>
      </c>
      <c r="M142" s="256">
        <v>479</v>
      </c>
      <c r="N142" s="256">
        <v>925</v>
      </c>
      <c r="O142" s="256">
        <v>67</v>
      </c>
      <c r="P142" s="256">
        <v>58</v>
      </c>
      <c r="Q142" s="256">
        <v>63</v>
      </c>
      <c r="R142" s="256">
        <v>1709</v>
      </c>
      <c r="S142" s="256">
        <v>1723</v>
      </c>
      <c r="T142" s="256">
        <v>3432</v>
      </c>
    </row>
    <row r="143" spans="1:20" x14ac:dyDescent="0.25">
      <c r="A143" s="185" t="s">
        <v>218</v>
      </c>
      <c r="B143" s="185" t="s">
        <v>219</v>
      </c>
      <c r="C143" s="256">
        <v>79</v>
      </c>
      <c r="D143" s="256">
        <v>68</v>
      </c>
      <c r="E143" s="256">
        <v>74</v>
      </c>
      <c r="F143" s="256">
        <v>1339</v>
      </c>
      <c r="G143" s="256">
        <v>1446</v>
      </c>
      <c r="H143" s="256">
        <v>2785</v>
      </c>
      <c r="I143" s="256">
        <v>72</v>
      </c>
      <c r="J143" s="256">
        <v>59</v>
      </c>
      <c r="K143" s="256">
        <v>66</v>
      </c>
      <c r="L143" s="256">
        <v>39</v>
      </c>
      <c r="M143" s="256">
        <v>29</v>
      </c>
      <c r="N143" s="256">
        <v>68</v>
      </c>
      <c r="O143" s="256">
        <v>79</v>
      </c>
      <c r="P143" s="256">
        <v>68</v>
      </c>
      <c r="Q143" s="256">
        <v>73</v>
      </c>
      <c r="R143" s="256">
        <v>1383</v>
      </c>
      <c r="S143" s="256">
        <v>1481</v>
      </c>
      <c r="T143" s="256">
        <v>2864</v>
      </c>
    </row>
    <row r="144" spans="1:20" x14ac:dyDescent="0.25">
      <c r="A144" s="185" t="s">
        <v>226</v>
      </c>
      <c r="B144" s="185" t="s">
        <v>227</v>
      </c>
      <c r="C144" s="256">
        <v>72</v>
      </c>
      <c r="D144" s="256">
        <v>63</v>
      </c>
      <c r="E144" s="256">
        <v>67</v>
      </c>
      <c r="F144" s="256">
        <v>973</v>
      </c>
      <c r="G144" s="256">
        <v>1027</v>
      </c>
      <c r="H144" s="256">
        <v>2000</v>
      </c>
      <c r="I144" s="256">
        <v>65</v>
      </c>
      <c r="J144" s="256">
        <v>65</v>
      </c>
      <c r="K144" s="256">
        <v>65</v>
      </c>
      <c r="L144" s="256">
        <v>82</v>
      </c>
      <c r="M144" s="256">
        <v>78</v>
      </c>
      <c r="N144" s="256">
        <v>160</v>
      </c>
      <c r="O144" s="256">
        <v>71</v>
      </c>
      <c r="P144" s="256">
        <v>63</v>
      </c>
      <c r="Q144" s="256">
        <v>67</v>
      </c>
      <c r="R144" s="256">
        <v>1056</v>
      </c>
      <c r="S144" s="256">
        <v>1106</v>
      </c>
      <c r="T144" s="256">
        <v>2162</v>
      </c>
    </row>
    <row r="145" spans="1:20" x14ac:dyDescent="0.25">
      <c r="A145" s="185" t="s">
        <v>118</v>
      </c>
      <c r="B145" s="185" t="s">
        <v>119</v>
      </c>
      <c r="C145" s="256">
        <v>78</v>
      </c>
      <c r="D145" s="256">
        <v>71</v>
      </c>
      <c r="E145" s="256">
        <v>74</v>
      </c>
      <c r="F145" s="256">
        <v>1763</v>
      </c>
      <c r="G145" s="256">
        <v>1952</v>
      </c>
      <c r="H145" s="256">
        <v>3715</v>
      </c>
      <c r="I145" s="256">
        <v>74</v>
      </c>
      <c r="J145" s="256">
        <v>64</v>
      </c>
      <c r="K145" s="256">
        <v>68</v>
      </c>
      <c r="L145" s="256">
        <v>103</v>
      </c>
      <c r="M145" s="256">
        <v>124</v>
      </c>
      <c r="N145" s="256">
        <v>227</v>
      </c>
      <c r="O145" s="256">
        <v>77</v>
      </c>
      <c r="P145" s="256">
        <v>71</v>
      </c>
      <c r="Q145" s="256">
        <v>74</v>
      </c>
      <c r="R145" s="256">
        <v>1879</v>
      </c>
      <c r="S145" s="256">
        <v>2085</v>
      </c>
      <c r="T145" s="256">
        <v>3964</v>
      </c>
    </row>
    <row r="146" spans="1:20" x14ac:dyDescent="0.25">
      <c r="A146" s="185" t="s">
        <v>120</v>
      </c>
      <c r="B146" s="185" t="s">
        <v>442</v>
      </c>
      <c r="C146" s="256">
        <v>70</v>
      </c>
      <c r="D146" s="256">
        <v>64</v>
      </c>
      <c r="E146" s="256">
        <v>67</v>
      </c>
      <c r="F146" s="256">
        <v>1646</v>
      </c>
      <c r="G146" s="256">
        <v>1897</v>
      </c>
      <c r="H146" s="256">
        <v>3543</v>
      </c>
      <c r="I146" s="256">
        <v>68</v>
      </c>
      <c r="J146" s="256">
        <v>62</v>
      </c>
      <c r="K146" s="256">
        <v>65</v>
      </c>
      <c r="L146" s="256">
        <v>73</v>
      </c>
      <c r="M146" s="256">
        <v>63</v>
      </c>
      <c r="N146" s="256">
        <v>136</v>
      </c>
      <c r="O146" s="256">
        <v>70</v>
      </c>
      <c r="P146" s="256">
        <v>64</v>
      </c>
      <c r="Q146" s="256">
        <v>67</v>
      </c>
      <c r="R146" s="256">
        <v>1732</v>
      </c>
      <c r="S146" s="256">
        <v>1968</v>
      </c>
      <c r="T146" s="256">
        <v>3700</v>
      </c>
    </row>
    <row r="147" spans="1:20" x14ac:dyDescent="0.25">
      <c r="A147" s="185" t="s">
        <v>378</v>
      </c>
      <c r="B147" s="185" t="s">
        <v>379</v>
      </c>
      <c r="C147" s="256">
        <v>71</v>
      </c>
      <c r="D147" s="256">
        <v>64</v>
      </c>
      <c r="E147" s="256">
        <v>67</v>
      </c>
      <c r="F147" s="256">
        <v>2575</v>
      </c>
      <c r="G147" s="256">
        <v>2827</v>
      </c>
      <c r="H147" s="256">
        <v>5402</v>
      </c>
      <c r="I147" s="256">
        <v>59</v>
      </c>
      <c r="J147" s="256">
        <v>53</v>
      </c>
      <c r="K147" s="256">
        <v>56</v>
      </c>
      <c r="L147" s="256">
        <v>51</v>
      </c>
      <c r="M147" s="256">
        <v>57</v>
      </c>
      <c r="N147" s="256">
        <v>108</v>
      </c>
      <c r="O147" s="256">
        <v>71</v>
      </c>
      <c r="P147" s="256">
        <v>64</v>
      </c>
      <c r="Q147" s="256">
        <v>67</v>
      </c>
      <c r="R147" s="256">
        <v>2634</v>
      </c>
      <c r="S147" s="256">
        <v>2897</v>
      </c>
      <c r="T147" s="256">
        <v>5531</v>
      </c>
    </row>
    <row r="148" spans="1:20" x14ac:dyDescent="0.25">
      <c r="A148" s="185" t="s">
        <v>122</v>
      </c>
      <c r="B148" s="185" t="s">
        <v>123</v>
      </c>
      <c r="C148" s="256">
        <v>75</v>
      </c>
      <c r="D148" s="256">
        <v>65</v>
      </c>
      <c r="E148" s="256">
        <v>70</v>
      </c>
      <c r="F148" s="256">
        <v>2245</v>
      </c>
      <c r="G148" s="256">
        <v>2287</v>
      </c>
      <c r="H148" s="256">
        <v>4532</v>
      </c>
      <c r="I148" s="256">
        <v>73</v>
      </c>
      <c r="J148" s="256">
        <v>54</v>
      </c>
      <c r="K148" s="256">
        <v>62</v>
      </c>
      <c r="L148" s="256">
        <v>48</v>
      </c>
      <c r="M148" s="256">
        <v>61</v>
      </c>
      <c r="N148" s="256">
        <v>109</v>
      </c>
      <c r="O148" s="256">
        <v>74</v>
      </c>
      <c r="P148" s="256">
        <v>64</v>
      </c>
      <c r="Q148" s="256">
        <v>69</v>
      </c>
      <c r="R148" s="256">
        <v>2305</v>
      </c>
      <c r="S148" s="256">
        <v>2358</v>
      </c>
      <c r="T148" s="256">
        <v>4663</v>
      </c>
    </row>
    <row r="149" spans="1:20" x14ac:dyDescent="0.25">
      <c r="A149" s="185" t="s">
        <v>384</v>
      </c>
      <c r="B149" s="185" t="s">
        <v>385</v>
      </c>
      <c r="C149" s="256">
        <v>77</v>
      </c>
      <c r="D149" s="256">
        <v>68</v>
      </c>
      <c r="E149" s="256">
        <v>72</v>
      </c>
      <c r="F149" s="256">
        <v>2885</v>
      </c>
      <c r="G149" s="256">
        <v>3059</v>
      </c>
      <c r="H149" s="256">
        <v>5944</v>
      </c>
      <c r="I149" s="256">
        <v>74</v>
      </c>
      <c r="J149" s="256">
        <v>61</v>
      </c>
      <c r="K149" s="256">
        <v>67</v>
      </c>
      <c r="L149" s="256">
        <v>178</v>
      </c>
      <c r="M149" s="256">
        <v>195</v>
      </c>
      <c r="N149" s="256">
        <v>373</v>
      </c>
      <c r="O149" s="256">
        <v>76</v>
      </c>
      <c r="P149" s="256">
        <v>68</v>
      </c>
      <c r="Q149" s="256">
        <v>72</v>
      </c>
      <c r="R149" s="256">
        <v>3081</v>
      </c>
      <c r="S149" s="256">
        <v>3263</v>
      </c>
      <c r="T149" s="256">
        <v>6344</v>
      </c>
    </row>
    <row r="150" spans="1:20" x14ac:dyDescent="0.25">
      <c r="A150" s="185" t="s">
        <v>246</v>
      </c>
      <c r="B150" s="185" t="s">
        <v>247</v>
      </c>
      <c r="C150" s="256">
        <v>75</v>
      </c>
      <c r="D150" s="256">
        <v>67</v>
      </c>
      <c r="E150" s="256">
        <v>71</v>
      </c>
      <c r="F150" s="256">
        <v>5758</v>
      </c>
      <c r="G150" s="256">
        <v>6012</v>
      </c>
      <c r="H150" s="256">
        <v>11770</v>
      </c>
      <c r="I150" s="256">
        <v>75</v>
      </c>
      <c r="J150" s="256">
        <v>68</v>
      </c>
      <c r="K150" s="256">
        <v>71</v>
      </c>
      <c r="L150" s="256">
        <v>945</v>
      </c>
      <c r="M150" s="256">
        <v>976</v>
      </c>
      <c r="N150" s="256">
        <v>1921</v>
      </c>
      <c r="O150" s="256">
        <v>75</v>
      </c>
      <c r="P150" s="256">
        <v>67</v>
      </c>
      <c r="Q150" s="256">
        <v>71</v>
      </c>
      <c r="R150" s="256">
        <v>6730</v>
      </c>
      <c r="S150" s="256">
        <v>7023</v>
      </c>
      <c r="T150" s="256">
        <v>13753</v>
      </c>
    </row>
    <row r="151" spans="1:20" x14ac:dyDescent="0.25">
      <c r="A151" s="185" t="s">
        <v>343</v>
      </c>
      <c r="B151" s="185" t="s">
        <v>344</v>
      </c>
      <c r="C151" s="256">
        <v>67</v>
      </c>
      <c r="D151" s="256">
        <v>60</v>
      </c>
      <c r="E151" s="256">
        <v>63</v>
      </c>
      <c r="F151" s="256">
        <v>524</v>
      </c>
      <c r="G151" s="256">
        <v>561</v>
      </c>
      <c r="H151" s="256">
        <v>1085</v>
      </c>
      <c r="I151" s="256">
        <v>67</v>
      </c>
      <c r="J151" s="256">
        <v>56</v>
      </c>
      <c r="K151" s="256">
        <v>62</v>
      </c>
      <c r="L151" s="256">
        <v>21</v>
      </c>
      <c r="M151" s="256">
        <v>18</v>
      </c>
      <c r="N151" s="256">
        <v>39</v>
      </c>
      <c r="O151" s="256">
        <v>67</v>
      </c>
      <c r="P151" s="256">
        <v>60</v>
      </c>
      <c r="Q151" s="256">
        <v>63</v>
      </c>
      <c r="R151" s="256">
        <v>546</v>
      </c>
      <c r="S151" s="256">
        <v>581</v>
      </c>
      <c r="T151" s="256">
        <v>1127</v>
      </c>
    </row>
    <row r="152" spans="1:20" x14ac:dyDescent="0.25">
      <c r="A152" s="185" t="s">
        <v>196</v>
      </c>
      <c r="B152" s="185" t="s">
        <v>197</v>
      </c>
      <c r="C152" s="256">
        <v>81</v>
      </c>
      <c r="D152" s="256">
        <v>74</v>
      </c>
      <c r="E152" s="256">
        <v>78</v>
      </c>
      <c r="F152" s="256">
        <v>3351</v>
      </c>
      <c r="G152" s="256">
        <v>3315</v>
      </c>
      <c r="H152" s="256">
        <v>6666</v>
      </c>
      <c r="I152" s="256">
        <v>73</v>
      </c>
      <c r="J152" s="256">
        <v>65</v>
      </c>
      <c r="K152" s="256">
        <v>69</v>
      </c>
      <c r="L152" s="256">
        <v>290</v>
      </c>
      <c r="M152" s="256">
        <v>355</v>
      </c>
      <c r="N152" s="256">
        <v>645</v>
      </c>
      <c r="O152" s="256">
        <v>80</v>
      </c>
      <c r="P152" s="256">
        <v>73</v>
      </c>
      <c r="Q152" s="256">
        <v>76</v>
      </c>
      <c r="R152" s="256">
        <v>3685</v>
      </c>
      <c r="S152" s="256">
        <v>3719</v>
      </c>
      <c r="T152" s="256">
        <v>7404</v>
      </c>
    </row>
    <row r="153" spans="1:20" x14ac:dyDescent="0.25">
      <c r="A153" s="185" t="s">
        <v>250</v>
      </c>
      <c r="B153" s="185" t="s">
        <v>251</v>
      </c>
      <c r="C153" s="256">
        <v>67</v>
      </c>
      <c r="D153" s="256">
        <v>58</v>
      </c>
      <c r="E153" s="256">
        <v>62</v>
      </c>
      <c r="F153" s="256">
        <v>3846</v>
      </c>
      <c r="G153" s="256">
        <v>4127</v>
      </c>
      <c r="H153" s="256">
        <v>7973</v>
      </c>
      <c r="I153" s="256">
        <v>59</v>
      </c>
      <c r="J153" s="256">
        <v>52</v>
      </c>
      <c r="K153" s="256">
        <v>55</v>
      </c>
      <c r="L153" s="256">
        <v>334</v>
      </c>
      <c r="M153" s="256">
        <v>345</v>
      </c>
      <c r="N153" s="256">
        <v>679</v>
      </c>
      <c r="O153" s="256">
        <v>66</v>
      </c>
      <c r="P153" s="256">
        <v>57</v>
      </c>
      <c r="Q153" s="256">
        <v>61</v>
      </c>
      <c r="R153" s="256">
        <v>4243</v>
      </c>
      <c r="S153" s="256">
        <v>4527</v>
      </c>
      <c r="T153" s="256">
        <v>8770</v>
      </c>
    </row>
    <row r="154" spans="1:20" x14ac:dyDescent="0.25">
      <c r="A154" s="185" t="s">
        <v>198</v>
      </c>
      <c r="B154" s="185" t="s">
        <v>199</v>
      </c>
      <c r="C154" s="256">
        <v>73</v>
      </c>
      <c r="D154" s="256">
        <v>64</v>
      </c>
      <c r="E154" s="256">
        <v>69</v>
      </c>
      <c r="F154" s="256">
        <v>3777</v>
      </c>
      <c r="G154" s="256">
        <v>3836</v>
      </c>
      <c r="H154" s="256">
        <v>7613</v>
      </c>
      <c r="I154" s="256">
        <v>65</v>
      </c>
      <c r="J154" s="256">
        <v>60</v>
      </c>
      <c r="K154" s="256">
        <v>63</v>
      </c>
      <c r="L154" s="256">
        <v>529</v>
      </c>
      <c r="M154" s="256">
        <v>599</v>
      </c>
      <c r="N154" s="256">
        <v>1128</v>
      </c>
      <c r="O154" s="256">
        <v>72</v>
      </c>
      <c r="P154" s="256">
        <v>64</v>
      </c>
      <c r="Q154" s="256">
        <v>68</v>
      </c>
      <c r="R154" s="256">
        <v>4331</v>
      </c>
      <c r="S154" s="256">
        <v>4467</v>
      </c>
      <c r="T154" s="256">
        <v>8798</v>
      </c>
    </row>
    <row r="155" spans="1:20" x14ac:dyDescent="0.25">
      <c r="A155" s="185" t="s">
        <v>98</v>
      </c>
      <c r="B155" s="185" t="s">
        <v>99</v>
      </c>
      <c r="C155" s="256">
        <v>76</v>
      </c>
      <c r="D155" s="256">
        <v>66</v>
      </c>
      <c r="E155" s="256">
        <v>71</v>
      </c>
      <c r="F155" s="256">
        <v>1512</v>
      </c>
      <c r="G155" s="256">
        <v>1646</v>
      </c>
      <c r="H155" s="256">
        <v>3158</v>
      </c>
      <c r="I155" s="256">
        <v>62</v>
      </c>
      <c r="J155" s="256">
        <v>57</v>
      </c>
      <c r="K155" s="256">
        <v>59</v>
      </c>
      <c r="L155" s="256">
        <v>21</v>
      </c>
      <c r="M155" s="256">
        <v>28</v>
      </c>
      <c r="N155" s="256">
        <v>49</v>
      </c>
      <c r="O155" s="256">
        <v>76</v>
      </c>
      <c r="P155" s="256">
        <v>66</v>
      </c>
      <c r="Q155" s="256">
        <v>71</v>
      </c>
      <c r="R155" s="256">
        <v>1536</v>
      </c>
      <c r="S155" s="256">
        <v>1679</v>
      </c>
      <c r="T155" s="256">
        <v>3215</v>
      </c>
    </row>
    <row r="156" spans="1:20" x14ac:dyDescent="0.25">
      <c r="A156" s="185" t="s">
        <v>351</v>
      </c>
      <c r="B156" s="185" t="s">
        <v>352</v>
      </c>
      <c r="C156" s="256">
        <v>74</v>
      </c>
      <c r="D156" s="256">
        <v>64</v>
      </c>
      <c r="E156" s="256">
        <v>69</v>
      </c>
      <c r="F156" s="256">
        <v>3132</v>
      </c>
      <c r="G156" s="256">
        <v>3307</v>
      </c>
      <c r="H156" s="256">
        <v>6439</v>
      </c>
      <c r="I156" s="256">
        <v>68</v>
      </c>
      <c r="J156" s="256">
        <v>66</v>
      </c>
      <c r="K156" s="256">
        <v>67</v>
      </c>
      <c r="L156" s="256">
        <v>441</v>
      </c>
      <c r="M156" s="256">
        <v>440</v>
      </c>
      <c r="N156" s="256">
        <v>881</v>
      </c>
      <c r="O156" s="256">
        <v>73</v>
      </c>
      <c r="P156" s="256">
        <v>64</v>
      </c>
      <c r="Q156" s="256">
        <v>69</v>
      </c>
      <c r="R156" s="256">
        <v>3586</v>
      </c>
      <c r="S156" s="256">
        <v>3769</v>
      </c>
      <c r="T156" s="256">
        <v>7355</v>
      </c>
    </row>
    <row r="157" spans="1:20" x14ac:dyDescent="0.25">
      <c r="A157" s="185" t="s">
        <v>394</v>
      </c>
      <c r="B157" s="185" t="s">
        <v>395</v>
      </c>
      <c r="C157" s="256">
        <v>77</v>
      </c>
      <c r="D157" s="256">
        <v>68</v>
      </c>
      <c r="E157" s="256">
        <v>73</v>
      </c>
      <c r="F157" s="256">
        <v>2551</v>
      </c>
      <c r="G157" s="256">
        <v>2658</v>
      </c>
      <c r="H157" s="256">
        <v>5209</v>
      </c>
      <c r="I157" s="256">
        <v>77</v>
      </c>
      <c r="J157" s="256">
        <v>65</v>
      </c>
      <c r="K157" s="256">
        <v>70</v>
      </c>
      <c r="L157" s="256">
        <v>142</v>
      </c>
      <c r="M157" s="256">
        <v>164</v>
      </c>
      <c r="N157" s="256">
        <v>306</v>
      </c>
      <c r="O157" s="256">
        <v>77</v>
      </c>
      <c r="P157" s="256">
        <v>68</v>
      </c>
      <c r="Q157" s="256">
        <v>72</v>
      </c>
      <c r="R157" s="256">
        <v>2704</v>
      </c>
      <c r="S157" s="256">
        <v>2827</v>
      </c>
      <c r="T157" s="256">
        <v>5531</v>
      </c>
    </row>
    <row r="158" spans="1:20" x14ac:dyDescent="0.25">
      <c r="A158" s="185" t="s">
        <v>255</v>
      </c>
      <c r="B158" s="185" t="s">
        <v>256</v>
      </c>
      <c r="C158" s="256">
        <v>73</v>
      </c>
      <c r="D158" s="256">
        <v>64</v>
      </c>
      <c r="E158" s="256">
        <v>68</v>
      </c>
      <c r="F158" s="256">
        <v>3483</v>
      </c>
      <c r="G158" s="256">
        <v>3619</v>
      </c>
      <c r="H158" s="256">
        <v>7102</v>
      </c>
      <c r="I158" s="256">
        <v>67</v>
      </c>
      <c r="J158" s="256">
        <v>60</v>
      </c>
      <c r="K158" s="256">
        <v>63</v>
      </c>
      <c r="L158" s="256">
        <v>255</v>
      </c>
      <c r="M158" s="256">
        <v>303</v>
      </c>
      <c r="N158" s="256">
        <v>558</v>
      </c>
      <c r="O158" s="256">
        <v>72</v>
      </c>
      <c r="P158" s="256">
        <v>64</v>
      </c>
      <c r="Q158" s="256">
        <v>68</v>
      </c>
      <c r="R158" s="256">
        <v>3753</v>
      </c>
      <c r="S158" s="256">
        <v>3943</v>
      </c>
      <c r="T158" s="256">
        <v>7696</v>
      </c>
    </row>
    <row r="159" spans="1:20" x14ac:dyDescent="0.25">
      <c r="A159" s="185" t="s">
        <v>361</v>
      </c>
      <c r="B159" s="185" t="s">
        <v>362</v>
      </c>
      <c r="C159" s="256">
        <v>74</v>
      </c>
      <c r="D159" s="256">
        <v>68</v>
      </c>
      <c r="E159" s="256">
        <v>71</v>
      </c>
      <c r="F159" s="256">
        <v>5420</v>
      </c>
      <c r="G159" s="256">
        <v>5650</v>
      </c>
      <c r="H159" s="256">
        <v>11070</v>
      </c>
      <c r="I159" s="256">
        <v>72</v>
      </c>
      <c r="J159" s="256">
        <v>67</v>
      </c>
      <c r="K159" s="256">
        <v>69</v>
      </c>
      <c r="L159" s="256">
        <v>756</v>
      </c>
      <c r="M159" s="256">
        <v>787</v>
      </c>
      <c r="N159" s="256">
        <v>1543</v>
      </c>
      <c r="O159" s="256">
        <v>74</v>
      </c>
      <c r="P159" s="256">
        <v>68</v>
      </c>
      <c r="Q159" s="256">
        <v>70</v>
      </c>
      <c r="R159" s="256">
        <v>6207</v>
      </c>
      <c r="S159" s="256">
        <v>6467</v>
      </c>
      <c r="T159" s="256">
        <v>12674</v>
      </c>
    </row>
    <row r="160" spans="1:20" x14ac:dyDescent="0.25">
      <c r="A160" s="185" t="s">
        <v>230</v>
      </c>
      <c r="B160" s="185" t="s">
        <v>231</v>
      </c>
      <c r="C160" s="256">
        <v>77</v>
      </c>
      <c r="D160" s="256">
        <v>67</v>
      </c>
      <c r="E160" s="256">
        <v>72</v>
      </c>
      <c r="F160" s="256">
        <v>2774</v>
      </c>
      <c r="G160" s="256">
        <v>2761</v>
      </c>
      <c r="H160" s="256">
        <v>5535</v>
      </c>
      <c r="I160" s="256">
        <v>75</v>
      </c>
      <c r="J160" s="256">
        <v>66</v>
      </c>
      <c r="K160" s="256">
        <v>70</v>
      </c>
      <c r="L160" s="256">
        <v>249</v>
      </c>
      <c r="M160" s="256">
        <v>247</v>
      </c>
      <c r="N160" s="256">
        <v>496</v>
      </c>
      <c r="O160" s="256">
        <v>76</v>
      </c>
      <c r="P160" s="256">
        <v>67</v>
      </c>
      <c r="Q160" s="256">
        <v>72</v>
      </c>
      <c r="R160" s="256">
        <v>3041</v>
      </c>
      <c r="S160" s="256">
        <v>3022</v>
      </c>
      <c r="T160" s="256">
        <v>6063</v>
      </c>
    </row>
    <row r="161" spans="1:20" x14ac:dyDescent="0.25">
      <c r="A161" s="185" t="s">
        <v>365</v>
      </c>
      <c r="B161" s="185" t="s">
        <v>366</v>
      </c>
      <c r="C161" s="256">
        <v>69</v>
      </c>
      <c r="D161" s="256">
        <v>62</v>
      </c>
      <c r="E161" s="256">
        <v>65</v>
      </c>
      <c r="F161" s="256">
        <v>3806</v>
      </c>
      <c r="G161" s="256">
        <v>3995</v>
      </c>
      <c r="H161" s="256">
        <v>7801</v>
      </c>
      <c r="I161" s="256">
        <v>64</v>
      </c>
      <c r="J161" s="256">
        <v>57</v>
      </c>
      <c r="K161" s="256">
        <v>61</v>
      </c>
      <c r="L161" s="256">
        <v>429</v>
      </c>
      <c r="M161" s="256">
        <v>444</v>
      </c>
      <c r="N161" s="256">
        <v>873</v>
      </c>
      <c r="O161" s="256">
        <v>68</v>
      </c>
      <c r="P161" s="256">
        <v>61</v>
      </c>
      <c r="Q161" s="256">
        <v>65</v>
      </c>
      <c r="R161" s="256">
        <v>4251</v>
      </c>
      <c r="S161" s="256">
        <v>4463</v>
      </c>
      <c r="T161" s="256">
        <v>8714</v>
      </c>
    </row>
    <row r="162" spans="1:20" x14ac:dyDescent="0.25">
      <c r="C162" s="256"/>
      <c r="D162" s="256"/>
      <c r="E162" s="256"/>
      <c r="F162" s="256"/>
      <c r="G162" s="256"/>
      <c r="H162" s="256"/>
      <c r="I162" s="256"/>
      <c r="J162" s="256"/>
      <c r="K162" s="256"/>
      <c r="L162" s="256"/>
      <c r="M162" s="256"/>
      <c r="N162" s="256"/>
      <c r="O162" s="256"/>
      <c r="P162" s="256"/>
      <c r="Q162" s="256"/>
      <c r="R162" s="256"/>
      <c r="S162" s="256"/>
      <c r="T162" s="256"/>
    </row>
    <row r="163" spans="1:20" x14ac:dyDescent="0.25">
      <c r="C163" s="256"/>
      <c r="D163" s="256"/>
      <c r="E163" s="256"/>
      <c r="F163" s="256"/>
      <c r="G163" s="256"/>
      <c r="H163" s="256"/>
      <c r="I163" s="256"/>
      <c r="J163" s="256"/>
      <c r="K163" s="256"/>
      <c r="L163" s="256"/>
      <c r="M163" s="256"/>
      <c r="N163" s="256"/>
      <c r="O163" s="256"/>
      <c r="P163" s="256"/>
      <c r="Q163" s="256"/>
      <c r="R163" s="256"/>
      <c r="S163" s="256"/>
      <c r="T163" s="256"/>
    </row>
    <row r="164" spans="1:20" x14ac:dyDescent="0.25">
      <c r="C164" s="256"/>
      <c r="D164" s="256"/>
      <c r="E164" s="256"/>
      <c r="F164" s="256"/>
      <c r="G164" s="256"/>
      <c r="H164" s="256"/>
      <c r="I164" s="256"/>
      <c r="J164" s="256"/>
      <c r="K164" s="256"/>
      <c r="L164" s="256"/>
      <c r="M164" s="256"/>
      <c r="N164" s="256"/>
      <c r="O164" s="256"/>
      <c r="P164" s="256"/>
      <c r="Q164" s="256"/>
      <c r="R164" s="256"/>
      <c r="S164" s="256"/>
      <c r="T164" s="256"/>
    </row>
    <row r="165" spans="1:20" x14ac:dyDescent="0.25">
      <c r="A165" s="200" t="s">
        <v>82</v>
      </c>
      <c r="B165" s="185" t="s">
        <v>83</v>
      </c>
      <c r="C165" s="256">
        <v>75</v>
      </c>
      <c r="D165" s="256">
        <v>65</v>
      </c>
      <c r="E165" s="256">
        <v>70</v>
      </c>
      <c r="F165" s="256">
        <v>13050</v>
      </c>
      <c r="G165" s="256">
        <v>13728</v>
      </c>
      <c r="H165" s="256">
        <v>26778</v>
      </c>
      <c r="I165" s="256">
        <v>69</v>
      </c>
      <c r="J165" s="256">
        <v>63</v>
      </c>
      <c r="K165" s="256">
        <v>66</v>
      </c>
      <c r="L165" s="256">
        <v>852</v>
      </c>
      <c r="M165" s="256">
        <v>917</v>
      </c>
      <c r="N165" s="256">
        <v>1769</v>
      </c>
      <c r="O165" s="256">
        <v>74</v>
      </c>
      <c r="P165" s="256">
        <v>65</v>
      </c>
      <c r="Q165" s="256">
        <v>69</v>
      </c>
      <c r="R165" s="256">
        <v>13957</v>
      </c>
      <c r="S165" s="256">
        <v>14697</v>
      </c>
      <c r="T165" s="256">
        <v>28654</v>
      </c>
    </row>
    <row r="166" spans="1:20" x14ac:dyDescent="0.25">
      <c r="A166" s="200" t="s">
        <v>108</v>
      </c>
      <c r="B166" s="185" t="s">
        <v>109</v>
      </c>
      <c r="C166" s="256">
        <v>74</v>
      </c>
      <c r="D166" s="256">
        <v>66</v>
      </c>
      <c r="E166" s="256">
        <v>70</v>
      </c>
      <c r="F166" s="256">
        <v>34310</v>
      </c>
      <c r="G166" s="256">
        <v>36400</v>
      </c>
      <c r="H166" s="256">
        <v>70710</v>
      </c>
      <c r="I166" s="256">
        <v>68</v>
      </c>
      <c r="J166" s="256">
        <v>62</v>
      </c>
      <c r="K166" s="256">
        <v>65</v>
      </c>
      <c r="L166" s="256">
        <v>5458</v>
      </c>
      <c r="M166" s="256">
        <v>5593</v>
      </c>
      <c r="N166" s="256">
        <v>11051</v>
      </c>
      <c r="O166" s="256">
        <v>73</v>
      </c>
      <c r="P166" s="256">
        <v>65</v>
      </c>
      <c r="Q166" s="256">
        <v>69</v>
      </c>
      <c r="R166" s="256">
        <v>40008</v>
      </c>
      <c r="S166" s="256">
        <v>42212</v>
      </c>
      <c r="T166" s="256">
        <v>82220</v>
      </c>
    </row>
    <row r="167" spans="1:20" x14ac:dyDescent="0.25">
      <c r="A167" s="200" t="s">
        <v>155</v>
      </c>
      <c r="B167" s="185" t="s">
        <v>156</v>
      </c>
      <c r="C167" s="256">
        <v>72</v>
      </c>
      <c r="D167" s="256">
        <v>64</v>
      </c>
      <c r="E167" s="256">
        <v>68</v>
      </c>
      <c r="F167" s="256">
        <v>25178</v>
      </c>
      <c r="G167" s="256">
        <v>26479</v>
      </c>
      <c r="H167" s="256">
        <v>51657</v>
      </c>
      <c r="I167" s="256">
        <v>68</v>
      </c>
      <c r="J167" s="256">
        <v>59</v>
      </c>
      <c r="K167" s="256">
        <v>64</v>
      </c>
      <c r="L167" s="256">
        <v>4774</v>
      </c>
      <c r="M167" s="256">
        <v>4957</v>
      </c>
      <c r="N167" s="256">
        <v>9731</v>
      </c>
      <c r="O167" s="256">
        <v>71</v>
      </c>
      <c r="P167" s="256">
        <v>63</v>
      </c>
      <c r="Q167" s="256">
        <v>67</v>
      </c>
      <c r="R167" s="256">
        <v>30135</v>
      </c>
      <c r="S167" s="256">
        <v>31640</v>
      </c>
      <c r="T167" s="256">
        <v>61775</v>
      </c>
    </row>
    <row r="168" spans="1:20" x14ac:dyDescent="0.25">
      <c r="A168" s="200" t="s">
        <v>186</v>
      </c>
      <c r="B168" s="185" t="s">
        <v>187</v>
      </c>
      <c r="C168" s="256">
        <v>73</v>
      </c>
      <c r="D168" s="256">
        <v>65</v>
      </c>
      <c r="E168" s="256">
        <v>69</v>
      </c>
      <c r="F168" s="256">
        <v>22011</v>
      </c>
      <c r="G168" s="256">
        <v>22891</v>
      </c>
      <c r="H168" s="256">
        <v>44902</v>
      </c>
      <c r="I168" s="256">
        <v>69</v>
      </c>
      <c r="J168" s="256">
        <v>63</v>
      </c>
      <c r="K168" s="256">
        <v>66</v>
      </c>
      <c r="L168" s="256">
        <v>3113</v>
      </c>
      <c r="M168" s="256">
        <v>3386</v>
      </c>
      <c r="N168" s="256">
        <v>6499</v>
      </c>
      <c r="O168" s="256">
        <v>72</v>
      </c>
      <c r="P168" s="256">
        <v>65</v>
      </c>
      <c r="Q168" s="256">
        <v>68</v>
      </c>
      <c r="R168" s="256">
        <v>25305</v>
      </c>
      <c r="S168" s="256">
        <v>26517</v>
      </c>
      <c r="T168" s="256">
        <v>51822</v>
      </c>
    </row>
    <row r="169" spans="1:20" x14ac:dyDescent="0.25">
      <c r="A169" s="200" t="s">
        <v>206</v>
      </c>
      <c r="B169" s="185" t="s">
        <v>207</v>
      </c>
      <c r="C169" s="256">
        <v>75</v>
      </c>
      <c r="D169" s="256">
        <v>66</v>
      </c>
      <c r="E169" s="256">
        <v>71</v>
      </c>
      <c r="F169" s="256">
        <v>26342</v>
      </c>
      <c r="G169" s="256">
        <v>27645</v>
      </c>
      <c r="H169" s="256">
        <v>53987</v>
      </c>
      <c r="I169" s="256">
        <v>73</v>
      </c>
      <c r="J169" s="256">
        <v>65</v>
      </c>
      <c r="K169" s="256">
        <v>69</v>
      </c>
      <c r="L169" s="256">
        <v>6553</v>
      </c>
      <c r="M169" s="256">
        <v>6760</v>
      </c>
      <c r="N169" s="256">
        <v>13313</v>
      </c>
      <c r="O169" s="256">
        <v>74</v>
      </c>
      <c r="P169" s="256">
        <v>66</v>
      </c>
      <c r="Q169" s="256">
        <v>70</v>
      </c>
      <c r="R169" s="256">
        <v>33144</v>
      </c>
      <c r="S169" s="256">
        <v>34624</v>
      </c>
      <c r="T169" s="256">
        <v>67768</v>
      </c>
    </row>
    <row r="170" spans="1:20" x14ac:dyDescent="0.25">
      <c r="A170" s="200" t="s">
        <v>236</v>
      </c>
      <c r="B170" s="185" t="s">
        <v>237</v>
      </c>
      <c r="C170" s="256">
        <v>72</v>
      </c>
      <c r="D170" s="256">
        <v>64</v>
      </c>
      <c r="E170" s="256">
        <v>68</v>
      </c>
      <c r="F170" s="256">
        <v>28660</v>
      </c>
      <c r="G170" s="256">
        <v>30161</v>
      </c>
      <c r="H170" s="256">
        <v>58821</v>
      </c>
      <c r="I170" s="256">
        <v>69</v>
      </c>
      <c r="J170" s="256">
        <v>61</v>
      </c>
      <c r="K170" s="256">
        <v>65</v>
      </c>
      <c r="L170" s="256">
        <v>4366</v>
      </c>
      <c r="M170" s="256">
        <v>4574</v>
      </c>
      <c r="N170" s="256">
        <v>8940</v>
      </c>
      <c r="O170" s="256">
        <v>71</v>
      </c>
      <c r="P170" s="256">
        <v>63</v>
      </c>
      <c r="Q170" s="256">
        <v>67</v>
      </c>
      <c r="R170" s="256">
        <v>33265</v>
      </c>
      <c r="S170" s="256">
        <v>34993</v>
      </c>
      <c r="T170" s="256">
        <v>68258</v>
      </c>
    </row>
    <row r="171" spans="1:20" x14ac:dyDescent="0.25">
      <c r="A171" s="200" t="s">
        <v>259</v>
      </c>
      <c r="B171" s="185" t="s">
        <v>443</v>
      </c>
      <c r="C171" s="256">
        <v>76</v>
      </c>
      <c r="D171" s="256">
        <v>69</v>
      </c>
      <c r="E171" s="256">
        <v>72</v>
      </c>
      <c r="F171" s="256">
        <v>24906</v>
      </c>
      <c r="G171" s="256">
        <v>26173</v>
      </c>
      <c r="H171" s="256">
        <v>51079</v>
      </c>
      <c r="I171" s="256">
        <v>76</v>
      </c>
      <c r="J171" s="256">
        <v>70</v>
      </c>
      <c r="K171" s="256">
        <v>73</v>
      </c>
      <c r="L171" s="256">
        <v>22269</v>
      </c>
      <c r="M171" s="256">
        <v>23343</v>
      </c>
      <c r="N171" s="256">
        <v>45612</v>
      </c>
      <c r="O171" s="256">
        <v>76</v>
      </c>
      <c r="P171" s="256">
        <v>69</v>
      </c>
      <c r="Q171" s="256">
        <v>72</v>
      </c>
      <c r="R171" s="256">
        <v>47833</v>
      </c>
      <c r="S171" s="256">
        <v>50232</v>
      </c>
      <c r="T171" s="256">
        <v>98065</v>
      </c>
    </row>
    <row r="172" spans="1:20" x14ac:dyDescent="0.25">
      <c r="A172" s="201" t="s">
        <v>261</v>
      </c>
      <c r="B172" s="185" t="s">
        <v>262</v>
      </c>
      <c r="C172" s="256">
        <v>77</v>
      </c>
      <c r="D172" s="256">
        <v>69</v>
      </c>
      <c r="E172" s="256">
        <v>73</v>
      </c>
      <c r="F172" s="256">
        <v>7650</v>
      </c>
      <c r="G172" s="256">
        <v>7947</v>
      </c>
      <c r="H172" s="256">
        <v>15597</v>
      </c>
      <c r="I172" s="256">
        <v>77</v>
      </c>
      <c r="J172" s="256">
        <v>70</v>
      </c>
      <c r="K172" s="256">
        <v>73</v>
      </c>
      <c r="L172" s="256">
        <v>8980</v>
      </c>
      <c r="M172" s="256">
        <v>9272</v>
      </c>
      <c r="N172" s="256">
        <v>18252</v>
      </c>
      <c r="O172" s="256">
        <v>76</v>
      </c>
      <c r="P172" s="256">
        <v>69</v>
      </c>
      <c r="Q172" s="256">
        <v>73</v>
      </c>
      <c r="R172" s="256">
        <v>16848</v>
      </c>
      <c r="S172" s="256">
        <v>17455</v>
      </c>
      <c r="T172" s="256">
        <v>34303</v>
      </c>
    </row>
    <row r="173" spans="1:20" x14ac:dyDescent="0.25">
      <c r="A173" s="201" t="s">
        <v>291</v>
      </c>
      <c r="B173" s="185" t="s">
        <v>292</v>
      </c>
      <c r="C173" s="256">
        <v>76</v>
      </c>
      <c r="D173" s="256">
        <v>69</v>
      </c>
      <c r="E173" s="256">
        <v>72</v>
      </c>
      <c r="F173" s="256">
        <v>17256</v>
      </c>
      <c r="G173" s="256">
        <v>18226</v>
      </c>
      <c r="H173" s="256">
        <v>35482</v>
      </c>
      <c r="I173" s="256">
        <v>76</v>
      </c>
      <c r="J173" s="256">
        <v>69</v>
      </c>
      <c r="K173" s="256">
        <v>72</v>
      </c>
      <c r="L173" s="256">
        <v>13289</v>
      </c>
      <c r="M173" s="256">
        <v>14071</v>
      </c>
      <c r="N173" s="256">
        <v>27360</v>
      </c>
      <c r="O173" s="256">
        <v>75</v>
      </c>
      <c r="P173" s="256">
        <v>68</v>
      </c>
      <c r="Q173" s="256">
        <v>72</v>
      </c>
      <c r="R173" s="256">
        <v>30985</v>
      </c>
      <c r="S173" s="256">
        <v>32777</v>
      </c>
      <c r="T173" s="256">
        <v>63762</v>
      </c>
    </row>
    <row r="174" spans="1:20" x14ac:dyDescent="0.25">
      <c r="A174" s="200" t="s">
        <v>331</v>
      </c>
      <c r="B174" s="185" t="s">
        <v>332</v>
      </c>
      <c r="C174" s="256">
        <v>72</v>
      </c>
      <c r="D174" s="256">
        <v>64</v>
      </c>
      <c r="E174" s="256">
        <v>68</v>
      </c>
      <c r="F174" s="256">
        <v>41388</v>
      </c>
      <c r="G174" s="256">
        <v>43621</v>
      </c>
      <c r="H174" s="256">
        <v>85009</v>
      </c>
      <c r="I174" s="256">
        <v>71</v>
      </c>
      <c r="J174" s="256">
        <v>65</v>
      </c>
      <c r="K174" s="256">
        <v>68</v>
      </c>
      <c r="L174" s="256">
        <v>5933</v>
      </c>
      <c r="M174" s="256">
        <v>6203</v>
      </c>
      <c r="N174" s="256">
        <v>12136</v>
      </c>
      <c r="O174" s="256">
        <v>71</v>
      </c>
      <c r="P174" s="256">
        <v>64</v>
      </c>
      <c r="Q174" s="256">
        <v>68</v>
      </c>
      <c r="R174" s="256">
        <v>47574</v>
      </c>
      <c r="S174" s="256">
        <v>50091</v>
      </c>
      <c r="T174" s="256">
        <v>97665</v>
      </c>
    </row>
    <row r="175" spans="1:20" x14ac:dyDescent="0.25">
      <c r="A175" s="200" t="s">
        <v>371</v>
      </c>
      <c r="B175" s="185" t="s">
        <v>372</v>
      </c>
      <c r="C175" s="256">
        <v>75</v>
      </c>
      <c r="D175" s="256">
        <v>67</v>
      </c>
      <c r="E175" s="256">
        <v>71</v>
      </c>
      <c r="F175" s="256">
        <v>25538</v>
      </c>
      <c r="G175" s="256">
        <v>26878</v>
      </c>
      <c r="H175" s="256">
        <v>52416</v>
      </c>
      <c r="I175" s="256">
        <v>70</v>
      </c>
      <c r="J175" s="256">
        <v>62</v>
      </c>
      <c r="K175" s="256">
        <v>66</v>
      </c>
      <c r="L175" s="256">
        <v>1775</v>
      </c>
      <c r="M175" s="256">
        <v>1930</v>
      </c>
      <c r="N175" s="256">
        <v>3705</v>
      </c>
      <c r="O175" s="256">
        <v>75</v>
      </c>
      <c r="P175" s="256">
        <v>66</v>
      </c>
      <c r="Q175" s="256">
        <v>70</v>
      </c>
      <c r="R175" s="256">
        <v>27457</v>
      </c>
      <c r="S175" s="256">
        <v>28976</v>
      </c>
      <c r="T175" s="256">
        <v>56433</v>
      </c>
    </row>
    <row r="176" spans="1:20" x14ac:dyDescent="0.25">
      <c r="A176" s="202" t="s">
        <v>80</v>
      </c>
      <c r="B176" s="185" t="s">
        <v>53</v>
      </c>
      <c r="C176" s="256">
        <v>74</v>
      </c>
      <c r="D176" s="256">
        <v>65</v>
      </c>
      <c r="E176" s="256">
        <v>69</v>
      </c>
      <c r="F176" s="256">
        <v>241383</v>
      </c>
      <c r="G176" s="256">
        <v>253976</v>
      </c>
      <c r="H176" s="256">
        <v>495359</v>
      </c>
      <c r="I176" s="256">
        <v>72</v>
      </c>
      <c r="J176" s="256">
        <v>65</v>
      </c>
      <c r="K176" s="256">
        <v>69</v>
      </c>
      <c r="L176" s="256">
        <v>55093</v>
      </c>
      <c r="M176" s="256">
        <v>57663</v>
      </c>
      <c r="N176" s="256">
        <v>112756</v>
      </c>
      <c r="O176" s="256">
        <v>73</v>
      </c>
      <c r="P176" s="256">
        <v>65</v>
      </c>
      <c r="Q176" s="256">
        <v>69</v>
      </c>
      <c r="R176" s="256">
        <v>298678</v>
      </c>
      <c r="S176" s="256">
        <v>313982</v>
      </c>
      <c r="T176" s="256">
        <v>612660</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pageSetUpPr fitToPage="1"/>
  </sheetPr>
  <dimension ref="A1:Y204"/>
  <sheetViews>
    <sheetView workbookViewId="0">
      <pane ySplit="9" topLeftCell="A10" activePane="bottomLeft" state="frozen"/>
      <selection pane="bottomLeft"/>
    </sheetView>
  </sheetViews>
  <sheetFormatPr defaultRowHeight="12.75" x14ac:dyDescent="0.2"/>
  <cols>
    <col min="1" max="1" width="9.140625" style="12"/>
    <col min="2" max="2" width="22.28515625" style="12" bestFit="1" customWidth="1"/>
    <col min="3" max="3" width="11" style="12" customWidth="1"/>
    <col min="4" max="4" width="16.7109375" style="12" customWidth="1"/>
    <col min="5" max="5" width="3" style="12" customWidth="1"/>
    <col min="6" max="6" width="12.28515625" style="12" customWidth="1"/>
    <col min="7" max="7" width="16.5703125" style="12" customWidth="1"/>
    <col min="8" max="8" width="3.28515625" style="12" customWidth="1"/>
    <col min="9" max="9" width="11.7109375" style="12" customWidth="1"/>
    <col min="10" max="10" width="16.28515625" style="12" customWidth="1"/>
    <col min="11" max="11" width="15.28515625" style="12" customWidth="1"/>
    <col min="12" max="12" width="10.5703125" style="12" customWidth="1"/>
    <col min="13" max="13" width="16.5703125" style="12" customWidth="1"/>
    <col min="14" max="19" width="9.140625" style="12"/>
    <col min="20" max="25" width="9.140625" style="12" hidden="1" customWidth="1"/>
    <col min="26" max="16384" width="9.140625" style="12"/>
  </cols>
  <sheetData>
    <row r="1" spans="1:22" ht="14.25" x14ac:dyDescent="0.2">
      <c r="A1" s="40" t="s">
        <v>554</v>
      </c>
    </row>
    <row r="2" spans="1:22" ht="15" thickBot="1" x14ac:dyDescent="0.25">
      <c r="A2" s="2" t="s">
        <v>513</v>
      </c>
      <c r="K2" s="41"/>
      <c r="L2" s="41"/>
      <c r="M2" s="41"/>
    </row>
    <row r="3" spans="1:22" ht="13.5" thickBot="1" x14ac:dyDescent="0.25">
      <c r="A3" s="2" t="s">
        <v>518</v>
      </c>
      <c r="I3" s="422" t="s">
        <v>28</v>
      </c>
      <c r="J3" s="424"/>
      <c r="L3" s="39"/>
      <c r="M3" s="41"/>
    </row>
    <row r="4" spans="1:22" ht="14.25" x14ac:dyDescent="0.2">
      <c r="A4" s="1" t="s">
        <v>595</v>
      </c>
      <c r="I4" s="268" t="s">
        <v>29</v>
      </c>
      <c r="J4" s="281" t="s">
        <v>30</v>
      </c>
      <c r="K4" s="279"/>
      <c r="L4" s="39"/>
      <c r="M4" s="41"/>
      <c r="U4" s="12">
        <v>2012</v>
      </c>
      <c r="V4" s="54" t="s">
        <v>6</v>
      </c>
    </row>
    <row r="5" spans="1:22" ht="13.5" thickBot="1" x14ac:dyDescent="0.25">
      <c r="A5" s="1"/>
      <c r="I5" s="112" t="s">
        <v>456</v>
      </c>
      <c r="J5" s="113">
        <v>2013</v>
      </c>
      <c r="K5" s="280"/>
      <c r="L5" s="39"/>
      <c r="M5" s="41"/>
      <c r="U5" s="12">
        <v>2013</v>
      </c>
      <c r="V5" s="54" t="s">
        <v>7</v>
      </c>
    </row>
    <row r="6" spans="1:22" x14ac:dyDescent="0.2">
      <c r="A6" s="1"/>
      <c r="J6" s="51"/>
      <c r="K6" s="267"/>
      <c r="L6" s="53"/>
      <c r="V6" s="54" t="s">
        <v>30</v>
      </c>
    </row>
    <row r="8" spans="1:22" ht="34.5" customHeight="1" x14ac:dyDescent="0.2">
      <c r="A8" s="464"/>
      <c r="B8" s="464"/>
      <c r="C8" s="483" t="s">
        <v>52</v>
      </c>
      <c r="D8" s="483"/>
      <c r="E8" s="456"/>
      <c r="F8" s="483" t="s">
        <v>598</v>
      </c>
      <c r="G8" s="483"/>
      <c r="H8" s="67"/>
      <c r="I8" s="441" t="s">
        <v>4</v>
      </c>
      <c r="J8" s="441"/>
    </row>
    <row r="9" spans="1:22" ht="53.25" customHeight="1" x14ac:dyDescent="0.2">
      <c r="A9" s="465"/>
      <c r="B9" s="465"/>
      <c r="C9" s="277" t="s">
        <v>405</v>
      </c>
      <c r="D9" s="57" t="s">
        <v>70</v>
      </c>
      <c r="E9" s="458"/>
      <c r="F9" s="277" t="s">
        <v>405</v>
      </c>
      <c r="G9" s="57" t="s">
        <v>70</v>
      </c>
      <c r="H9" s="68"/>
      <c r="I9" s="277" t="s">
        <v>405</v>
      </c>
      <c r="J9" s="57" t="s">
        <v>70</v>
      </c>
    </row>
    <row r="10" spans="1:22" x14ac:dyDescent="0.2">
      <c r="A10" s="86" t="s">
        <v>80</v>
      </c>
      <c r="B10" s="87" t="s">
        <v>81</v>
      </c>
      <c r="C10" s="88">
        <f ca="1">VLOOKUP(TRIM($A10),INDIRECT($V$10),6+$V$11,0)</f>
        <v>119447</v>
      </c>
      <c r="D10" s="88">
        <f ca="1">VLOOKUP(TRIM($A10),INDIRECT($V$10),3+$V$11,0)</f>
        <v>56</v>
      </c>
      <c r="E10" s="27"/>
      <c r="F10" s="88">
        <f ca="1">VLOOKUP(TRIM($A10),INDIRECT($V$10),12+$V$11,0)</f>
        <v>493213</v>
      </c>
      <c r="G10" s="88">
        <f ca="1">VLOOKUP(TRIM($A10),INDIRECT($V$10),9+$V$11,0)</f>
        <v>72</v>
      </c>
      <c r="H10" s="27"/>
      <c r="I10" s="88">
        <f ca="1">VLOOKUP(TRIM($A10),INDIRECT($V$10),18+$V$11,0)</f>
        <v>612660</v>
      </c>
      <c r="J10" s="88">
        <f ca="1">VLOOKUP(TRIM($A10),INDIRECT($V$10),15+$V$11,0)</f>
        <v>69</v>
      </c>
      <c r="V10" s="12" t="str">
        <f>"Y1P_Table5c_"&amp;$J$5</f>
        <v>Y1P_Table5c_2013</v>
      </c>
    </row>
    <row r="11" spans="1:22" x14ac:dyDescent="0.2">
      <c r="A11" s="86"/>
      <c r="B11" s="87"/>
      <c r="C11" s="88"/>
      <c r="D11" s="89"/>
      <c r="E11" s="27"/>
      <c r="F11" s="27"/>
      <c r="G11" s="27"/>
      <c r="H11" s="27"/>
      <c r="I11" s="88"/>
      <c r="J11" s="89"/>
      <c r="V11" s="12">
        <f>IF(J4="All",2,IF(J4="Boys",1,IF(J4="Girls",0)))</f>
        <v>2</v>
      </c>
    </row>
    <row r="12" spans="1:22" x14ac:dyDescent="0.2">
      <c r="A12" s="86" t="s">
        <v>82</v>
      </c>
      <c r="B12" s="90" t="s">
        <v>83</v>
      </c>
      <c r="C12" s="88">
        <f ca="1">VLOOKUP(TRIM($A12),INDIRECT($V$10),6+$V$11,0)</f>
        <v>7308</v>
      </c>
      <c r="D12" s="88">
        <f ca="1">VLOOKUP(TRIM($A12),INDIRECT($V$10),3+$V$11,0)</f>
        <v>55</v>
      </c>
      <c r="E12" s="27"/>
      <c r="F12" s="88">
        <f ca="1">VLOOKUP(TRIM($A12),INDIRECT($V$10),12+$V$11,0)</f>
        <v>21346</v>
      </c>
      <c r="G12" s="88">
        <f ca="1">VLOOKUP(TRIM($A12),INDIRECT($V$10),9+$V$11,0)</f>
        <v>74</v>
      </c>
      <c r="H12" s="27"/>
      <c r="I12" s="88">
        <f ca="1">VLOOKUP(TRIM($A12),INDIRECT($V$10),18+$V$11,0)</f>
        <v>28654</v>
      </c>
      <c r="J12" s="88">
        <f ca="1">VLOOKUP(TRIM($A12),INDIRECT($V$10),15+$V$11,0)</f>
        <v>69</v>
      </c>
    </row>
    <row r="13" spans="1:22" x14ac:dyDescent="0.2">
      <c r="A13" s="29"/>
      <c r="B13" s="245"/>
      <c r="C13" s="197"/>
      <c r="D13" s="198"/>
      <c r="E13" s="203"/>
      <c r="F13" s="197"/>
      <c r="G13" s="198"/>
      <c r="H13" s="203"/>
      <c r="I13" s="197"/>
      <c r="J13" s="198"/>
    </row>
    <row r="14" spans="1:22" x14ac:dyDescent="0.2">
      <c r="A14" s="29" t="s">
        <v>86</v>
      </c>
      <c r="B14" s="245" t="s">
        <v>521</v>
      </c>
      <c r="C14" s="197">
        <f ca="1">VLOOKUP(TRIM($A14),INDIRECT($V$10),6+$V$11,0)</f>
        <v>1375</v>
      </c>
      <c r="D14" s="197">
        <f ca="1">VLOOKUP(TRIM($A14),INDIRECT($V$10),3+$V$11,0)</f>
        <v>52</v>
      </c>
      <c r="E14" s="203"/>
      <c r="F14" s="197">
        <f ca="1">VLOOKUP(TRIM($A14),INDIRECT($V$10),12+$V$11,0)</f>
        <v>4119</v>
      </c>
      <c r="G14" s="197">
        <f ca="1">VLOOKUP(TRIM($A14),INDIRECT($V$10),9+$V$11,0)</f>
        <v>74</v>
      </c>
      <c r="H14" s="203"/>
      <c r="I14" s="197">
        <f ca="1">VLOOKUP(TRIM($A14),INDIRECT($V$10),18+$V$11,0)</f>
        <v>5494</v>
      </c>
      <c r="J14" s="197">
        <f ca="1">VLOOKUP(TRIM($A14),INDIRECT($V$10),15+$V$11,0)</f>
        <v>69</v>
      </c>
    </row>
    <row r="15" spans="1:22" x14ac:dyDescent="0.2">
      <c r="A15" s="29" t="s">
        <v>84</v>
      </c>
      <c r="B15" s="92" t="s">
        <v>85</v>
      </c>
      <c r="C15" s="197">
        <f t="shared" ref="C15:C25" ca="1" si="0">VLOOKUP(TRIM($A15),INDIRECT($V$10),6+$V$11,0)</f>
        <v>265</v>
      </c>
      <c r="D15" s="197">
        <f t="shared" ref="D15:D25" ca="1" si="1">VLOOKUP(TRIM($A15),INDIRECT($V$10),3+$V$11,0)</f>
        <v>61</v>
      </c>
      <c r="E15" s="203"/>
      <c r="F15" s="197">
        <f t="shared" ref="F15:F25" ca="1" si="2">VLOOKUP(TRIM($A15),INDIRECT($V$10),12+$V$11,0)</f>
        <v>950</v>
      </c>
      <c r="G15" s="197">
        <f t="shared" ref="G15:G25" ca="1" si="3">VLOOKUP(TRIM($A15),INDIRECT($V$10),9+$V$11,0)</f>
        <v>80</v>
      </c>
      <c r="H15" s="203"/>
      <c r="I15" s="197">
        <f t="shared" ref="I15:I25" ca="1" si="4">VLOOKUP(TRIM($A15),INDIRECT($V$10),18+$V$11,0)</f>
        <v>1215</v>
      </c>
      <c r="J15" s="197">
        <f t="shared" ref="J15:J25" ca="1" si="5">VLOOKUP(TRIM($A15),INDIRECT($V$10),15+$V$11,0)</f>
        <v>76</v>
      </c>
    </row>
    <row r="16" spans="1:22" x14ac:dyDescent="0.2">
      <c r="A16" s="29" t="s">
        <v>88</v>
      </c>
      <c r="B16" s="92" t="s">
        <v>89</v>
      </c>
      <c r="C16" s="197">
        <f t="shared" ca="1" si="0"/>
        <v>454</v>
      </c>
      <c r="D16" s="197">
        <f t="shared" ca="1" si="1"/>
        <v>53</v>
      </c>
      <c r="E16" s="203"/>
      <c r="F16" s="197">
        <f t="shared" ca="1" si="2"/>
        <v>1604</v>
      </c>
      <c r="G16" s="197">
        <f t="shared" ca="1" si="3"/>
        <v>73</v>
      </c>
      <c r="H16" s="203"/>
      <c r="I16" s="197">
        <f t="shared" ca="1" si="4"/>
        <v>2058</v>
      </c>
      <c r="J16" s="197">
        <f t="shared" ca="1" si="5"/>
        <v>69</v>
      </c>
    </row>
    <row r="17" spans="1:10" x14ac:dyDescent="0.2">
      <c r="A17" s="29" t="s">
        <v>90</v>
      </c>
      <c r="B17" s="92" t="s">
        <v>91</v>
      </c>
      <c r="C17" s="197">
        <f t="shared" ca="1" si="0"/>
        <v>383</v>
      </c>
      <c r="D17" s="197">
        <f t="shared" ca="1" si="1"/>
        <v>67</v>
      </c>
      <c r="E17" s="203"/>
      <c r="F17" s="197">
        <f t="shared" ca="1" si="2"/>
        <v>764</v>
      </c>
      <c r="G17" s="197">
        <f t="shared" ca="1" si="3"/>
        <v>79</v>
      </c>
      <c r="H17" s="203"/>
      <c r="I17" s="197">
        <f t="shared" ca="1" si="4"/>
        <v>1147</v>
      </c>
      <c r="J17" s="197">
        <f t="shared" ca="1" si="5"/>
        <v>75</v>
      </c>
    </row>
    <row r="18" spans="1:10" x14ac:dyDescent="0.2">
      <c r="A18" s="29" t="s">
        <v>92</v>
      </c>
      <c r="B18" s="92" t="s">
        <v>93</v>
      </c>
      <c r="C18" s="197">
        <f t="shared" ca="1" si="0"/>
        <v>729</v>
      </c>
      <c r="D18" s="197">
        <f t="shared" ca="1" si="1"/>
        <v>51</v>
      </c>
      <c r="E18" s="203"/>
      <c r="F18" s="197">
        <f t="shared" ca="1" si="2"/>
        <v>1095</v>
      </c>
      <c r="G18" s="197">
        <f t="shared" ca="1" si="3"/>
        <v>69</v>
      </c>
      <c r="H18" s="203"/>
      <c r="I18" s="197">
        <f t="shared" ca="1" si="4"/>
        <v>1824</v>
      </c>
      <c r="J18" s="197">
        <f t="shared" ca="1" si="5"/>
        <v>62</v>
      </c>
    </row>
    <row r="19" spans="1:10" x14ac:dyDescent="0.2">
      <c r="A19" s="29" t="s">
        <v>94</v>
      </c>
      <c r="B19" s="92" t="s">
        <v>95</v>
      </c>
      <c r="C19" s="197">
        <f t="shared" ca="1" si="0"/>
        <v>857</v>
      </c>
      <c r="D19" s="197">
        <f t="shared" ca="1" si="1"/>
        <v>56</v>
      </c>
      <c r="E19" s="203"/>
      <c r="F19" s="197">
        <f t="shared" ca="1" si="2"/>
        <v>2040</v>
      </c>
      <c r="G19" s="197">
        <f t="shared" ca="1" si="3"/>
        <v>74</v>
      </c>
      <c r="H19" s="203"/>
      <c r="I19" s="197">
        <f t="shared" ca="1" si="4"/>
        <v>2897</v>
      </c>
      <c r="J19" s="197">
        <f t="shared" ca="1" si="5"/>
        <v>69</v>
      </c>
    </row>
    <row r="20" spans="1:10" x14ac:dyDescent="0.2">
      <c r="A20" s="29" t="s">
        <v>96</v>
      </c>
      <c r="B20" s="92" t="s">
        <v>97</v>
      </c>
      <c r="C20" s="197">
        <f t="shared" ca="1" si="0"/>
        <v>453</v>
      </c>
      <c r="D20" s="197">
        <f t="shared" ca="1" si="1"/>
        <v>59</v>
      </c>
      <c r="E20" s="203"/>
      <c r="F20" s="197">
        <f t="shared" ca="1" si="2"/>
        <v>1751</v>
      </c>
      <c r="G20" s="197">
        <f t="shared" ca="1" si="3"/>
        <v>76</v>
      </c>
      <c r="H20" s="203"/>
      <c r="I20" s="197">
        <f t="shared" ca="1" si="4"/>
        <v>2204</v>
      </c>
      <c r="J20" s="197">
        <f t="shared" ca="1" si="5"/>
        <v>73</v>
      </c>
    </row>
    <row r="21" spans="1:10" x14ac:dyDescent="0.2">
      <c r="A21" s="29" t="s">
        <v>98</v>
      </c>
      <c r="B21" s="92" t="s">
        <v>99</v>
      </c>
      <c r="C21" s="197">
        <f t="shared" ca="1" si="0"/>
        <v>587</v>
      </c>
      <c r="D21" s="197">
        <f t="shared" ca="1" si="1"/>
        <v>51</v>
      </c>
      <c r="E21" s="203"/>
      <c r="F21" s="197">
        <f t="shared" ca="1" si="2"/>
        <v>2628</v>
      </c>
      <c r="G21" s="197">
        <f t="shared" ca="1" si="3"/>
        <v>75</v>
      </c>
      <c r="H21" s="203"/>
      <c r="I21" s="197">
        <f t="shared" ca="1" si="4"/>
        <v>3215</v>
      </c>
      <c r="J21" s="197">
        <f t="shared" ca="1" si="5"/>
        <v>71</v>
      </c>
    </row>
    <row r="22" spans="1:10" x14ac:dyDescent="0.2">
      <c r="A22" s="29" t="s">
        <v>100</v>
      </c>
      <c r="B22" s="92" t="s">
        <v>101</v>
      </c>
      <c r="C22" s="197">
        <f t="shared" ca="1" si="0"/>
        <v>397</v>
      </c>
      <c r="D22" s="197">
        <f t="shared" ca="1" si="1"/>
        <v>48</v>
      </c>
      <c r="E22" s="203"/>
      <c r="F22" s="197">
        <f t="shared" ca="1" si="2"/>
        <v>1123</v>
      </c>
      <c r="G22" s="197">
        <f t="shared" ca="1" si="3"/>
        <v>72</v>
      </c>
      <c r="H22" s="203"/>
      <c r="I22" s="197">
        <f t="shared" ca="1" si="4"/>
        <v>1520</v>
      </c>
      <c r="J22" s="197">
        <f t="shared" ca="1" si="5"/>
        <v>65</v>
      </c>
    </row>
    <row r="23" spans="1:10" x14ac:dyDescent="0.2">
      <c r="A23" s="29" t="s">
        <v>102</v>
      </c>
      <c r="B23" s="92" t="s">
        <v>103</v>
      </c>
      <c r="C23" s="197">
        <f t="shared" ca="1" si="0"/>
        <v>412</v>
      </c>
      <c r="D23" s="197">
        <f t="shared" ca="1" si="1"/>
        <v>56</v>
      </c>
      <c r="E23" s="203"/>
      <c r="F23" s="197">
        <f t="shared" ca="1" si="2"/>
        <v>1146</v>
      </c>
      <c r="G23" s="197">
        <f t="shared" ca="1" si="3"/>
        <v>73</v>
      </c>
      <c r="H23" s="203"/>
      <c r="I23" s="197">
        <f t="shared" ca="1" si="4"/>
        <v>1558</v>
      </c>
      <c r="J23" s="197">
        <f t="shared" ca="1" si="5"/>
        <v>68</v>
      </c>
    </row>
    <row r="24" spans="1:10" x14ac:dyDescent="0.2">
      <c r="A24" s="29" t="s">
        <v>104</v>
      </c>
      <c r="B24" s="92" t="s">
        <v>105</v>
      </c>
      <c r="C24" s="197">
        <f t="shared" ca="1" si="0"/>
        <v>565</v>
      </c>
      <c r="D24" s="197">
        <f t="shared" ca="1" si="1"/>
        <v>51</v>
      </c>
      <c r="E24" s="203"/>
      <c r="F24" s="197">
        <f t="shared" ca="1" si="2"/>
        <v>1793</v>
      </c>
      <c r="G24" s="197">
        <f t="shared" ca="1" si="3"/>
        <v>72</v>
      </c>
      <c r="H24" s="203"/>
      <c r="I24" s="197">
        <f t="shared" ca="1" si="4"/>
        <v>2358</v>
      </c>
      <c r="J24" s="197">
        <f t="shared" ca="1" si="5"/>
        <v>67</v>
      </c>
    </row>
    <row r="25" spans="1:10" x14ac:dyDescent="0.2">
      <c r="A25" s="29" t="s">
        <v>106</v>
      </c>
      <c r="B25" s="92" t="s">
        <v>107</v>
      </c>
      <c r="C25" s="197">
        <f t="shared" ca="1" si="0"/>
        <v>831</v>
      </c>
      <c r="D25" s="197">
        <f t="shared" ca="1" si="1"/>
        <v>62</v>
      </c>
      <c r="E25" s="203"/>
      <c r="F25" s="197">
        <f t="shared" ca="1" si="2"/>
        <v>2333</v>
      </c>
      <c r="G25" s="197">
        <f t="shared" ca="1" si="3"/>
        <v>78</v>
      </c>
      <c r="H25" s="203"/>
      <c r="I25" s="197">
        <f t="shared" ca="1" si="4"/>
        <v>3164</v>
      </c>
      <c r="J25" s="197">
        <f t="shared" ca="1" si="5"/>
        <v>74</v>
      </c>
    </row>
    <row r="26" spans="1:10" x14ac:dyDescent="0.2">
      <c r="A26" s="86"/>
      <c r="B26" s="92"/>
      <c r="C26" s="197"/>
      <c r="D26" s="198"/>
      <c r="E26" s="203"/>
      <c r="F26" s="197"/>
      <c r="G26" s="198"/>
      <c r="H26" s="203"/>
      <c r="I26" s="197"/>
      <c r="J26" s="198"/>
    </row>
    <row r="27" spans="1:10" x14ac:dyDescent="0.2">
      <c r="A27" s="86" t="s">
        <v>108</v>
      </c>
      <c r="B27" s="90" t="s">
        <v>109</v>
      </c>
      <c r="C27" s="88">
        <f ca="1">VLOOKUP(TRIM($A27),INDIRECT($V$10),6+$V$11,0)</f>
        <v>18286</v>
      </c>
      <c r="D27" s="88">
        <f ca="1">VLOOKUP(TRIM($A27),INDIRECT($V$10),3+$V$11,0)</f>
        <v>55</v>
      </c>
      <c r="E27" s="27"/>
      <c r="F27" s="88">
        <f ca="1">VLOOKUP(TRIM($A27),INDIRECT($V$10),12+$V$11,0)</f>
        <v>63934</v>
      </c>
      <c r="G27" s="88">
        <f ca="1">VLOOKUP(TRIM($A27),INDIRECT($V$10),9+$V$11,0)</f>
        <v>73</v>
      </c>
      <c r="H27" s="27"/>
      <c r="I27" s="88">
        <f ca="1">VLOOKUP(TRIM($A27),INDIRECT($V$10),18+$V$11,0)</f>
        <v>82220</v>
      </c>
      <c r="J27" s="88">
        <f ca="1">VLOOKUP(TRIM($A27),INDIRECT($V$10),15+$V$11,0)</f>
        <v>69</v>
      </c>
    </row>
    <row r="28" spans="1:10" x14ac:dyDescent="0.2">
      <c r="A28" s="29"/>
      <c r="B28" s="92"/>
      <c r="C28" s="197"/>
      <c r="D28" s="198"/>
      <c r="E28" s="203"/>
      <c r="F28" s="197"/>
      <c r="G28" s="198"/>
      <c r="H28" s="203"/>
      <c r="I28" s="197"/>
      <c r="J28" s="198"/>
    </row>
    <row r="29" spans="1:10" x14ac:dyDescent="0.2">
      <c r="A29" s="29" t="s">
        <v>110</v>
      </c>
      <c r="B29" s="92" t="s">
        <v>111</v>
      </c>
      <c r="C29" s="197">
        <f ca="1">VLOOKUP(TRIM($A29),INDIRECT($V$10),6+$V$11,0)</f>
        <v>469</v>
      </c>
      <c r="D29" s="197">
        <f ca="1">VLOOKUP(TRIM($A29),INDIRECT($V$10),3+$V$11,0)</f>
        <v>52</v>
      </c>
      <c r="E29" s="203"/>
      <c r="F29" s="197">
        <f ca="1">VLOOKUP(TRIM($A29),INDIRECT($V$10),12+$V$11,0)</f>
        <v>1657</v>
      </c>
      <c r="G29" s="197">
        <f ca="1">VLOOKUP(TRIM($A29),INDIRECT($V$10),9+$V$11,0)</f>
        <v>71</v>
      </c>
      <c r="H29" s="203"/>
      <c r="I29" s="197">
        <f ca="1">VLOOKUP(TRIM($A29),INDIRECT($V$10),18+$V$11,0)</f>
        <v>2126</v>
      </c>
      <c r="J29" s="197">
        <f ca="1">VLOOKUP(TRIM($A29),INDIRECT($V$10),15+$V$11,0)</f>
        <v>67</v>
      </c>
    </row>
    <row r="30" spans="1:10" x14ac:dyDescent="0.2">
      <c r="A30" s="29" t="s">
        <v>112</v>
      </c>
      <c r="B30" s="92" t="s">
        <v>113</v>
      </c>
      <c r="C30" s="197">
        <f t="shared" ref="C30:C51" ca="1" si="6">VLOOKUP(TRIM($A30),INDIRECT($V$10),6+$V$11,0)</f>
        <v>558</v>
      </c>
      <c r="D30" s="197">
        <f t="shared" ref="D30:D51" ca="1" si="7">VLOOKUP(TRIM($A30),INDIRECT($V$10),3+$V$11,0)</f>
        <v>53</v>
      </c>
      <c r="E30" s="203"/>
      <c r="F30" s="197">
        <f t="shared" ref="F30:F51" ca="1" si="8">VLOOKUP(TRIM($A30),INDIRECT($V$10),12+$V$11,0)</f>
        <v>1106</v>
      </c>
      <c r="G30" s="197">
        <f t="shared" ref="G30:G51" ca="1" si="9">VLOOKUP(TRIM($A30),INDIRECT($V$10),9+$V$11,0)</f>
        <v>69</v>
      </c>
      <c r="H30" s="203"/>
      <c r="I30" s="197">
        <f t="shared" ref="I30:I51" ca="1" si="10">VLOOKUP(TRIM($A30),INDIRECT($V$10),18+$V$11,0)</f>
        <v>1664</v>
      </c>
      <c r="J30" s="197">
        <f t="shared" ref="J30:J51" ca="1" si="11">VLOOKUP(TRIM($A30),INDIRECT($V$10),15+$V$11,0)</f>
        <v>63</v>
      </c>
    </row>
    <row r="31" spans="1:10" x14ac:dyDescent="0.2">
      <c r="A31" s="29" t="s">
        <v>114</v>
      </c>
      <c r="B31" s="92" t="s">
        <v>115</v>
      </c>
      <c r="C31" s="197">
        <f t="shared" ca="1" si="6"/>
        <v>829</v>
      </c>
      <c r="D31" s="197">
        <f t="shared" ca="1" si="7"/>
        <v>54</v>
      </c>
      <c r="E31" s="203"/>
      <c r="F31" s="197">
        <f t="shared" ca="1" si="8"/>
        <v>2818</v>
      </c>
      <c r="G31" s="197">
        <f t="shared" ca="1" si="9"/>
        <v>72</v>
      </c>
      <c r="H31" s="203"/>
      <c r="I31" s="197">
        <f t="shared" ca="1" si="10"/>
        <v>3647</v>
      </c>
      <c r="J31" s="197">
        <f t="shared" ca="1" si="11"/>
        <v>68</v>
      </c>
    </row>
    <row r="32" spans="1:10" x14ac:dyDescent="0.2">
      <c r="A32" s="29" t="s">
        <v>116</v>
      </c>
      <c r="B32" s="92" t="s">
        <v>117</v>
      </c>
      <c r="C32" s="197">
        <f t="shared" ca="1" si="6"/>
        <v>399</v>
      </c>
      <c r="D32" s="197">
        <f t="shared" ca="1" si="7"/>
        <v>54</v>
      </c>
      <c r="E32" s="203"/>
      <c r="F32" s="197">
        <f t="shared" ca="1" si="8"/>
        <v>1864</v>
      </c>
      <c r="G32" s="197">
        <f t="shared" ca="1" si="9"/>
        <v>68</v>
      </c>
      <c r="H32" s="203"/>
      <c r="I32" s="197">
        <f t="shared" ca="1" si="10"/>
        <v>2263</v>
      </c>
      <c r="J32" s="197">
        <f t="shared" ca="1" si="11"/>
        <v>66</v>
      </c>
    </row>
    <row r="33" spans="1:10" x14ac:dyDescent="0.2">
      <c r="A33" s="29" t="s">
        <v>118</v>
      </c>
      <c r="B33" s="92" t="s">
        <v>119</v>
      </c>
      <c r="C33" s="197">
        <f t="shared" ca="1" si="6"/>
        <v>471</v>
      </c>
      <c r="D33" s="197">
        <f t="shared" ca="1" si="7"/>
        <v>55</v>
      </c>
      <c r="E33" s="203"/>
      <c r="F33" s="197">
        <f t="shared" ca="1" si="8"/>
        <v>3493</v>
      </c>
      <c r="G33" s="197">
        <f t="shared" ca="1" si="9"/>
        <v>76</v>
      </c>
      <c r="H33" s="203"/>
      <c r="I33" s="197">
        <f t="shared" ca="1" si="10"/>
        <v>3964</v>
      </c>
      <c r="J33" s="197">
        <f t="shared" ca="1" si="11"/>
        <v>74</v>
      </c>
    </row>
    <row r="34" spans="1:10" x14ac:dyDescent="0.2">
      <c r="A34" s="29" t="s">
        <v>120</v>
      </c>
      <c r="B34" s="92" t="s">
        <v>121</v>
      </c>
      <c r="C34" s="197">
        <f t="shared" ca="1" si="6"/>
        <v>555</v>
      </c>
      <c r="D34" s="197">
        <f t="shared" ca="1" si="7"/>
        <v>47</v>
      </c>
      <c r="E34" s="203"/>
      <c r="F34" s="197">
        <f t="shared" ca="1" si="8"/>
        <v>3145</v>
      </c>
      <c r="G34" s="197">
        <f t="shared" ca="1" si="9"/>
        <v>70</v>
      </c>
      <c r="H34" s="203"/>
      <c r="I34" s="197">
        <f t="shared" ca="1" si="10"/>
        <v>3700</v>
      </c>
      <c r="J34" s="197">
        <f t="shared" ca="1" si="11"/>
        <v>67</v>
      </c>
    </row>
    <row r="35" spans="1:10" x14ac:dyDescent="0.2">
      <c r="A35" s="29" t="s">
        <v>122</v>
      </c>
      <c r="B35" s="245" t="s">
        <v>123</v>
      </c>
      <c r="C35" s="197">
        <f t="shared" ca="1" si="6"/>
        <v>691</v>
      </c>
      <c r="D35" s="197">
        <f t="shared" ca="1" si="7"/>
        <v>58</v>
      </c>
      <c r="E35" s="203"/>
      <c r="F35" s="197">
        <f t="shared" ca="1" si="8"/>
        <v>3972</v>
      </c>
      <c r="G35" s="197">
        <f t="shared" ca="1" si="9"/>
        <v>71</v>
      </c>
      <c r="H35" s="203"/>
      <c r="I35" s="197">
        <f t="shared" ca="1" si="10"/>
        <v>4663</v>
      </c>
      <c r="J35" s="197">
        <f t="shared" ca="1" si="11"/>
        <v>69</v>
      </c>
    </row>
    <row r="36" spans="1:10" x14ac:dyDescent="0.2">
      <c r="A36" s="29" t="s">
        <v>124</v>
      </c>
      <c r="B36" s="92" t="s">
        <v>125</v>
      </c>
      <c r="C36" s="197">
        <f t="shared" ca="1" si="6"/>
        <v>500</v>
      </c>
      <c r="D36" s="197">
        <f t="shared" ca="1" si="7"/>
        <v>52</v>
      </c>
      <c r="E36" s="203"/>
      <c r="F36" s="197">
        <f t="shared" ca="1" si="8"/>
        <v>947</v>
      </c>
      <c r="G36" s="197">
        <f t="shared" ca="1" si="9"/>
        <v>69</v>
      </c>
      <c r="H36" s="203"/>
      <c r="I36" s="197">
        <f t="shared" ca="1" si="10"/>
        <v>1447</v>
      </c>
      <c r="J36" s="197">
        <f t="shared" ca="1" si="11"/>
        <v>63</v>
      </c>
    </row>
    <row r="37" spans="1:10" x14ac:dyDescent="0.2">
      <c r="A37" s="29" t="s">
        <v>126</v>
      </c>
      <c r="B37" s="92" t="s">
        <v>127</v>
      </c>
      <c r="C37" s="197">
        <f t="shared" ca="1" si="6"/>
        <v>602</v>
      </c>
      <c r="D37" s="197">
        <f t="shared" ca="1" si="7"/>
        <v>54</v>
      </c>
      <c r="E37" s="203"/>
      <c r="F37" s="197">
        <f t="shared" ca="1" si="8"/>
        <v>993</v>
      </c>
      <c r="G37" s="197">
        <f t="shared" ca="1" si="9"/>
        <v>71</v>
      </c>
      <c r="H37" s="203"/>
      <c r="I37" s="197">
        <f t="shared" ca="1" si="10"/>
        <v>1595</v>
      </c>
      <c r="J37" s="197">
        <f t="shared" ca="1" si="11"/>
        <v>65</v>
      </c>
    </row>
    <row r="38" spans="1:10" x14ac:dyDescent="0.2">
      <c r="A38" s="29" t="s">
        <v>128</v>
      </c>
      <c r="B38" s="92" t="s">
        <v>129</v>
      </c>
      <c r="C38" s="197">
        <f t="shared" ca="1" si="6"/>
        <v>2514</v>
      </c>
      <c r="D38" s="197">
        <f t="shared" ca="1" si="7"/>
        <v>56</v>
      </c>
      <c r="E38" s="203"/>
      <c r="F38" s="197">
        <f t="shared" ca="1" si="8"/>
        <v>10859</v>
      </c>
      <c r="G38" s="197">
        <f t="shared" ca="1" si="9"/>
        <v>74</v>
      </c>
      <c r="H38" s="203"/>
      <c r="I38" s="197">
        <f t="shared" ca="1" si="10"/>
        <v>13373</v>
      </c>
      <c r="J38" s="197">
        <f t="shared" ca="1" si="11"/>
        <v>71</v>
      </c>
    </row>
    <row r="39" spans="1:10" x14ac:dyDescent="0.2">
      <c r="A39" s="29" t="s">
        <v>130</v>
      </c>
      <c r="B39" s="92" t="s">
        <v>131</v>
      </c>
      <c r="C39" s="197">
        <f t="shared" ca="1" si="6"/>
        <v>1587</v>
      </c>
      <c r="D39" s="197">
        <f t="shared" ca="1" si="7"/>
        <v>49</v>
      </c>
      <c r="E39" s="203"/>
      <c r="F39" s="197">
        <f t="shared" ca="1" si="8"/>
        <v>3211</v>
      </c>
      <c r="G39" s="197">
        <f t="shared" ca="1" si="9"/>
        <v>64</v>
      </c>
      <c r="H39" s="203"/>
      <c r="I39" s="197">
        <f t="shared" ca="1" si="10"/>
        <v>4798</v>
      </c>
      <c r="J39" s="197">
        <f t="shared" ca="1" si="11"/>
        <v>59</v>
      </c>
    </row>
    <row r="40" spans="1:10" x14ac:dyDescent="0.2">
      <c r="A40" s="29" t="s">
        <v>132</v>
      </c>
      <c r="B40" s="92" t="s">
        <v>133</v>
      </c>
      <c r="C40" s="197">
        <f t="shared" ca="1" si="6"/>
        <v>2263</v>
      </c>
      <c r="D40" s="197">
        <f t="shared" ca="1" si="7"/>
        <v>60</v>
      </c>
      <c r="E40" s="203"/>
      <c r="F40" s="197">
        <f t="shared" ca="1" si="8"/>
        <v>4058</v>
      </c>
      <c r="G40" s="197">
        <f t="shared" ca="1" si="9"/>
        <v>73</v>
      </c>
      <c r="H40" s="203"/>
      <c r="I40" s="197">
        <f t="shared" ca="1" si="10"/>
        <v>6321</v>
      </c>
      <c r="J40" s="197">
        <f t="shared" ca="1" si="11"/>
        <v>68</v>
      </c>
    </row>
    <row r="41" spans="1:10" x14ac:dyDescent="0.2">
      <c r="A41" s="29" t="s">
        <v>134</v>
      </c>
      <c r="B41" s="92" t="s">
        <v>135</v>
      </c>
      <c r="C41" s="197">
        <f t="shared" ca="1" si="6"/>
        <v>801</v>
      </c>
      <c r="D41" s="197">
        <f t="shared" ca="1" si="7"/>
        <v>54</v>
      </c>
      <c r="E41" s="203"/>
      <c r="F41" s="197">
        <f t="shared" ca="1" si="8"/>
        <v>2456</v>
      </c>
      <c r="G41" s="197">
        <f t="shared" ca="1" si="9"/>
        <v>69</v>
      </c>
      <c r="H41" s="203"/>
      <c r="I41" s="197">
        <f t="shared" ca="1" si="10"/>
        <v>3257</v>
      </c>
      <c r="J41" s="197">
        <f t="shared" ca="1" si="11"/>
        <v>65</v>
      </c>
    </row>
    <row r="42" spans="1:10" x14ac:dyDescent="0.2">
      <c r="A42" s="29" t="s">
        <v>136</v>
      </c>
      <c r="B42" s="92" t="s">
        <v>137</v>
      </c>
      <c r="C42" s="197">
        <f t="shared" ca="1" si="6"/>
        <v>705</v>
      </c>
      <c r="D42" s="197">
        <f t="shared" ca="1" si="7"/>
        <v>63</v>
      </c>
      <c r="E42" s="203"/>
      <c r="F42" s="197">
        <f t="shared" ca="1" si="8"/>
        <v>2129</v>
      </c>
      <c r="G42" s="197">
        <f t="shared" ca="1" si="9"/>
        <v>77</v>
      </c>
      <c r="H42" s="203"/>
      <c r="I42" s="197">
        <f t="shared" ca="1" si="10"/>
        <v>2834</v>
      </c>
      <c r="J42" s="197">
        <f t="shared" ca="1" si="11"/>
        <v>73</v>
      </c>
    </row>
    <row r="43" spans="1:10" x14ac:dyDescent="0.2">
      <c r="A43" s="29" t="s">
        <v>138</v>
      </c>
      <c r="B43" s="92" t="s">
        <v>139</v>
      </c>
      <c r="C43" s="197">
        <f t="shared" ca="1" si="6"/>
        <v>799</v>
      </c>
      <c r="D43" s="197">
        <f t="shared" ca="1" si="7"/>
        <v>59</v>
      </c>
      <c r="E43" s="203"/>
      <c r="F43" s="197">
        <f t="shared" ca="1" si="8"/>
        <v>2074</v>
      </c>
      <c r="G43" s="197">
        <f t="shared" ca="1" si="9"/>
        <v>73</v>
      </c>
      <c r="H43" s="203"/>
      <c r="I43" s="197">
        <f t="shared" ca="1" si="10"/>
        <v>2873</v>
      </c>
      <c r="J43" s="197">
        <f t="shared" ca="1" si="11"/>
        <v>69</v>
      </c>
    </row>
    <row r="44" spans="1:10" x14ac:dyDescent="0.2">
      <c r="A44" s="29" t="s">
        <v>140</v>
      </c>
      <c r="B44" s="92" t="s">
        <v>141</v>
      </c>
      <c r="C44" s="197">
        <f t="shared" ca="1" si="6"/>
        <v>559</v>
      </c>
      <c r="D44" s="197">
        <f t="shared" ca="1" si="7"/>
        <v>51</v>
      </c>
      <c r="E44" s="203"/>
      <c r="F44" s="197">
        <f t="shared" ca="1" si="8"/>
        <v>2353</v>
      </c>
      <c r="G44" s="197">
        <f t="shared" ca="1" si="9"/>
        <v>70</v>
      </c>
      <c r="H44" s="203"/>
      <c r="I44" s="197">
        <f t="shared" ca="1" si="10"/>
        <v>2912</v>
      </c>
      <c r="J44" s="197">
        <f t="shared" ca="1" si="11"/>
        <v>67</v>
      </c>
    </row>
    <row r="45" spans="1:10" x14ac:dyDescent="0.2">
      <c r="A45" s="29" t="s">
        <v>142</v>
      </c>
      <c r="B45" s="245" t="s">
        <v>438</v>
      </c>
      <c r="C45" s="197">
        <f t="shared" ca="1" si="6"/>
        <v>508</v>
      </c>
      <c r="D45" s="197">
        <f t="shared" ca="1" si="7"/>
        <v>63</v>
      </c>
      <c r="E45" s="203"/>
      <c r="F45" s="197">
        <f t="shared" ca="1" si="8"/>
        <v>1489</v>
      </c>
      <c r="G45" s="197">
        <f t="shared" ca="1" si="9"/>
        <v>79</v>
      </c>
      <c r="H45" s="203"/>
      <c r="I45" s="197">
        <f t="shared" ca="1" si="10"/>
        <v>1997</v>
      </c>
      <c r="J45" s="197">
        <f t="shared" ca="1" si="11"/>
        <v>75</v>
      </c>
    </row>
    <row r="46" spans="1:10" x14ac:dyDescent="0.2">
      <c r="A46" s="29" t="s">
        <v>143</v>
      </c>
      <c r="B46" s="92" t="s">
        <v>144</v>
      </c>
      <c r="C46" s="197">
        <f t="shared" ca="1" si="6"/>
        <v>516</v>
      </c>
      <c r="D46" s="197">
        <f t="shared" ca="1" si="7"/>
        <v>52</v>
      </c>
      <c r="E46" s="203"/>
      <c r="F46" s="197">
        <f t="shared" ca="1" si="8"/>
        <v>2862</v>
      </c>
      <c r="G46" s="197">
        <f t="shared" ca="1" si="9"/>
        <v>75</v>
      </c>
      <c r="H46" s="203"/>
      <c r="I46" s="197">
        <f t="shared" ca="1" si="10"/>
        <v>3378</v>
      </c>
      <c r="J46" s="197">
        <f t="shared" ca="1" si="11"/>
        <v>71</v>
      </c>
    </row>
    <row r="47" spans="1:10" x14ac:dyDescent="0.2">
      <c r="A47" s="29" t="s">
        <v>145</v>
      </c>
      <c r="B47" s="92" t="s">
        <v>146</v>
      </c>
      <c r="C47" s="197">
        <f t="shared" ca="1" si="6"/>
        <v>646</v>
      </c>
      <c r="D47" s="197">
        <f t="shared" ca="1" si="7"/>
        <v>52</v>
      </c>
      <c r="E47" s="203"/>
      <c r="F47" s="197">
        <f t="shared" ca="1" si="8"/>
        <v>2131</v>
      </c>
      <c r="G47" s="197">
        <f t="shared" ca="1" si="9"/>
        <v>69</v>
      </c>
      <c r="H47" s="203"/>
      <c r="I47" s="197">
        <f t="shared" ca="1" si="10"/>
        <v>2777</v>
      </c>
      <c r="J47" s="197">
        <f t="shared" ca="1" si="11"/>
        <v>65</v>
      </c>
    </row>
    <row r="48" spans="1:10" x14ac:dyDescent="0.2">
      <c r="A48" s="29" t="s">
        <v>147</v>
      </c>
      <c r="B48" s="92" t="s">
        <v>148</v>
      </c>
      <c r="C48" s="197">
        <f t="shared" ca="1" si="6"/>
        <v>381</v>
      </c>
      <c r="D48" s="197">
        <f t="shared" ca="1" si="7"/>
        <v>59</v>
      </c>
      <c r="E48" s="203"/>
      <c r="F48" s="197">
        <f t="shared" ca="1" si="8"/>
        <v>2452</v>
      </c>
      <c r="G48" s="197">
        <f t="shared" ca="1" si="9"/>
        <v>79</v>
      </c>
      <c r="H48" s="203"/>
      <c r="I48" s="197">
        <f t="shared" ca="1" si="10"/>
        <v>2833</v>
      </c>
      <c r="J48" s="197">
        <f t="shared" ca="1" si="11"/>
        <v>76</v>
      </c>
    </row>
    <row r="49" spans="1:10" x14ac:dyDescent="0.2">
      <c r="A49" s="29" t="s">
        <v>149</v>
      </c>
      <c r="B49" s="92" t="s">
        <v>150</v>
      </c>
      <c r="C49" s="197">
        <f t="shared" ca="1" si="6"/>
        <v>354</v>
      </c>
      <c r="D49" s="197">
        <f t="shared" ca="1" si="7"/>
        <v>53</v>
      </c>
      <c r="E49" s="203"/>
      <c r="F49" s="197">
        <f t="shared" ca="1" si="8"/>
        <v>2157</v>
      </c>
      <c r="G49" s="197">
        <f t="shared" ca="1" si="9"/>
        <v>75</v>
      </c>
      <c r="H49" s="203"/>
      <c r="I49" s="197">
        <f t="shared" ca="1" si="10"/>
        <v>2511</v>
      </c>
      <c r="J49" s="197">
        <f t="shared" ca="1" si="11"/>
        <v>72</v>
      </c>
    </row>
    <row r="50" spans="1:10" x14ac:dyDescent="0.2">
      <c r="A50" s="29" t="s">
        <v>151</v>
      </c>
      <c r="B50" s="92" t="s">
        <v>152</v>
      </c>
      <c r="C50" s="197">
        <f t="shared" ca="1" si="6"/>
        <v>704</v>
      </c>
      <c r="D50" s="197">
        <f t="shared" ca="1" si="7"/>
        <v>57</v>
      </c>
      <c r="E50" s="203"/>
      <c r="F50" s="197">
        <f t="shared" ca="1" si="8"/>
        <v>2872</v>
      </c>
      <c r="G50" s="197">
        <f t="shared" ca="1" si="9"/>
        <v>76</v>
      </c>
      <c r="H50" s="203"/>
      <c r="I50" s="197">
        <f t="shared" ca="1" si="10"/>
        <v>3576</v>
      </c>
      <c r="J50" s="197">
        <f t="shared" ca="1" si="11"/>
        <v>72</v>
      </c>
    </row>
    <row r="51" spans="1:10" x14ac:dyDescent="0.2">
      <c r="A51" s="29" t="s">
        <v>153</v>
      </c>
      <c r="B51" s="92" t="s">
        <v>154</v>
      </c>
      <c r="C51" s="197">
        <f t="shared" ca="1" si="6"/>
        <v>875</v>
      </c>
      <c r="D51" s="197">
        <f t="shared" ca="1" si="7"/>
        <v>58</v>
      </c>
      <c r="E51" s="203"/>
      <c r="F51" s="197">
        <f t="shared" ca="1" si="8"/>
        <v>2836</v>
      </c>
      <c r="G51" s="197">
        <f t="shared" ca="1" si="9"/>
        <v>71</v>
      </c>
      <c r="H51" s="203"/>
      <c r="I51" s="197">
        <f t="shared" ca="1" si="10"/>
        <v>3711</v>
      </c>
      <c r="J51" s="197">
        <f t="shared" ca="1" si="11"/>
        <v>68</v>
      </c>
    </row>
    <row r="52" spans="1:10" x14ac:dyDescent="0.2">
      <c r="A52" s="86"/>
      <c r="B52" s="94"/>
      <c r="C52" s="197"/>
      <c r="D52" s="198"/>
      <c r="E52" s="203"/>
      <c r="F52" s="197"/>
      <c r="G52" s="198"/>
      <c r="H52" s="203"/>
      <c r="I52" s="197"/>
      <c r="J52" s="198"/>
    </row>
    <row r="53" spans="1:10" x14ac:dyDescent="0.2">
      <c r="A53" s="86" t="s">
        <v>155</v>
      </c>
      <c r="B53" s="90" t="s">
        <v>156</v>
      </c>
      <c r="C53" s="88">
        <f ca="1">VLOOKUP(TRIM($A53),INDIRECT($V$10),6+$V$11,0)</f>
        <v>13110</v>
      </c>
      <c r="D53" s="88">
        <f ca="1">VLOOKUP(TRIM($A53),INDIRECT($V$10),3+$V$11,0)</f>
        <v>54</v>
      </c>
      <c r="E53" s="27"/>
      <c r="F53" s="88">
        <f ca="1">VLOOKUP(TRIM($A53),INDIRECT($V$10),12+$V$11,0)</f>
        <v>48665</v>
      </c>
      <c r="G53" s="88">
        <f ca="1">VLOOKUP(TRIM($A53),INDIRECT($V$10),9+$V$11,0)</f>
        <v>71</v>
      </c>
      <c r="H53" s="27"/>
      <c r="I53" s="88">
        <f ca="1">VLOOKUP(TRIM($A53),INDIRECT($V$10),18+$V$11,0)</f>
        <v>61775</v>
      </c>
      <c r="J53" s="88">
        <f ca="1">VLOOKUP(TRIM($A53),INDIRECT($V$10),15+$V$11,0)</f>
        <v>67</v>
      </c>
    </row>
    <row r="54" spans="1:10" x14ac:dyDescent="0.2">
      <c r="A54" s="29"/>
      <c r="B54" s="92"/>
      <c r="C54" s="197"/>
      <c r="D54" s="198"/>
      <c r="E54" s="203"/>
      <c r="F54" s="197"/>
      <c r="G54" s="198"/>
      <c r="H54" s="203"/>
      <c r="I54" s="197"/>
      <c r="J54" s="198"/>
    </row>
    <row r="55" spans="1:10" x14ac:dyDescent="0.2">
      <c r="A55" s="29" t="s">
        <v>157</v>
      </c>
      <c r="B55" s="92" t="s">
        <v>158</v>
      </c>
      <c r="C55" s="197">
        <f ca="1">VLOOKUP(TRIM($A55),INDIRECT($V$10),6+$V$11,0)</f>
        <v>690</v>
      </c>
      <c r="D55" s="197">
        <f ca="1">VLOOKUP(TRIM($A55),INDIRECT($V$10),3+$V$11,0)</f>
        <v>54</v>
      </c>
      <c r="E55" s="203"/>
      <c r="F55" s="197">
        <f ca="1">VLOOKUP(TRIM($A55),INDIRECT($V$10),12+$V$11,0)</f>
        <v>2038</v>
      </c>
      <c r="G55" s="197">
        <f ca="1">VLOOKUP(TRIM($A55),INDIRECT($V$10),9+$V$11,0)</f>
        <v>70</v>
      </c>
      <c r="H55" s="203"/>
      <c r="I55" s="197">
        <f ca="1">VLOOKUP(TRIM($A55),INDIRECT($V$10),18+$V$11,0)</f>
        <v>2728</v>
      </c>
      <c r="J55" s="197">
        <f ca="1">VLOOKUP(TRIM($A55),INDIRECT($V$10),15+$V$11,0)</f>
        <v>66</v>
      </c>
    </row>
    <row r="56" spans="1:10" x14ac:dyDescent="0.2">
      <c r="A56" s="29" t="s">
        <v>159</v>
      </c>
      <c r="B56" s="245" t="s">
        <v>606</v>
      </c>
      <c r="C56" s="197">
        <f t="shared" ref="C56:C69" ca="1" si="12">VLOOKUP(TRIM($A56),INDIRECT($V$10),6+$V$11,0)</f>
        <v>1815</v>
      </c>
      <c r="D56" s="197">
        <f t="shared" ref="D56:D69" ca="1" si="13">VLOOKUP(TRIM($A56),INDIRECT($V$10),3+$V$11,0)</f>
        <v>56</v>
      </c>
      <c r="E56" s="203"/>
      <c r="F56" s="197">
        <f t="shared" ref="F56:F69" ca="1" si="14">VLOOKUP(TRIM($A56),INDIRECT($V$10),12+$V$11,0)</f>
        <v>5823</v>
      </c>
      <c r="G56" s="197">
        <f t="shared" ref="G56:G69" ca="1" si="15">VLOOKUP(TRIM($A56),INDIRECT($V$10),9+$V$11,0)</f>
        <v>69</v>
      </c>
      <c r="H56" s="203"/>
      <c r="I56" s="197">
        <f t="shared" ref="I56:I69" ca="1" si="16">VLOOKUP(TRIM($A56),INDIRECT($V$10),18+$V$11,0)</f>
        <v>7638</v>
      </c>
      <c r="J56" s="197">
        <f t="shared" ref="J56:J69" ca="1" si="17">VLOOKUP(TRIM($A56),INDIRECT($V$10),15+$V$11,0)</f>
        <v>66</v>
      </c>
    </row>
    <row r="57" spans="1:10" x14ac:dyDescent="0.2">
      <c r="A57" s="29" t="s">
        <v>161</v>
      </c>
      <c r="B57" s="92" t="s">
        <v>162</v>
      </c>
      <c r="C57" s="197">
        <f t="shared" ca="1" si="12"/>
        <v>503</v>
      </c>
      <c r="D57" s="197">
        <f t="shared" ca="1" si="13"/>
        <v>54</v>
      </c>
      <c r="E57" s="203"/>
      <c r="F57" s="197">
        <f t="shared" ca="1" si="14"/>
        <v>2123</v>
      </c>
      <c r="G57" s="197">
        <f t="shared" ca="1" si="15"/>
        <v>78</v>
      </c>
      <c r="H57" s="203"/>
      <c r="I57" s="197">
        <f t="shared" ca="1" si="16"/>
        <v>2626</v>
      </c>
      <c r="J57" s="197">
        <f t="shared" ca="1" si="17"/>
        <v>73</v>
      </c>
    </row>
    <row r="58" spans="1:10" x14ac:dyDescent="0.2">
      <c r="A58" s="29" t="s">
        <v>163</v>
      </c>
      <c r="B58" s="92" t="s">
        <v>164</v>
      </c>
      <c r="C58" s="197">
        <f t="shared" ca="1" si="12"/>
        <v>872</v>
      </c>
      <c r="D58" s="197">
        <f t="shared" ca="1" si="13"/>
        <v>51</v>
      </c>
      <c r="E58" s="203"/>
      <c r="F58" s="197">
        <f t="shared" ca="1" si="14"/>
        <v>2650</v>
      </c>
      <c r="G58" s="197">
        <f t="shared" ca="1" si="15"/>
        <v>68</v>
      </c>
      <c r="H58" s="203"/>
      <c r="I58" s="197">
        <f t="shared" ca="1" si="16"/>
        <v>3522</v>
      </c>
      <c r="J58" s="197">
        <f t="shared" ca="1" si="17"/>
        <v>64</v>
      </c>
    </row>
    <row r="59" spans="1:10" x14ac:dyDescent="0.2">
      <c r="A59" s="29" t="s">
        <v>165</v>
      </c>
      <c r="B59" s="92" t="s">
        <v>166</v>
      </c>
      <c r="C59" s="197">
        <f t="shared" ca="1" si="12"/>
        <v>423</v>
      </c>
      <c r="D59" s="197">
        <f t="shared" ca="1" si="13"/>
        <v>54</v>
      </c>
      <c r="E59" s="203"/>
      <c r="F59" s="197">
        <f t="shared" ca="1" si="14"/>
        <v>3134</v>
      </c>
      <c r="G59" s="197">
        <f t="shared" ca="1" si="15"/>
        <v>72</v>
      </c>
      <c r="H59" s="203"/>
      <c r="I59" s="197">
        <f t="shared" ca="1" si="16"/>
        <v>3557</v>
      </c>
      <c r="J59" s="197">
        <f t="shared" ca="1" si="17"/>
        <v>70</v>
      </c>
    </row>
    <row r="60" spans="1:10" x14ac:dyDescent="0.2">
      <c r="A60" s="29" t="s">
        <v>167</v>
      </c>
      <c r="B60" s="245" t="s">
        <v>440</v>
      </c>
      <c r="C60" s="197">
        <f t="shared" ca="1" si="12"/>
        <v>1091</v>
      </c>
      <c r="D60" s="197">
        <f t="shared" ca="1" si="13"/>
        <v>55</v>
      </c>
      <c r="E60" s="203"/>
      <c r="F60" s="197">
        <f t="shared" ca="1" si="14"/>
        <v>1987</v>
      </c>
      <c r="G60" s="197">
        <f t="shared" ca="1" si="15"/>
        <v>67</v>
      </c>
      <c r="H60" s="203"/>
      <c r="I60" s="197">
        <f t="shared" ca="1" si="16"/>
        <v>3078</v>
      </c>
      <c r="J60" s="197">
        <f t="shared" ca="1" si="17"/>
        <v>63</v>
      </c>
    </row>
    <row r="61" spans="1:10" x14ac:dyDescent="0.2">
      <c r="A61" s="29" t="s">
        <v>168</v>
      </c>
      <c r="B61" s="92" t="s">
        <v>169</v>
      </c>
      <c r="C61" s="197">
        <f t="shared" ca="1" si="12"/>
        <v>1118</v>
      </c>
      <c r="D61" s="197">
        <f t="shared" ca="1" si="13"/>
        <v>56</v>
      </c>
      <c r="E61" s="203"/>
      <c r="F61" s="197">
        <f t="shared" ca="1" si="14"/>
        <v>4186</v>
      </c>
      <c r="G61" s="197">
        <f t="shared" ca="1" si="15"/>
        <v>74</v>
      </c>
      <c r="H61" s="203"/>
      <c r="I61" s="197">
        <f t="shared" ca="1" si="16"/>
        <v>5304</v>
      </c>
      <c r="J61" s="197">
        <f t="shared" ca="1" si="17"/>
        <v>70</v>
      </c>
    </row>
    <row r="62" spans="1:10" x14ac:dyDescent="0.2">
      <c r="A62" s="29" t="s">
        <v>170</v>
      </c>
      <c r="B62" s="92" t="s">
        <v>171</v>
      </c>
      <c r="C62" s="197">
        <f t="shared" ca="1" si="12"/>
        <v>2001</v>
      </c>
      <c r="D62" s="197">
        <f t="shared" ca="1" si="13"/>
        <v>56</v>
      </c>
      <c r="E62" s="203"/>
      <c r="F62" s="197">
        <f t="shared" ca="1" si="14"/>
        <v>6655</v>
      </c>
      <c r="G62" s="197">
        <f t="shared" ca="1" si="15"/>
        <v>75</v>
      </c>
      <c r="H62" s="203"/>
      <c r="I62" s="197">
        <f t="shared" ca="1" si="16"/>
        <v>8656</v>
      </c>
      <c r="J62" s="197">
        <f t="shared" ca="1" si="17"/>
        <v>70</v>
      </c>
    </row>
    <row r="63" spans="1:10" x14ac:dyDescent="0.2">
      <c r="A63" s="29" t="s">
        <v>172</v>
      </c>
      <c r="B63" s="92" t="s">
        <v>173</v>
      </c>
      <c r="C63" s="197">
        <f t="shared" ca="1" si="12"/>
        <v>440</v>
      </c>
      <c r="D63" s="197">
        <f t="shared" ca="1" si="13"/>
        <v>56</v>
      </c>
      <c r="E63" s="203"/>
      <c r="F63" s="197">
        <f t="shared" ca="1" si="14"/>
        <v>1443</v>
      </c>
      <c r="G63" s="197">
        <f t="shared" ca="1" si="15"/>
        <v>73</v>
      </c>
      <c r="H63" s="203"/>
      <c r="I63" s="197">
        <f t="shared" ca="1" si="16"/>
        <v>1883</v>
      </c>
      <c r="J63" s="197">
        <f t="shared" ca="1" si="17"/>
        <v>69</v>
      </c>
    </row>
    <row r="64" spans="1:10" x14ac:dyDescent="0.2">
      <c r="A64" s="29" t="s">
        <v>174</v>
      </c>
      <c r="B64" s="92" t="s">
        <v>175</v>
      </c>
      <c r="C64" s="197">
        <f t="shared" ca="1" si="12"/>
        <v>387</v>
      </c>
      <c r="D64" s="197">
        <f t="shared" ca="1" si="13"/>
        <v>55</v>
      </c>
      <c r="E64" s="203"/>
      <c r="F64" s="197">
        <f t="shared" ca="1" si="14"/>
        <v>1535</v>
      </c>
      <c r="G64" s="197">
        <f t="shared" ca="1" si="15"/>
        <v>75</v>
      </c>
      <c r="H64" s="203"/>
      <c r="I64" s="197">
        <f t="shared" ca="1" si="16"/>
        <v>1922</v>
      </c>
      <c r="J64" s="197">
        <f t="shared" ca="1" si="17"/>
        <v>71</v>
      </c>
    </row>
    <row r="65" spans="1:10" x14ac:dyDescent="0.2">
      <c r="A65" s="29" t="s">
        <v>176</v>
      </c>
      <c r="B65" s="92" t="s">
        <v>177</v>
      </c>
      <c r="C65" s="197">
        <f t="shared" ca="1" si="12"/>
        <v>577</v>
      </c>
      <c r="D65" s="197">
        <f t="shared" ca="1" si="13"/>
        <v>49</v>
      </c>
      <c r="E65" s="203"/>
      <c r="F65" s="197">
        <f t="shared" ca="1" si="14"/>
        <v>5260</v>
      </c>
      <c r="G65" s="197">
        <f t="shared" ca="1" si="15"/>
        <v>68</v>
      </c>
      <c r="H65" s="203"/>
      <c r="I65" s="197">
        <f t="shared" ca="1" si="16"/>
        <v>5837</v>
      </c>
      <c r="J65" s="197">
        <f t="shared" ca="1" si="17"/>
        <v>66</v>
      </c>
    </row>
    <row r="66" spans="1:10" x14ac:dyDescent="0.2">
      <c r="A66" s="29" t="s">
        <v>178</v>
      </c>
      <c r="B66" s="92" t="s">
        <v>179</v>
      </c>
      <c r="C66" s="197">
        <f t="shared" ca="1" si="12"/>
        <v>691</v>
      </c>
      <c r="D66" s="197">
        <f t="shared" ca="1" si="13"/>
        <v>48</v>
      </c>
      <c r="E66" s="203"/>
      <c r="F66" s="197">
        <f t="shared" ca="1" si="14"/>
        <v>2457</v>
      </c>
      <c r="G66" s="197">
        <f t="shared" ca="1" si="15"/>
        <v>67</v>
      </c>
      <c r="H66" s="203"/>
      <c r="I66" s="197">
        <f t="shared" ca="1" si="16"/>
        <v>3148</v>
      </c>
      <c r="J66" s="197">
        <f t="shared" ca="1" si="17"/>
        <v>62</v>
      </c>
    </row>
    <row r="67" spans="1:10" x14ac:dyDescent="0.2">
      <c r="A67" s="29" t="s">
        <v>180</v>
      </c>
      <c r="B67" s="92" t="s">
        <v>181</v>
      </c>
      <c r="C67" s="197">
        <f t="shared" ca="1" si="12"/>
        <v>1461</v>
      </c>
      <c r="D67" s="197">
        <f t="shared" ca="1" si="13"/>
        <v>51</v>
      </c>
      <c r="E67" s="203"/>
      <c r="F67" s="197">
        <f t="shared" ca="1" si="14"/>
        <v>4698</v>
      </c>
      <c r="G67" s="197">
        <f t="shared" ca="1" si="15"/>
        <v>69</v>
      </c>
      <c r="H67" s="203"/>
      <c r="I67" s="197">
        <f t="shared" ca="1" si="16"/>
        <v>6159</v>
      </c>
      <c r="J67" s="197">
        <f t="shared" ca="1" si="17"/>
        <v>65</v>
      </c>
    </row>
    <row r="68" spans="1:10" x14ac:dyDescent="0.2">
      <c r="A68" s="29" t="s">
        <v>182</v>
      </c>
      <c r="B68" s="92" t="s">
        <v>183</v>
      </c>
      <c r="C68" s="197">
        <f t="shared" ca="1" si="12"/>
        <v>777</v>
      </c>
      <c r="D68" s="197">
        <f t="shared" ca="1" si="13"/>
        <v>50</v>
      </c>
      <c r="E68" s="203"/>
      <c r="F68" s="197">
        <f t="shared" ca="1" si="14"/>
        <v>3015</v>
      </c>
      <c r="G68" s="197">
        <f t="shared" ca="1" si="15"/>
        <v>72</v>
      </c>
      <c r="H68" s="203"/>
      <c r="I68" s="197">
        <f t="shared" ca="1" si="16"/>
        <v>3792</v>
      </c>
      <c r="J68" s="197">
        <f t="shared" ca="1" si="17"/>
        <v>67</v>
      </c>
    </row>
    <row r="69" spans="1:10" x14ac:dyDescent="0.2">
      <c r="A69" s="29" t="s">
        <v>184</v>
      </c>
      <c r="B69" s="92" t="s">
        <v>185</v>
      </c>
      <c r="C69" s="197">
        <f t="shared" ca="1" si="12"/>
        <v>264</v>
      </c>
      <c r="D69" s="197">
        <f t="shared" ca="1" si="13"/>
        <v>48</v>
      </c>
      <c r="E69" s="203"/>
      <c r="F69" s="197">
        <f t="shared" ca="1" si="14"/>
        <v>1661</v>
      </c>
      <c r="G69" s="197">
        <f t="shared" ca="1" si="15"/>
        <v>70</v>
      </c>
      <c r="H69" s="203"/>
      <c r="I69" s="197">
        <f t="shared" ca="1" si="16"/>
        <v>1925</v>
      </c>
      <c r="J69" s="197">
        <f t="shared" ca="1" si="17"/>
        <v>67</v>
      </c>
    </row>
    <row r="70" spans="1:10" x14ac:dyDescent="0.2">
      <c r="A70" s="86"/>
      <c r="B70" s="94"/>
      <c r="C70" s="197"/>
      <c r="D70" s="198"/>
      <c r="E70" s="203"/>
      <c r="F70" s="197"/>
      <c r="G70" s="198"/>
      <c r="H70" s="203"/>
      <c r="I70" s="197"/>
      <c r="J70" s="198"/>
    </row>
    <row r="71" spans="1:10" x14ac:dyDescent="0.2">
      <c r="A71" s="86" t="s">
        <v>186</v>
      </c>
      <c r="B71" s="90" t="s">
        <v>187</v>
      </c>
      <c r="C71" s="88">
        <f ca="1">VLOOKUP(TRIM($A71),INDIRECT($V$10),6+$V$11,0)</f>
        <v>9309</v>
      </c>
      <c r="D71" s="88">
        <f ca="1">VLOOKUP(TRIM($A71),INDIRECT($V$10),3+$V$11,0)</f>
        <v>53</v>
      </c>
      <c r="E71" s="27"/>
      <c r="F71" s="88">
        <f ca="1">VLOOKUP(TRIM($A71),INDIRECT($V$10),12+$V$11,0)</f>
        <v>42513</v>
      </c>
      <c r="G71" s="88">
        <f ca="1">VLOOKUP(TRIM($A71),INDIRECT($V$10),9+$V$11,0)</f>
        <v>72</v>
      </c>
      <c r="H71" s="27"/>
      <c r="I71" s="88">
        <f ca="1">VLOOKUP(TRIM($A71),INDIRECT($V$10),18+$V$11,0)</f>
        <v>51822</v>
      </c>
      <c r="J71" s="88">
        <f ca="1">VLOOKUP(TRIM($A71),INDIRECT($V$10),15+$V$11,0)</f>
        <v>68</v>
      </c>
    </row>
    <row r="72" spans="1:10" x14ac:dyDescent="0.2">
      <c r="A72" s="29"/>
      <c r="B72" s="92"/>
      <c r="C72" s="197"/>
      <c r="D72" s="198"/>
      <c r="E72" s="203"/>
      <c r="F72" s="197"/>
      <c r="G72" s="198"/>
      <c r="H72" s="203"/>
      <c r="I72" s="197"/>
      <c r="J72" s="198"/>
    </row>
    <row r="73" spans="1:10" x14ac:dyDescent="0.2">
      <c r="A73" s="29" t="s">
        <v>188</v>
      </c>
      <c r="B73" s="92" t="s">
        <v>189</v>
      </c>
      <c r="C73" s="197">
        <f ca="1">VLOOKUP(TRIM($A73),INDIRECT($V$10),6+$V$11,0)</f>
        <v>687</v>
      </c>
      <c r="D73" s="197">
        <f ca="1">VLOOKUP(TRIM($A73),INDIRECT($V$10),3+$V$11,0)</f>
        <v>45</v>
      </c>
      <c r="E73" s="203"/>
      <c r="F73" s="197">
        <f ca="1">VLOOKUP(TRIM($A73),INDIRECT($V$10),12+$V$11,0)</f>
        <v>2374</v>
      </c>
      <c r="G73" s="197">
        <f ca="1">VLOOKUP(TRIM($A73),INDIRECT($V$10),9+$V$11,0)</f>
        <v>63</v>
      </c>
      <c r="H73" s="203"/>
      <c r="I73" s="197">
        <f ca="1">VLOOKUP(TRIM($A73),INDIRECT($V$10),18+$V$11,0)</f>
        <v>3061</v>
      </c>
      <c r="J73" s="197">
        <f ca="1">VLOOKUP(TRIM($A73),INDIRECT($V$10),15+$V$11,0)</f>
        <v>59</v>
      </c>
    </row>
    <row r="74" spans="1:10" x14ac:dyDescent="0.2">
      <c r="A74" s="29" t="s">
        <v>190</v>
      </c>
      <c r="B74" s="92" t="s">
        <v>191</v>
      </c>
      <c r="C74" s="197">
        <f t="shared" ref="C74:C81" ca="1" si="18">VLOOKUP(TRIM($A74),INDIRECT($V$10),6+$V$11,0)</f>
        <v>1413</v>
      </c>
      <c r="D74" s="197">
        <f t="shared" ref="D74:D81" ca="1" si="19">VLOOKUP(TRIM($A74),INDIRECT($V$10),3+$V$11,0)</f>
        <v>50</v>
      </c>
      <c r="E74" s="203"/>
      <c r="F74" s="197">
        <f t="shared" ref="F74:F81" ca="1" si="20">VLOOKUP(TRIM($A74),INDIRECT($V$10),12+$V$11,0)</f>
        <v>6739</v>
      </c>
      <c r="G74" s="197">
        <f t="shared" ref="G74:G81" ca="1" si="21">VLOOKUP(TRIM($A74),INDIRECT($V$10),9+$V$11,0)</f>
        <v>69</v>
      </c>
      <c r="H74" s="203"/>
      <c r="I74" s="197">
        <f t="shared" ref="I74:I81" ca="1" si="22">VLOOKUP(TRIM($A74),INDIRECT($V$10),18+$V$11,0)</f>
        <v>8152</v>
      </c>
      <c r="J74" s="197">
        <f t="shared" ref="J74:J81" ca="1" si="23">VLOOKUP(TRIM($A74),INDIRECT($V$10),15+$V$11,0)</f>
        <v>66</v>
      </c>
    </row>
    <row r="75" spans="1:10" x14ac:dyDescent="0.2">
      <c r="A75" s="29" t="s">
        <v>192</v>
      </c>
      <c r="B75" s="92" t="s">
        <v>193</v>
      </c>
      <c r="C75" s="197">
        <f t="shared" ca="1" si="18"/>
        <v>1032</v>
      </c>
      <c r="D75" s="197">
        <f t="shared" ca="1" si="19"/>
        <v>58</v>
      </c>
      <c r="E75" s="203"/>
      <c r="F75" s="197">
        <f t="shared" ca="1" si="20"/>
        <v>3240</v>
      </c>
      <c r="G75" s="197">
        <f t="shared" ca="1" si="21"/>
        <v>70</v>
      </c>
      <c r="H75" s="203"/>
      <c r="I75" s="197">
        <f t="shared" ca="1" si="22"/>
        <v>4272</v>
      </c>
      <c r="J75" s="197">
        <f t="shared" ca="1" si="23"/>
        <v>67</v>
      </c>
    </row>
    <row r="76" spans="1:10" x14ac:dyDescent="0.2">
      <c r="A76" s="29" t="s">
        <v>194</v>
      </c>
      <c r="B76" s="92" t="s">
        <v>195</v>
      </c>
      <c r="C76" s="197">
        <f t="shared" ca="1" si="18"/>
        <v>858</v>
      </c>
      <c r="D76" s="197">
        <f t="shared" ca="1" si="19"/>
        <v>56</v>
      </c>
      <c r="E76" s="203"/>
      <c r="F76" s="197">
        <f t="shared" ca="1" si="20"/>
        <v>6536</v>
      </c>
      <c r="G76" s="197">
        <f t="shared" ca="1" si="21"/>
        <v>76</v>
      </c>
      <c r="H76" s="203"/>
      <c r="I76" s="197">
        <f t="shared" ca="1" si="22"/>
        <v>7394</v>
      </c>
      <c r="J76" s="197">
        <f t="shared" ca="1" si="23"/>
        <v>74</v>
      </c>
    </row>
    <row r="77" spans="1:10" x14ac:dyDescent="0.2">
      <c r="A77" s="29" t="s">
        <v>196</v>
      </c>
      <c r="B77" s="92" t="s">
        <v>197</v>
      </c>
      <c r="C77" s="197">
        <f t="shared" ca="1" si="18"/>
        <v>1089</v>
      </c>
      <c r="D77" s="197">
        <f t="shared" ca="1" si="19"/>
        <v>61</v>
      </c>
      <c r="E77" s="203"/>
      <c r="F77" s="197">
        <f t="shared" ca="1" si="20"/>
        <v>6315</v>
      </c>
      <c r="G77" s="197">
        <f t="shared" ca="1" si="21"/>
        <v>79</v>
      </c>
      <c r="H77" s="203"/>
      <c r="I77" s="197">
        <f t="shared" ca="1" si="22"/>
        <v>7404</v>
      </c>
      <c r="J77" s="197">
        <f t="shared" ca="1" si="23"/>
        <v>76</v>
      </c>
    </row>
    <row r="78" spans="1:10" x14ac:dyDescent="0.2">
      <c r="A78" s="29" t="s">
        <v>198</v>
      </c>
      <c r="B78" s="92" t="s">
        <v>199</v>
      </c>
      <c r="C78" s="197">
        <f t="shared" ca="1" si="18"/>
        <v>1496</v>
      </c>
      <c r="D78" s="197">
        <f t="shared" ca="1" si="19"/>
        <v>52</v>
      </c>
      <c r="E78" s="203"/>
      <c r="F78" s="197">
        <f t="shared" ca="1" si="20"/>
        <v>7302</v>
      </c>
      <c r="G78" s="197">
        <f t="shared" ca="1" si="21"/>
        <v>71</v>
      </c>
      <c r="H78" s="203"/>
      <c r="I78" s="197">
        <f t="shared" ca="1" si="22"/>
        <v>8798</v>
      </c>
      <c r="J78" s="197">
        <f t="shared" ca="1" si="23"/>
        <v>68</v>
      </c>
    </row>
    <row r="79" spans="1:10" x14ac:dyDescent="0.2">
      <c r="A79" s="29" t="s">
        <v>200</v>
      </c>
      <c r="B79" s="92" t="s">
        <v>201</v>
      </c>
      <c r="C79" s="197">
        <f t="shared" ca="1" si="18"/>
        <v>1153</v>
      </c>
      <c r="D79" s="197">
        <f t="shared" ca="1" si="19"/>
        <v>51</v>
      </c>
      <c r="E79" s="203"/>
      <c r="F79" s="197">
        <f t="shared" ca="1" si="20"/>
        <v>2279</v>
      </c>
      <c r="G79" s="197">
        <f t="shared" ca="1" si="21"/>
        <v>69</v>
      </c>
      <c r="H79" s="203"/>
      <c r="I79" s="197">
        <f t="shared" ca="1" si="22"/>
        <v>3432</v>
      </c>
      <c r="J79" s="197">
        <f t="shared" ca="1" si="23"/>
        <v>63</v>
      </c>
    </row>
    <row r="80" spans="1:10" x14ac:dyDescent="0.2">
      <c r="A80" s="29" t="s">
        <v>202</v>
      </c>
      <c r="B80" s="92" t="s">
        <v>203</v>
      </c>
      <c r="C80" s="197">
        <f t="shared" ca="1" si="18"/>
        <v>1540</v>
      </c>
      <c r="D80" s="197">
        <f t="shared" ca="1" si="19"/>
        <v>49</v>
      </c>
      <c r="E80" s="203"/>
      <c r="F80" s="197">
        <f t="shared" ca="1" si="20"/>
        <v>7389</v>
      </c>
      <c r="G80" s="197">
        <f t="shared" ca="1" si="21"/>
        <v>70</v>
      </c>
      <c r="H80" s="203"/>
      <c r="I80" s="197">
        <f t="shared" ca="1" si="22"/>
        <v>8929</v>
      </c>
      <c r="J80" s="197">
        <f t="shared" ca="1" si="23"/>
        <v>67</v>
      </c>
    </row>
    <row r="81" spans="1:10" x14ac:dyDescent="0.2">
      <c r="A81" s="29" t="s">
        <v>204</v>
      </c>
      <c r="B81" s="92" t="s">
        <v>205</v>
      </c>
      <c r="C81" s="197">
        <f t="shared" ca="1" si="18"/>
        <v>41</v>
      </c>
      <c r="D81" s="197">
        <f t="shared" ca="1" si="19"/>
        <v>54</v>
      </c>
      <c r="E81" s="203"/>
      <c r="F81" s="197">
        <f t="shared" ca="1" si="20"/>
        <v>339</v>
      </c>
      <c r="G81" s="197">
        <f t="shared" ca="1" si="21"/>
        <v>74</v>
      </c>
      <c r="H81" s="203"/>
      <c r="I81" s="197">
        <f t="shared" ca="1" si="22"/>
        <v>380</v>
      </c>
      <c r="J81" s="197">
        <f t="shared" ca="1" si="23"/>
        <v>72</v>
      </c>
    </row>
    <row r="82" spans="1:10" x14ac:dyDescent="0.2">
      <c r="A82" s="86"/>
      <c r="B82" s="94"/>
      <c r="C82" s="197"/>
      <c r="D82" s="198"/>
      <c r="E82" s="203"/>
      <c r="F82" s="197"/>
      <c r="G82" s="198"/>
      <c r="H82" s="203"/>
      <c r="I82" s="197"/>
      <c r="J82" s="198"/>
    </row>
    <row r="83" spans="1:10" x14ac:dyDescent="0.2">
      <c r="A83" s="86" t="s">
        <v>206</v>
      </c>
      <c r="B83" s="90" t="s">
        <v>207</v>
      </c>
      <c r="C83" s="88">
        <f ca="1">VLOOKUP(TRIM($A83),INDIRECT($V$10),6+$V$11,0)</f>
        <v>15251</v>
      </c>
      <c r="D83" s="88">
        <f ca="1">VLOOKUP(TRIM($A83),INDIRECT($V$10),3+$V$11,0)</f>
        <v>58</v>
      </c>
      <c r="E83" s="27"/>
      <c r="F83" s="88">
        <f ca="1">VLOOKUP(TRIM($A83),INDIRECT($V$10),12+$V$11,0)</f>
        <v>52517</v>
      </c>
      <c r="G83" s="88">
        <f ca="1">VLOOKUP(TRIM($A83),INDIRECT($V$10),9+$V$11,0)</f>
        <v>74</v>
      </c>
      <c r="H83" s="27"/>
      <c r="I83" s="88">
        <f ca="1">VLOOKUP(TRIM($A83),INDIRECT($V$10),18+$V$11,0)</f>
        <v>67768</v>
      </c>
      <c r="J83" s="88">
        <f ca="1">VLOOKUP(TRIM($A83),INDIRECT($V$10),15+$V$11,0)</f>
        <v>70</v>
      </c>
    </row>
    <row r="84" spans="1:10" x14ac:dyDescent="0.2">
      <c r="A84" s="29"/>
      <c r="B84" s="92"/>
      <c r="C84" s="197"/>
      <c r="D84" s="198"/>
      <c r="E84" s="203"/>
      <c r="F84" s="197"/>
      <c r="G84" s="198"/>
      <c r="H84" s="203"/>
      <c r="I84" s="197"/>
      <c r="J84" s="198"/>
    </row>
    <row r="85" spans="1:10" x14ac:dyDescent="0.2">
      <c r="A85" s="29" t="s">
        <v>208</v>
      </c>
      <c r="B85" s="92" t="s">
        <v>209</v>
      </c>
      <c r="C85" s="197">
        <f ca="1">VLOOKUP(TRIM($A85),INDIRECT($V$10),6+$V$11,0)</f>
        <v>5134</v>
      </c>
      <c r="D85" s="197">
        <f ca="1">VLOOKUP(TRIM($A85),INDIRECT($V$10),3+$V$11,0)</f>
        <v>61</v>
      </c>
      <c r="E85" s="203"/>
      <c r="F85" s="197">
        <f ca="1">VLOOKUP(TRIM($A85),INDIRECT($V$10),12+$V$11,0)</f>
        <v>10089</v>
      </c>
      <c r="G85" s="197">
        <f ca="1">VLOOKUP(TRIM($A85),INDIRECT($V$10),9+$V$11,0)</f>
        <v>73</v>
      </c>
      <c r="H85" s="203"/>
      <c r="I85" s="197">
        <f ca="1">VLOOKUP(TRIM($A85),INDIRECT($V$10),18+$V$11,0)</f>
        <v>15223</v>
      </c>
      <c r="J85" s="197">
        <f ca="1">VLOOKUP(TRIM($A85),INDIRECT($V$10),15+$V$11,0)</f>
        <v>69</v>
      </c>
    </row>
    <row r="86" spans="1:10" x14ac:dyDescent="0.2">
      <c r="A86" s="29" t="s">
        <v>210</v>
      </c>
      <c r="B86" s="92" t="s">
        <v>211</v>
      </c>
      <c r="C86" s="197">
        <f t="shared" ref="C86:C98" ca="1" si="24">VLOOKUP(TRIM($A86),INDIRECT($V$10),6+$V$11,0)</f>
        <v>955</v>
      </c>
      <c r="D86" s="197">
        <f t="shared" ref="D86:D98" ca="1" si="25">VLOOKUP(TRIM($A86),INDIRECT($V$10),3+$V$11,0)</f>
        <v>55</v>
      </c>
      <c r="E86" s="203"/>
      <c r="F86" s="197">
        <f t="shared" ref="F86:F98" ca="1" si="26">VLOOKUP(TRIM($A86),INDIRECT($V$10),12+$V$11,0)</f>
        <v>3170</v>
      </c>
      <c r="G86" s="197">
        <f t="shared" ref="G86:G98" ca="1" si="27">VLOOKUP(TRIM($A86),INDIRECT($V$10),9+$V$11,0)</f>
        <v>71</v>
      </c>
      <c r="H86" s="203"/>
      <c r="I86" s="197">
        <f t="shared" ref="I86:I98" ca="1" si="28">VLOOKUP(TRIM($A86),INDIRECT($V$10),18+$V$11,0)</f>
        <v>4125</v>
      </c>
      <c r="J86" s="197">
        <f t="shared" ref="J86:J98" ca="1" si="29">VLOOKUP(TRIM($A86),INDIRECT($V$10),15+$V$11,0)</f>
        <v>67</v>
      </c>
    </row>
    <row r="87" spans="1:10" x14ac:dyDescent="0.2">
      <c r="A87" s="29" t="s">
        <v>212</v>
      </c>
      <c r="B87" s="92" t="s">
        <v>213</v>
      </c>
      <c r="C87" s="197">
        <f t="shared" ca="1" si="24"/>
        <v>763</v>
      </c>
      <c r="D87" s="197">
        <f t="shared" ca="1" si="25"/>
        <v>52</v>
      </c>
      <c r="E87" s="203"/>
      <c r="F87" s="197">
        <f t="shared" ca="1" si="26"/>
        <v>2867</v>
      </c>
      <c r="G87" s="197">
        <f t="shared" ca="1" si="27"/>
        <v>72</v>
      </c>
      <c r="H87" s="203"/>
      <c r="I87" s="197">
        <f t="shared" ca="1" si="28"/>
        <v>3630</v>
      </c>
      <c r="J87" s="197">
        <f t="shared" ca="1" si="29"/>
        <v>68</v>
      </c>
    </row>
    <row r="88" spans="1:10" x14ac:dyDescent="0.2">
      <c r="A88" s="29" t="s">
        <v>214</v>
      </c>
      <c r="B88" s="245" t="s">
        <v>581</v>
      </c>
      <c r="C88" s="197">
        <f t="shared" ca="1" si="24"/>
        <v>192</v>
      </c>
      <c r="D88" s="197">
        <f t="shared" ca="1" si="25"/>
        <v>47</v>
      </c>
      <c r="E88" s="203"/>
      <c r="F88" s="197">
        <f t="shared" ca="1" si="26"/>
        <v>1628</v>
      </c>
      <c r="G88" s="197">
        <f t="shared" ca="1" si="27"/>
        <v>70</v>
      </c>
      <c r="H88" s="203"/>
      <c r="I88" s="197">
        <f t="shared" ca="1" si="28"/>
        <v>1820</v>
      </c>
      <c r="J88" s="197">
        <f t="shared" ca="1" si="29"/>
        <v>68</v>
      </c>
    </row>
    <row r="89" spans="1:10" x14ac:dyDescent="0.2">
      <c r="A89" s="29" t="s">
        <v>216</v>
      </c>
      <c r="B89" s="92" t="s">
        <v>217</v>
      </c>
      <c r="C89" s="197">
        <f t="shared" ca="1" si="24"/>
        <v>1158</v>
      </c>
      <c r="D89" s="197">
        <f t="shared" ca="1" si="25"/>
        <v>61</v>
      </c>
      <c r="E89" s="203"/>
      <c r="F89" s="197">
        <f t="shared" ca="1" si="26"/>
        <v>2999</v>
      </c>
      <c r="G89" s="197">
        <f t="shared" ca="1" si="27"/>
        <v>72</v>
      </c>
      <c r="H89" s="203"/>
      <c r="I89" s="197">
        <f t="shared" ca="1" si="28"/>
        <v>4157</v>
      </c>
      <c r="J89" s="197">
        <f t="shared" ca="1" si="29"/>
        <v>69</v>
      </c>
    </row>
    <row r="90" spans="1:10" x14ac:dyDescent="0.2">
      <c r="A90" s="29" t="s">
        <v>218</v>
      </c>
      <c r="B90" s="92" t="s">
        <v>219</v>
      </c>
      <c r="C90" s="197">
        <f t="shared" ca="1" si="24"/>
        <v>315</v>
      </c>
      <c r="D90" s="197">
        <f t="shared" ca="1" si="25"/>
        <v>57</v>
      </c>
      <c r="E90" s="203"/>
      <c r="F90" s="197">
        <f t="shared" ca="1" si="26"/>
        <v>2549</v>
      </c>
      <c r="G90" s="197">
        <f t="shared" ca="1" si="27"/>
        <v>75</v>
      </c>
      <c r="H90" s="203"/>
      <c r="I90" s="197">
        <f t="shared" ca="1" si="28"/>
        <v>2864</v>
      </c>
      <c r="J90" s="197">
        <f t="shared" ca="1" si="29"/>
        <v>73</v>
      </c>
    </row>
    <row r="91" spans="1:10" x14ac:dyDescent="0.2">
      <c r="A91" s="29" t="s">
        <v>220</v>
      </c>
      <c r="B91" s="92" t="s">
        <v>221</v>
      </c>
      <c r="C91" s="197">
        <f t="shared" ca="1" si="24"/>
        <v>444</v>
      </c>
      <c r="D91" s="197">
        <f t="shared" ca="1" si="25"/>
        <v>71</v>
      </c>
      <c r="E91" s="203"/>
      <c r="F91" s="197">
        <f t="shared" ca="1" si="26"/>
        <v>2197</v>
      </c>
      <c r="G91" s="197">
        <f t="shared" ca="1" si="27"/>
        <v>81</v>
      </c>
      <c r="H91" s="203"/>
      <c r="I91" s="197">
        <f t="shared" ca="1" si="28"/>
        <v>2641</v>
      </c>
      <c r="J91" s="197">
        <f t="shared" ca="1" si="29"/>
        <v>79</v>
      </c>
    </row>
    <row r="92" spans="1:10" x14ac:dyDescent="0.2">
      <c r="A92" s="29" t="s">
        <v>222</v>
      </c>
      <c r="B92" s="92" t="s">
        <v>223</v>
      </c>
      <c r="C92" s="197">
        <f t="shared" ca="1" si="24"/>
        <v>1305</v>
      </c>
      <c r="D92" s="197">
        <f t="shared" ca="1" si="25"/>
        <v>57</v>
      </c>
      <c r="E92" s="203"/>
      <c r="F92" s="197">
        <f t="shared" ca="1" si="26"/>
        <v>7933</v>
      </c>
      <c r="G92" s="197">
        <f t="shared" ca="1" si="27"/>
        <v>75</v>
      </c>
      <c r="H92" s="203"/>
      <c r="I92" s="197">
        <f t="shared" ca="1" si="28"/>
        <v>9238</v>
      </c>
      <c r="J92" s="197">
        <f t="shared" ca="1" si="29"/>
        <v>73</v>
      </c>
    </row>
    <row r="93" spans="1:10" x14ac:dyDescent="0.2">
      <c r="A93" s="29" t="s">
        <v>224</v>
      </c>
      <c r="B93" s="92" t="s">
        <v>225</v>
      </c>
      <c r="C93" s="197">
        <f t="shared" ca="1" si="24"/>
        <v>924</v>
      </c>
      <c r="D93" s="197">
        <f t="shared" ca="1" si="25"/>
        <v>54</v>
      </c>
      <c r="E93" s="203"/>
      <c r="F93" s="197">
        <f t="shared" ca="1" si="26"/>
        <v>2193</v>
      </c>
      <c r="G93" s="197">
        <f t="shared" ca="1" si="27"/>
        <v>69</v>
      </c>
      <c r="H93" s="203"/>
      <c r="I93" s="197">
        <f t="shared" ca="1" si="28"/>
        <v>3117</v>
      </c>
      <c r="J93" s="197">
        <f t="shared" ca="1" si="29"/>
        <v>65</v>
      </c>
    </row>
    <row r="94" spans="1:10" x14ac:dyDescent="0.2">
      <c r="A94" s="29" t="s">
        <v>226</v>
      </c>
      <c r="B94" s="92" t="s">
        <v>227</v>
      </c>
      <c r="C94" s="197">
        <f t="shared" ca="1" si="24"/>
        <v>523</v>
      </c>
      <c r="D94" s="197">
        <f t="shared" ca="1" si="25"/>
        <v>55</v>
      </c>
      <c r="E94" s="203"/>
      <c r="F94" s="197">
        <f t="shared" ca="1" si="26"/>
        <v>1639</v>
      </c>
      <c r="G94" s="197">
        <f t="shared" ca="1" si="27"/>
        <v>71</v>
      </c>
      <c r="H94" s="203"/>
      <c r="I94" s="197">
        <f t="shared" ca="1" si="28"/>
        <v>2162</v>
      </c>
      <c r="J94" s="197">
        <f t="shared" ca="1" si="29"/>
        <v>67</v>
      </c>
    </row>
    <row r="95" spans="1:10" x14ac:dyDescent="0.2">
      <c r="A95" s="29" t="s">
        <v>228</v>
      </c>
      <c r="B95" s="245" t="s">
        <v>607</v>
      </c>
      <c r="C95" s="197">
        <f t="shared" ca="1" si="24"/>
        <v>981</v>
      </c>
      <c r="D95" s="197">
        <f t="shared" ca="1" si="25"/>
        <v>58</v>
      </c>
      <c r="E95" s="203"/>
      <c r="F95" s="197">
        <f t="shared" ca="1" si="26"/>
        <v>2501</v>
      </c>
      <c r="G95" s="197">
        <f t="shared" ca="1" si="27"/>
        <v>77</v>
      </c>
      <c r="H95" s="203"/>
      <c r="I95" s="197">
        <f t="shared" ca="1" si="28"/>
        <v>3482</v>
      </c>
      <c r="J95" s="197">
        <f t="shared" ca="1" si="29"/>
        <v>72</v>
      </c>
    </row>
    <row r="96" spans="1:10" x14ac:dyDescent="0.2">
      <c r="A96" s="29" t="s">
        <v>230</v>
      </c>
      <c r="B96" s="92" t="s">
        <v>231</v>
      </c>
      <c r="C96" s="197">
        <f t="shared" ca="1" si="24"/>
        <v>701</v>
      </c>
      <c r="D96" s="197">
        <f t="shared" ca="1" si="25"/>
        <v>54</v>
      </c>
      <c r="E96" s="203"/>
      <c r="F96" s="197">
        <f t="shared" ca="1" si="26"/>
        <v>5362</v>
      </c>
      <c r="G96" s="197">
        <f t="shared" ca="1" si="27"/>
        <v>74</v>
      </c>
      <c r="H96" s="203"/>
      <c r="I96" s="197">
        <f t="shared" ca="1" si="28"/>
        <v>6063</v>
      </c>
      <c r="J96" s="197">
        <f t="shared" ca="1" si="29"/>
        <v>72</v>
      </c>
    </row>
    <row r="97" spans="1:10" x14ac:dyDescent="0.2">
      <c r="A97" s="29" t="s">
        <v>232</v>
      </c>
      <c r="B97" s="92" t="s">
        <v>233</v>
      </c>
      <c r="C97" s="197">
        <f t="shared" ca="1" si="24"/>
        <v>947</v>
      </c>
      <c r="D97" s="197">
        <f t="shared" ca="1" si="25"/>
        <v>57</v>
      </c>
      <c r="E97" s="203"/>
      <c r="F97" s="197">
        <f t="shared" ca="1" si="26"/>
        <v>2140</v>
      </c>
      <c r="G97" s="197">
        <f t="shared" ca="1" si="27"/>
        <v>70</v>
      </c>
      <c r="H97" s="203"/>
      <c r="I97" s="197">
        <f t="shared" ca="1" si="28"/>
        <v>3087</v>
      </c>
      <c r="J97" s="197">
        <f t="shared" ca="1" si="29"/>
        <v>66</v>
      </c>
    </row>
    <row r="98" spans="1:10" x14ac:dyDescent="0.2">
      <c r="A98" s="29" t="s">
        <v>234</v>
      </c>
      <c r="B98" s="92" t="s">
        <v>235</v>
      </c>
      <c r="C98" s="197">
        <f t="shared" ca="1" si="24"/>
        <v>909</v>
      </c>
      <c r="D98" s="197">
        <f t="shared" ca="1" si="25"/>
        <v>50</v>
      </c>
      <c r="E98" s="203"/>
      <c r="F98" s="197">
        <f t="shared" ca="1" si="26"/>
        <v>5250</v>
      </c>
      <c r="G98" s="197">
        <f t="shared" ca="1" si="27"/>
        <v>74</v>
      </c>
      <c r="H98" s="203"/>
      <c r="I98" s="197">
        <f t="shared" ca="1" si="28"/>
        <v>6159</v>
      </c>
      <c r="J98" s="197">
        <f t="shared" ca="1" si="29"/>
        <v>71</v>
      </c>
    </row>
    <row r="99" spans="1:10" x14ac:dyDescent="0.2">
      <c r="A99" s="86"/>
      <c r="B99" s="94"/>
      <c r="C99" s="197"/>
      <c r="D99" s="198"/>
      <c r="E99" s="203"/>
      <c r="F99" s="197"/>
      <c r="G99" s="198"/>
      <c r="H99" s="203"/>
      <c r="I99" s="197"/>
      <c r="J99" s="198"/>
    </row>
    <row r="100" spans="1:10" x14ac:dyDescent="0.2">
      <c r="A100" s="86" t="s">
        <v>236</v>
      </c>
      <c r="B100" s="90" t="s">
        <v>470</v>
      </c>
      <c r="C100" s="88">
        <f ca="1">VLOOKUP(TRIM($A100),INDIRECT($V$10),6+$V$11,0)</f>
        <v>10360</v>
      </c>
      <c r="D100" s="88">
        <f ca="1">VLOOKUP(TRIM($A100),INDIRECT($V$10),3+$V$11,0)</f>
        <v>51</v>
      </c>
      <c r="E100" s="27"/>
      <c r="F100" s="88">
        <f ca="1">VLOOKUP(TRIM($A100),INDIRECT($V$10),12+$V$11,0)</f>
        <v>57898</v>
      </c>
      <c r="G100" s="88">
        <f ca="1">VLOOKUP(TRIM($A100),INDIRECT($V$10),9+$V$11,0)</f>
        <v>70</v>
      </c>
      <c r="H100" s="27"/>
      <c r="I100" s="88">
        <f ca="1">VLOOKUP(TRIM($A100),INDIRECT($V$10),18+$V$11,0)</f>
        <v>68258</v>
      </c>
      <c r="J100" s="88">
        <f ca="1">VLOOKUP(TRIM($A100),INDIRECT($V$10),15+$V$11,0)</f>
        <v>67</v>
      </c>
    </row>
    <row r="101" spans="1:10" x14ac:dyDescent="0.2">
      <c r="A101" s="29"/>
      <c r="B101" s="90"/>
      <c r="C101" s="197"/>
      <c r="D101" s="198"/>
      <c r="E101" s="203"/>
      <c r="F101" s="197"/>
      <c r="G101" s="198"/>
      <c r="H101" s="203"/>
      <c r="I101" s="197"/>
      <c r="J101" s="198"/>
    </row>
    <row r="102" spans="1:10" x14ac:dyDescent="0.2">
      <c r="A102" s="29" t="s">
        <v>238</v>
      </c>
      <c r="B102" s="92" t="s">
        <v>239</v>
      </c>
      <c r="C102" s="197">
        <f ca="1">VLOOKUP(TRIM($A102),INDIRECT($V$10),6+$V$11,0)</f>
        <v>312</v>
      </c>
      <c r="D102" s="197">
        <f ca="1">VLOOKUP(TRIM($A102),INDIRECT($V$10),3+$V$11,0)</f>
        <v>52</v>
      </c>
      <c r="E102" s="203"/>
      <c r="F102" s="197">
        <f ca="1">VLOOKUP(TRIM($A102),INDIRECT($V$10),12+$V$11,0)</f>
        <v>1689</v>
      </c>
      <c r="G102" s="197">
        <f ca="1">VLOOKUP(TRIM($A102),INDIRECT($V$10),9+$V$11,0)</f>
        <v>73</v>
      </c>
      <c r="H102" s="203"/>
      <c r="I102" s="197">
        <f ca="1">VLOOKUP(TRIM($A102),INDIRECT($V$10),18+$V$11,0)</f>
        <v>2001</v>
      </c>
      <c r="J102" s="197">
        <f ca="1">VLOOKUP(TRIM($A102),INDIRECT($V$10),15+$V$11,0)</f>
        <v>70</v>
      </c>
    </row>
    <row r="103" spans="1:10" x14ac:dyDescent="0.2">
      <c r="A103" s="29" t="s">
        <v>240</v>
      </c>
      <c r="B103" s="92" t="s">
        <v>241</v>
      </c>
      <c r="C103" s="197">
        <f t="shared" ref="C103:C112" ca="1" si="30">VLOOKUP(TRIM($A103),INDIRECT($V$10),6+$V$11,0)</f>
        <v>427</v>
      </c>
      <c r="D103" s="197">
        <f t="shared" ref="D103:D112" ca="1" si="31">VLOOKUP(TRIM($A103),INDIRECT($V$10),3+$V$11,0)</f>
        <v>52</v>
      </c>
      <c r="E103" s="203"/>
      <c r="F103" s="197">
        <f t="shared" ref="F103:F112" ca="1" si="32">VLOOKUP(TRIM($A103),INDIRECT($V$10),12+$V$11,0)</f>
        <v>2778</v>
      </c>
      <c r="G103" s="197">
        <f t="shared" ref="G103:G112" ca="1" si="33">VLOOKUP(TRIM($A103),INDIRECT($V$10),9+$V$11,0)</f>
        <v>71</v>
      </c>
      <c r="H103" s="203"/>
      <c r="I103" s="197">
        <f t="shared" ref="I103:I112" ca="1" si="34">VLOOKUP(TRIM($A103),INDIRECT($V$10),18+$V$11,0)</f>
        <v>3205</v>
      </c>
      <c r="J103" s="197">
        <f t="shared" ref="J103:J112" ca="1" si="35">VLOOKUP(TRIM($A103),INDIRECT($V$10),15+$V$11,0)</f>
        <v>68</v>
      </c>
    </row>
    <row r="104" spans="1:10" x14ac:dyDescent="0.2">
      <c r="A104" s="29" t="s">
        <v>242</v>
      </c>
      <c r="B104" s="92" t="s">
        <v>243</v>
      </c>
      <c r="C104" s="197">
        <f t="shared" ca="1" si="30"/>
        <v>805</v>
      </c>
      <c r="D104" s="197">
        <f t="shared" ca="1" si="31"/>
        <v>49</v>
      </c>
      <c r="E104" s="203"/>
      <c r="F104" s="197">
        <f t="shared" ca="1" si="32"/>
        <v>6085</v>
      </c>
      <c r="G104" s="197">
        <f t="shared" ca="1" si="33"/>
        <v>73</v>
      </c>
      <c r="H104" s="203"/>
      <c r="I104" s="197">
        <f t="shared" ca="1" si="34"/>
        <v>6890</v>
      </c>
      <c r="J104" s="197">
        <f t="shared" ca="1" si="35"/>
        <v>70</v>
      </c>
    </row>
    <row r="105" spans="1:10" x14ac:dyDescent="0.2">
      <c r="A105" s="29" t="s">
        <v>244</v>
      </c>
      <c r="B105" s="92" t="s">
        <v>245</v>
      </c>
      <c r="C105" s="197">
        <f t="shared" ca="1" si="30"/>
        <v>2242</v>
      </c>
      <c r="D105" s="197">
        <f t="shared" ca="1" si="31"/>
        <v>51</v>
      </c>
      <c r="E105" s="203"/>
      <c r="F105" s="197">
        <f t="shared" ca="1" si="32"/>
        <v>13457</v>
      </c>
      <c r="G105" s="197">
        <f t="shared" ca="1" si="33"/>
        <v>70</v>
      </c>
      <c r="H105" s="203"/>
      <c r="I105" s="197">
        <f t="shared" ca="1" si="34"/>
        <v>15699</v>
      </c>
      <c r="J105" s="197">
        <f t="shared" ca="1" si="35"/>
        <v>67</v>
      </c>
    </row>
    <row r="106" spans="1:10" x14ac:dyDescent="0.2">
      <c r="A106" s="29" t="s">
        <v>246</v>
      </c>
      <c r="B106" s="92" t="s">
        <v>247</v>
      </c>
      <c r="C106" s="197">
        <f t="shared" ca="1" si="30"/>
        <v>1666</v>
      </c>
      <c r="D106" s="197">
        <f t="shared" ca="1" si="31"/>
        <v>51</v>
      </c>
      <c r="E106" s="203"/>
      <c r="F106" s="197">
        <f t="shared" ca="1" si="32"/>
        <v>12087</v>
      </c>
      <c r="G106" s="197">
        <f t="shared" ca="1" si="33"/>
        <v>74</v>
      </c>
      <c r="H106" s="203"/>
      <c r="I106" s="197">
        <f t="shared" ca="1" si="34"/>
        <v>13753</v>
      </c>
      <c r="J106" s="197">
        <f t="shared" ca="1" si="35"/>
        <v>71</v>
      </c>
    </row>
    <row r="107" spans="1:10" x14ac:dyDescent="0.2">
      <c r="A107" s="29" t="s">
        <v>248</v>
      </c>
      <c r="B107" s="92" t="s">
        <v>249</v>
      </c>
      <c r="C107" s="197">
        <f t="shared" ca="1" si="30"/>
        <v>698</v>
      </c>
      <c r="D107" s="197">
        <f t="shared" ca="1" si="31"/>
        <v>58</v>
      </c>
      <c r="E107" s="203"/>
      <c r="F107" s="197">
        <f t="shared" ca="1" si="32"/>
        <v>2465</v>
      </c>
      <c r="G107" s="197">
        <f t="shared" ca="1" si="33"/>
        <v>66</v>
      </c>
      <c r="H107" s="203"/>
      <c r="I107" s="197">
        <f t="shared" ca="1" si="34"/>
        <v>3163</v>
      </c>
      <c r="J107" s="197">
        <f t="shared" ca="1" si="35"/>
        <v>64</v>
      </c>
    </row>
    <row r="108" spans="1:10" x14ac:dyDescent="0.2">
      <c r="A108" s="29" t="s">
        <v>250</v>
      </c>
      <c r="B108" s="92" t="s">
        <v>251</v>
      </c>
      <c r="C108" s="197">
        <f t="shared" ca="1" si="30"/>
        <v>1567</v>
      </c>
      <c r="D108" s="197">
        <f t="shared" ca="1" si="31"/>
        <v>46</v>
      </c>
      <c r="E108" s="203"/>
      <c r="F108" s="197">
        <f t="shared" ca="1" si="32"/>
        <v>7203</v>
      </c>
      <c r="G108" s="197">
        <f t="shared" ca="1" si="33"/>
        <v>65</v>
      </c>
      <c r="H108" s="203"/>
      <c r="I108" s="197">
        <f t="shared" ca="1" si="34"/>
        <v>8770</v>
      </c>
      <c r="J108" s="197">
        <f t="shared" ca="1" si="35"/>
        <v>61</v>
      </c>
    </row>
    <row r="109" spans="1:10" x14ac:dyDescent="0.2">
      <c r="A109" s="29" t="s">
        <v>252</v>
      </c>
      <c r="B109" s="92" t="s">
        <v>253</v>
      </c>
      <c r="C109" s="197">
        <f t="shared" ca="1" si="30"/>
        <v>598</v>
      </c>
      <c r="D109" s="197">
        <f t="shared" ca="1" si="31"/>
        <v>49</v>
      </c>
      <c r="E109" s="203"/>
      <c r="F109" s="197">
        <f t="shared" ca="1" si="32"/>
        <v>2167</v>
      </c>
      <c r="G109" s="197">
        <f t="shared" ca="1" si="33"/>
        <v>63</v>
      </c>
      <c r="H109" s="203"/>
      <c r="I109" s="197">
        <f t="shared" ca="1" si="34"/>
        <v>2765</v>
      </c>
      <c r="J109" s="197">
        <f t="shared" ca="1" si="35"/>
        <v>60</v>
      </c>
    </row>
    <row r="110" spans="1:10" x14ac:dyDescent="0.2">
      <c r="A110" s="29" t="s">
        <v>254</v>
      </c>
      <c r="B110" s="245" t="s">
        <v>441</v>
      </c>
      <c r="C110" s="197">
        <f t="shared" ca="1" si="30"/>
        <v>418</v>
      </c>
      <c r="D110" s="197">
        <f t="shared" ca="1" si="31"/>
        <v>48</v>
      </c>
      <c r="E110" s="203"/>
      <c r="F110" s="197">
        <f t="shared" ca="1" si="32"/>
        <v>1599</v>
      </c>
      <c r="G110" s="197">
        <f t="shared" ca="1" si="33"/>
        <v>68</v>
      </c>
      <c r="H110" s="203"/>
      <c r="I110" s="197">
        <f t="shared" ca="1" si="34"/>
        <v>2017</v>
      </c>
      <c r="J110" s="197">
        <f t="shared" ca="1" si="35"/>
        <v>64</v>
      </c>
    </row>
    <row r="111" spans="1:10" x14ac:dyDescent="0.2">
      <c r="A111" s="29" t="s">
        <v>255</v>
      </c>
      <c r="B111" s="92" t="s">
        <v>256</v>
      </c>
      <c r="C111" s="197">
        <f t="shared" ca="1" si="30"/>
        <v>1174</v>
      </c>
      <c r="D111" s="197">
        <f t="shared" ca="1" si="31"/>
        <v>54</v>
      </c>
      <c r="E111" s="203"/>
      <c r="F111" s="197">
        <f t="shared" ca="1" si="32"/>
        <v>6522</v>
      </c>
      <c r="G111" s="197">
        <f t="shared" ca="1" si="33"/>
        <v>70</v>
      </c>
      <c r="H111" s="203"/>
      <c r="I111" s="197">
        <f t="shared" ca="1" si="34"/>
        <v>7696</v>
      </c>
      <c r="J111" s="197">
        <f t="shared" ca="1" si="35"/>
        <v>68</v>
      </c>
    </row>
    <row r="112" spans="1:10" x14ac:dyDescent="0.2">
      <c r="A112" s="29" t="s">
        <v>257</v>
      </c>
      <c r="B112" s="92" t="s">
        <v>258</v>
      </c>
      <c r="C112" s="197">
        <f t="shared" ca="1" si="30"/>
        <v>453</v>
      </c>
      <c r="D112" s="197">
        <f t="shared" ca="1" si="31"/>
        <v>52</v>
      </c>
      <c r="E112" s="203"/>
      <c r="F112" s="197">
        <f t="shared" ca="1" si="32"/>
        <v>1846</v>
      </c>
      <c r="G112" s="197">
        <f t="shared" ca="1" si="33"/>
        <v>76</v>
      </c>
      <c r="H112" s="203"/>
      <c r="I112" s="197">
        <f t="shared" ca="1" si="34"/>
        <v>2299</v>
      </c>
      <c r="J112" s="197">
        <f t="shared" ca="1" si="35"/>
        <v>71</v>
      </c>
    </row>
    <row r="113" spans="1:10" x14ac:dyDescent="0.2">
      <c r="A113" s="86"/>
      <c r="B113" s="94"/>
      <c r="C113" s="197"/>
      <c r="D113" s="198"/>
      <c r="E113" s="203"/>
      <c r="F113" s="197"/>
      <c r="G113" s="198"/>
      <c r="H113" s="203"/>
      <c r="I113" s="197"/>
      <c r="J113" s="198"/>
    </row>
    <row r="114" spans="1:10" x14ac:dyDescent="0.2">
      <c r="A114" s="86" t="s">
        <v>259</v>
      </c>
      <c r="B114" s="95" t="s">
        <v>260</v>
      </c>
      <c r="C114" s="88">
        <f ca="1">VLOOKUP(TRIM($A114),INDIRECT($V$10),6+$V$11,0)</f>
        <v>24291</v>
      </c>
      <c r="D114" s="88">
        <f ca="1">VLOOKUP(TRIM($A114),INDIRECT($V$10),3+$V$11,0)</f>
        <v>63</v>
      </c>
      <c r="E114" s="27"/>
      <c r="F114" s="88">
        <f ca="1">VLOOKUP(TRIM($A114),INDIRECT($V$10),12+$V$11,0)</f>
        <v>73774</v>
      </c>
      <c r="G114" s="88">
        <f ca="1">VLOOKUP(TRIM($A114),INDIRECT($V$10),9+$V$11,0)</f>
        <v>75</v>
      </c>
      <c r="H114" s="27"/>
      <c r="I114" s="88">
        <f ca="1">VLOOKUP(TRIM($A114),INDIRECT($V$10),18+$V$11,0)</f>
        <v>98065</v>
      </c>
      <c r="J114" s="88">
        <f ca="1">VLOOKUP(TRIM($A114),INDIRECT($V$10),15+$V$11,0)</f>
        <v>72</v>
      </c>
    </row>
    <row r="115" spans="1:10" x14ac:dyDescent="0.2">
      <c r="A115" s="29"/>
      <c r="B115" s="95"/>
      <c r="C115" s="197"/>
      <c r="D115" s="198"/>
      <c r="E115" s="203"/>
      <c r="F115" s="197"/>
      <c r="G115" s="198"/>
      <c r="H115" s="203"/>
      <c r="I115" s="197"/>
      <c r="J115" s="198"/>
    </row>
    <row r="116" spans="1:10" x14ac:dyDescent="0.2">
      <c r="A116" s="96" t="s">
        <v>261</v>
      </c>
      <c r="B116" s="97" t="s">
        <v>262</v>
      </c>
      <c r="C116" s="88">
        <f ca="1">VLOOKUP(TRIM($A116),INDIRECT($V$10),6+$V$11,0)</f>
        <v>11026</v>
      </c>
      <c r="D116" s="88">
        <f ca="1">VLOOKUP(TRIM($A116),INDIRECT($V$10),3+$V$11,0)</f>
        <v>65</v>
      </c>
      <c r="E116" s="27"/>
      <c r="F116" s="88">
        <f ca="1">VLOOKUP(TRIM($A116),INDIRECT($V$10),12+$V$11,0)</f>
        <v>23277</v>
      </c>
      <c r="G116" s="88">
        <f ca="1">VLOOKUP(TRIM($A116),INDIRECT($V$10),9+$V$11,0)</f>
        <v>76</v>
      </c>
      <c r="H116" s="27"/>
      <c r="I116" s="88">
        <f ca="1">VLOOKUP(TRIM($A116),INDIRECT($V$10),18+$V$11,0)</f>
        <v>34303</v>
      </c>
      <c r="J116" s="88">
        <f ca="1">VLOOKUP(TRIM($A116),INDIRECT($V$10),15+$V$11,0)</f>
        <v>73</v>
      </c>
    </row>
    <row r="117" spans="1:10" x14ac:dyDescent="0.2">
      <c r="A117" s="29" t="s">
        <v>263</v>
      </c>
      <c r="B117" s="98" t="s">
        <v>264</v>
      </c>
      <c r="C117" s="197">
        <f ca="1">VLOOKUP(TRIM($A117),INDIRECT($V$10),6+$V$11,0)</f>
        <v>577</v>
      </c>
      <c r="D117" s="197">
        <f ca="1">VLOOKUP(TRIM($A117),INDIRECT($V$10),3+$V$11,0)</f>
        <v>60</v>
      </c>
      <c r="E117" s="203"/>
      <c r="F117" s="197">
        <f ca="1">VLOOKUP(TRIM($A117),INDIRECT($V$10),12+$V$11,0)</f>
        <v>1015</v>
      </c>
      <c r="G117" s="197">
        <f ca="1">VLOOKUP(TRIM($A117),INDIRECT($V$10),9+$V$11,0)</f>
        <v>72</v>
      </c>
      <c r="H117" s="203"/>
      <c r="I117" s="197">
        <f ca="1">VLOOKUP(TRIM($A117),INDIRECT($V$10),18+$V$11,0)</f>
        <v>1592</v>
      </c>
      <c r="J117" s="197">
        <f ca="1">VLOOKUP(TRIM($A117),INDIRECT($V$10),15+$V$11,0)</f>
        <v>68</v>
      </c>
    </row>
    <row r="118" spans="1:10" x14ac:dyDescent="0.2">
      <c r="A118" s="29" t="s">
        <v>265</v>
      </c>
      <c r="B118" s="99" t="s">
        <v>266</v>
      </c>
      <c r="C118" s="197" t="str">
        <f ca="1">VLOOKUP(TRIM($A118),INDIRECT($V$10),6+$V$11,0)</f>
        <v>*</v>
      </c>
      <c r="D118" s="197" t="str">
        <f ca="1">VLOOKUP(TRIM($A118),INDIRECT($V$10),3+$V$11,0)</f>
        <v>*</v>
      </c>
      <c r="E118" s="203"/>
      <c r="F118" s="197" t="str">
        <f ca="1">VLOOKUP(TRIM($A118),INDIRECT($V$10),12+$V$11,0)</f>
        <v>*</v>
      </c>
      <c r="G118" s="197" t="str">
        <f ca="1">VLOOKUP(TRIM($A118),INDIRECT($V$10),9+$V$11,0)</f>
        <v>*</v>
      </c>
      <c r="H118" s="203"/>
      <c r="I118" s="197" t="str">
        <f ca="1">VLOOKUP(TRIM($A118),INDIRECT($V$10),18+$V$11,0)</f>
        <v>*</v>
      </c>
      <c r="J118" s="197" t="str">
        <f ca="1">VLOOKUP(TRIM($A118),INDIRECT($V$10),15+$V$11,0)</f>
        <v>*</v>
      </c>
    </row>
    <row r="119" spans="1:10" x14ac:dyDescent="0.2">
      <c r="A119" s="29" t="s">
        <v>267</v>
      </c>
      <c r="B119" s="100" t="s">
        <v>268</v>
      </c>
      <c r="C119" s="197">
        <f t="shared" ref="C119:C130" ca="1" si="36">VLOOKUP(TRIM($A119),INDIRECT($V$10),6+$V$11,0)</f>
        <v>929</v>
      </c>
      <c r="D119" s="197">
        <f t="shared" ref="D119:D130" ca="1" si="37">VLOOKUP(TRIM($A119),INDIRECT($V$10),3+$V$11,0)</f>
        <v>66</v>
      </c>
      <c r="E119" s="203"/>
      <c r="F119" s="197">
        <f t="shared" ref="F119:F130" ca="1" si="38">VLOOKUP(TRIM($A119),INDIRECT($V$10),12+$V$11,0)</f>
        <v>1719</v>
      </c>
      <c r="G119" s="197">
        <f t="shared" ref="G119:G130" ca="1" si="39">VLOOKUP(TRIM($A119),INDIRECT($V$10),9+$V$11,0)</f>
        <v>76</v>
      </c>
      <c r="H119" s="203"/>
      <c r="I119" s="197">
        <f t="shared" ref="I119:I130" ca="1" si="40">VLOOKUP(TRIM($A119),INDIRECT($V$10),18+$V$11,0)</f>
        <v>2648</v>
      </c>
      <c r="J119" s="197">
        <f t="shared" ref="J119:J130" ca="1" si="41">VLOOKUP(TRIM($A119),INDIRECT($V$10),15+$V$11,0)</f>
        <v>72</v>
      </c>
    </row>
    <row r="120" spans="1:10" x14ac:dyDescent="0.2">
      <c r="A120" s="29" t="s">
        <v>269</v>
      </c>
      <c r="B120" s="98" t="s">
        <v>270</v>
      </c>
      <c r="C120" s="197">
        <f t="shared" ca="1" si="36"/>
        <v>486</v>
      </c>
      <c r="D120" s="197">
        <f t="shared" ca="1" si="37"/>
        <v>67</v>
      </c>
      <c r="E120" s="203"/>
      <c r="F120" s="197">
        <f t="shared" ca="1" si="38"/>
        <v>918</v>
      </c>
      <c r="G120" s="197">
        <f t="shared" ca="1" si="39"/>
        <v>80</v>
      </c>
      <c r="H120" s="203"/>
      <c r="I120" s="197">
        <f t="shared" ca="1" si="40"/>
        <v>1404</v>
      </c>
      <c r="J120" s="197">
        <f t="shared" ca="1" si="41"/>
        <v>76</v>
      </c>
    </row>
    <row r="121" spans="1:10" x14ac:dyDescent="0.2">
      <c r="A121" s="29" t="s">
        <v>271</v>
      </c>
      <c r="B121" s="100" t="s">
        <v>272</v>
      </c>
      <c r="C121" s="197">
        <f t="shared" ca="1" si="36"/>
        <v>876</v>
      </c>
      <c r="D121" s="197">
        <f t="shared" ca="1" si="37"/>
        <v>60</v>
      </c>
      <c r="E121" s="203"/>
      <c r="F121" s="197">
        <f t="shared" ca="1" si="38"/>
        <v>2322</v>
      </c>
      <c r="G121" s="197">
        <f t="shared" ca="1" si="39"/>
        <v>69</v>
      </c>
      <c r="H121" s="203"/>
      <c r="I121" s="197">
        <f t="shared" ca="1" si="40"/>
        <v>3198</v>
      </c>
      <c r="J121" s="197">
        <f t="shared" ca="1" si="41"/>
        <v>67</v>
      </c>
    </row>
    <row r="122" spans="1:10" x14ac:dyDescent="0.2">
      <c r="A122" s="29" t="s">
        <v>273</v>
      </c>
      <c r="B122" s="100" t="s">
        <v>274</v>
      </c>
      <c r="C122" s="197">
        <f t="shared" ca="1" si="36"/>
        <v>901</v>
      </c>
      <c r="D122" s="197">
        <f t="shared" ca="1" si="37"/>
        <v>62</v>
      </c>
      <c r="E122" s="203"/>
      <c r="F122" s="197">
        <f t="shared" ca="1" si="38"/>
        <v>1095</v>
      </c>
      <c r="G122" s="197">
        <f t="shared" ca="1" si="39"/>
        <v>76</v>
      </c>
      <c r="H122" s="203"/>
      <c r="I122" s="197">
        <f t="shared" ca="1" si="40"/>
        <v>1996</v>
      </c>
      <c r="J122" s="197">
        <f t="shared" ca="1" si="41"/>
        <v>70</v>
      </c>
    </row>
    <row r="123" spans="1:10" x14ac:dyDescent="0.2">
      <c r="A123" s="29" t="s">
        <v>275</v>
      </c>
      <c r="B123" s="100" t="s">
        <v>276</v>
      </c>
      <c r="C123" s="197" t="str">
        <f t="shared" ca="1" si="36"/>
        <v>x</v>
      </c>
      <c r="D123" s="197" t="str">
        <f t="shared" ca="1" si="37"/>
        <v>x</v>
      </c>
      <c r="E123" s="203"/>
      <c r="F123" s="197" t="str">
        <f t="shared" ca="1" si="38"/>
        <v>x</v>
      </c>
      <c r="G123" s="197" t="str">
        <f t="shared" ca="1" si="39"/>
        <v>x</v>
      </c>
      <c r="H123" s="203"/>
      <c r="I123" s="197" t="str">
        <f t="shared" ca="1" si="40"/>
        <v>x</v>
      </c>
      <c r="J123" s="197" t="str">
        <f t="shared" ca="1" si="41"/>
        <v>x</v>
      </c>
    </row>
    <row r="124" spans="1:10" x14ac:dyDescent="0.2">
      <c r="A124" s="29" t="s">
        <v>277</v>
      </c>
      <c r="B124" s="100" t="s">
        <v>278</v>
      </c>
      <c r="C124" s="197">
        <f t="shared" ca="1" si="36"/>
        <v>1073</v>
      </c>
      <c r="D124" s="197">
        <f t="shared" ca="1" si="37"/>
        <v>65</v>
      </c>
      <c r="E124" s="203"/>
      <c r="F124" s="197">
        <f t="shared" ca="1" si="38"/>
        <v>2050</v>
      </c>
      <c r="G124" s="197">
        <f t="shared" ca="1" si="39"/>
        <v>77</v>
      </c>
      <c r="H124" s="203"/>
      <c r="I124" s="197">
        <f t="shared" ca="1" si="40"/>
        <v>3123</v>
      </c>
      <c r="J124" s="197">
        <f t="shared" ca="1" si="41"/>
        <v>73</v>
      </c>
    </row>
    <row r="125" spans="1:10" x14ac:dyDescent="0.2">
      <c r="A125" s="29" t="s">
        <v>279</v>
      </c>
      <c r="B125" s="100" t="s">
        <v>280</v>
      </c>
      <c r="C125" s="197">
        <f t="shared" ca="1" si="36"/>
        <v>964</v>
      </c>
      <c r="D125" s="197">
        <f t="shared" ca="1" si="37"/>
        <v>65</v>
      </c>
      <c r="E125" s="203"/>
      <c r="F125" s="197">
        <f t="shared" ca="1" si="38"/>
        <v>2682</v>
      </c>
      <c r="G125" s="197">
        <f t="shared" ca="1" si="39"/>
        <v>79</v>
      </c>
      <c r="H125" s="203"/>
      <c r="I125" s="197">
        <f t="shared" ca="1" si="40"/>
        <v>3646</v>
      </c>
      <c r="J125" s="197">
        <f t="shared" ca="1" si="41"/>
        <v>75</v>
      </c>
    </row>
    <row r="126" spans="1:10" x14ac:dyDescent="0.2">
      <c r="A126" s="29" t="s">
        <v>281</v>
      </c>
      <c r="B126" s="100" t="s">
        <v>282</v>
      </c>
      <c r="C126" s="197">
        <f t="shared" ca="1" si="36"/>
        <v>1389</v>
      </c>
      <c r="D126" s="197">
        <f t="shared" ca="1" si="37"/>
        <v>71</v>
      </c>
      <c r="E126" s="203"/>
      <c r="F126" s="197">
        <f t="shared" ca="1" si="38"/>
        <v>3392</v>
      </c>
      <c r="G126" s="197">
        <f t="shared" ca="1" si="39"/>
        <v>78</v>
      </c>
      <c r="H126" s="203"/>
      <c r="I126" s="197">
        <f t="shared" ca="1" si="40"/>
        <v>4781</v>
      </c>
      <c r="J126" s="197">
        <f t="shared" ca="1" si="41"/>
        <v>76</v>
      </c>
    </row>
    <row r="127" spans="1:10" x14ac:dyDescent="0.2">
      <c r="A127" s="29" t="s">
        <v>283</v>
      </c>
      <c r="B127" s="374" t="s">
        <v>608</v>
      </c>
      <c r="C127" s="197">
        <f t="shared" ca="1" si="36"/>
        <v>863</v>
      </c>
      <c r="D127" s="197">
        <f t="shared" ca="1" si="37"/>
        <v>68</v>
      </c>
      <c r="E127" s="203"/>
      <c r="F127" s="197">
        <f t="shared" ca="1" si="38"/>
        <v>2487</v>
      </c>
      <c r="G127" s="197">
        <f t="shared" ca="1" si="39"/>
        <v>73</v>
      </c>
      <c r="H127" s="203"/>
      <c r="I127" s="197">
        <f t="shared" ca="1" si="40"/>
        <v>3350</v>
      </c>
      <c r="J127" s="197">
        <f t="shared" ca="1" si="41"/>
        <v>72</v>
      </c>
    </row>
    <row r="128" spans="1:10" x14ac:dyDescent="0.2">
      <c r="A128" s="29" t="s">
        <v>285</v>
      </c>
      <c r="B128" s="100" t="s">
        <v>286</v>
      </c>
      <c r="C128" s="197">
        <f t="shared" ca="1" si="36"/>
        <v>1377</v>
      </c>
      <c r="D128" s="197">
        <f t="shared" ca="1" si="37"/>
        <v>65</v>
      </c>
      <c r="E128" s="203"/>
      <c r="F128" s="197">
        <f t="shared" ca="1" si="38"/>
        <v>1876</v>
      </c>
      <c r="G128" s="197">
        <f t="shared" ca="1" si="39"/>
        <v>75</v>
      </c>
      <c r="H128" s="203"/>
      <c r="I128" s="197">
        <f t="shared" ca="1" si="40"/>
        <v>3253</v>
      </c>
      <c r="J128" s="197">
        <f t="shared" ca="1" si="41"/>
        <v>71</v>
      </c>
    </row>
    <row r="129" spans="1:10" x14ac:dyDescent="0.2">
      <c r="A129" s="29" t="s">
        <v>287</v>
      </c>
      <c r="B129" s="100" t="s">
        <v>288</v>
      </c>
      <c r="C129" s="197">
        <f t="shared" ca="1" si="36"/>
        <v>711</v>
      </c>
      <c r="D129" s="197">
        <f t="shared" ca="1" si="37"/>
        <v>63</v>
      </c>
      <c r="E129" s="203"/>
      <c r="F129" s="197">
        <f t="shared" ca="1" si="38"/>
        <v>2002</v>
      </c>
      <c r="G129" s="197">
        <f t="shared" ca="1" si="39"/>
        <v>80</v>
      </c>
      <c r="H129" s="203"/>
      <c r="I129" s="197">
        <f t="shared" ca="1" si="40"/>
        <v>2713</v>
      </c>
      <c r="J129" s="197">
        <f t="shared" ca="1" si="41"/>
        <v>75</v>
      </c>
    </row>
    <row r="130" spans="1:10" x14ac:dyDescent="0.2">
      <c r="A130" s="29" t="s">
        <v>289</v>
      </c>
      <c r="B130" s="100" t="s">
        <v>290</v>
      </c>
      <c r="C130" s="197">
        <f t="shared" ca="1" si="36"/>
        <v>570</v>
      </c>
      <c r="D130" s="197">
        <f t="shared" ca="1" si="37"/>
        <v>70</v>
      </c>
      <c r="E130" s="203"/>
      <c r="F130" s="197">
        <f t="shared" ca="1" si="38"/>
        <v>998</v>
      </c>
      <c r="G130" s="197">
        <f t="shared" ca="1" si="39"/>
        <v>77</v>
      </c>
      <c r="H130" s="203"/>
      <c r="I130" s="197">
        <f t="shared" ca="1" si="40"/>
        <v>1568</v>
      </c>
      <c r="J130" s="197">
        <f t="shared" ca="1" si="41"/>
        <v>74</v>
      </c>
    </row>
    <row r="131" spans="1:10" x14ac:dyDescent="0.2">
      <c r="A131" s="86"/>
      <c r="B131" s="100"/>
      <c r="C131" s="197"/>
      <c r="D131" s="198"/>
      <c r="E131" s="203"/>
      <c r="F131" s="197"/>
      <c r="G131" s="198"/>
      <c r="H131" s="203"/>
      <c r="I131" s="197"/>
      <c r="J131" s="198"/>
    </row>
    <row r="132" spans="1:10" x14ac:dyDescent="0.2">
      <c r="A132" s="96" t="s">
        <v>291</v>
      </c>
      <c r="B132" s="97" t="s">
        <v>292</v>
      </c>
      <c r="C132" s="88">
        <f ca="1">VLOOKUP(TRIM($A132),INDIRECT($V$10),6+$V$11,0)</f>
        <v>13265</v>
      </c>
      <c r="D132" s="88">
        <f ca="1">VLOOKUP(TRIM($A132),INDIRECT($V$10),3+$V$11,0)</f>
        <v>61</v>
      </c>
      <c r="E132" s="27"/>
      <c r="F132" s="88">
        <f ca="1">VLOOKUP(TRIM($A132),INDIRECT($V$10),12+$V$11,0)</f>
        <v>50497</v>
      </c>
      <c r="G132" s="88">
        <f ca="1">VLOOKUP(TRIM($A132),INDIRECT($V$10),9+$V$11,0)</f>
        <v>75</v>
      </c>
      <c r="H132" s="27"/>
      <c r="I132" s="88">
        <f ca="1">VLOOKUP(TRIM($A132),INDIRECT($V$10),18+$V$11,0)</f>
        <v>63762</v>
      </c>
      <c r="J132" s="88">
        <f ca="1">VLOOKUP(TRIM($A132),INDIRECT($V$10),15+$V$11,0)</f>
        <v>72</v>
      </c>
    </row>
    <row r="133" spans="1:10" x14ac:dyDescent="0.2">
      <c r="A133" s="29" t="s">
        <v>293</v>
      </c>
      <c r="B133" s="100" t="s">
        <v>294</v>
      </c>
      <c r="C133" s="197">
        <f ca="1">VLOOKUP(TRIM($A133),INDIRECT($V$10),6+$V$11,0)</f>
        <v>1034</v>
      </c>
      <c r="D133" s="197">
        <f ca="1">VLOOKUP(TRIM($A133),INDIRECT($V$10),3+$V$11,0)</f>
        <v>51</v>
      </c>
      <c r="E133" s="203"/>
      <c r="F133" s="197">
        <f ca="1">VLOOKUP(TRIM($A133),INDIRECT($V$10),12+$V$11,0)</f>
        <v>2488</v>
      </c>
      <c r="G133" s="197">
        <f ca="1">VLOOKUP(TRIM($A133),INDIRECT($V$10),9+$V$11,0)</f>
        <v>67</v>
      </c>
      <c r="H133" s="203"/>
      <c r="I133" s="197">
        <f ca="1">VLOOKUP(TRIM($A133),INDIRECT($V$10),18+$V$11,0)</f>
        <v>3522</v>
      </c>
      <c r="J133" s="197">
        <f ca="1">VLOOKUP(TRIM($A133),INDIRECT($V$10),15+$V$11,0)</f>
        <v>63</v>
      </c>
    </row>
    <row r="134" spans="1:10" x14ac:dyDescent="0.2">
      <c r="A134" s="29" t="s">
        <v>295</v>
      </c>
      <c r="B134" s="100" t="s">
        <v>296</v>
      </c>
      <c r="C134" s="197">
        <f ca="1">VLOOKUP(TRIM($A134),INDIRECT($V$10),6+$V$11,0)</f>
        <v>763</v>
      </c>
      <c r="D134" s="197">
        <f ca="1">VLOOKUP(TRIM($A134),INDIRECT($V$10),3+$V$11,0)</f>
        <v>61</v>
      </c>
      <c r="E134" s="203"/>
      <c r="F134" s="197">
        <f ca="1">VLOOKUP(TRIM($A134),INDIRECT($V$10),12+$V$11,0)</f>
        <v>3229</v>
      </c>
      <c r="G134" s="197">
        <f ca="1">VLOOKUP(TRIM($A134),INDIRECT($V$10),9+$V$11,0)</f>
        <v>75</v>
      </c>
      <c r="H134" s="203"/>
      <c r="I134" s="197">
        <f ca="1">VLOOKUP(TRIM($A134),INDIRECT($V$10),18+$V$11,0)</f>
        <v>3992</v>
      </c>
      <c r="J134" s="197">
        <f ca="1">VLOOKUP(TRIM($A134),INDIRECT($V$10),15+$V$11,0)</f>
        <v>72</v>
      </c>
    </row>
    <row r="135" spans="1:10" x14ac:dyDescent="0.2">
      <c r="A135" s="29" t="s">
        <v>297</v>
      </c>
      <c r="B135" s="100" t="s">
        <v>298</v>
      </c>
      <c r="C135" s="197">
        <f t="shared" ref="C135:C151" ca="1" si="42">VLOOKUP(TRIM($A135),INDIRECT($V$10),6+$V$11,0)</f>
        <v>538</v>
      </c>
      <c r="D135" s="197">
        <f t="shared" ref="D135:D151" ca="1" si="43">VLOOKUP(TRIM($A135),INDIRECT($V$10),3+$V$11,0)</f>
        <v>58</v>
      </c>
      <c r="E135" s="203"/>
      <c r="F135" s="197">
        <f t="shared" ref="F135:F151" ca="1" si="44">VLOOKUP(TRIM($A135),INDIRECT($V$10),12+$V$11,0)</f>
        <v>2609</v>
      </c>
      <c r="G135" s="197">
        <f t="shared" ref="G135:G151" ca="1" si="45">VLOOKUP(TRIM($A135),INDIRECT($V$10),9+$V$11,0)</f>
        <v>79</v>
      </c>
      <c r="H135" s="203"/>
      <c r="I135" s="197">
        <f t="shared" ref="I135:I151" ca="1" si="46">VLOOKUP(TRIM($A135),INDIRECT($V$10),18+$V$11,0)</f>
        <v>3147</v>
      </c>
      <c r="J135" s="197">
        <f t="shared" ref="J135:J151" ca="1" si="47">VLOOKUP(TRIM($A135),INDIRECT($V$10),15+$V$11,0)</f>
        <v>76</v>
      </c>
    </row>
    <row r="136" spans="1:10" x14ac:dyDescent="0.2">
      <c r="A136" s="29" t="s">
        <v>299</v>
      </c>
      <c r="B136" s="100" t="s">
        <v>300</v>
      </c>
      <c r="C136" s="197">
        <f t="shared" ca="1" si="42"/>
        <v>977</v>
      </c>
      <c r="D136" s="197">
        <f t="shared" ca="1" si="43"/>
        <v>69</v>
      </c>
      <c r="E136" s="203"/>
      <c r="F136" s="197">
        <f t="shared" ca="1" si="44"/>
        <v>2738</v>
      </c>
      <c r="G136" s="197">
        <f t="shared" ca="1" si="45"/>
        <v>76</v>
      </c>
      <c r="H136" s="203"/>
      <c r="I136" s="197">
        <f t="shared" ca="1" si="46"/>
        <v>3715</v>
      </c>
      <c r="J136" s="197">
        <f t="shared" ca="1" si="47"/>
        <v>75</v>
      </c>
    </row>
    <row r="137" spans="1:10" x14ac:dyDescent="0.2">
      <c r="A137" s="29" t="s">
        <v>301</v>
      </c>
      <c r="B137" s="374" t="s">
        <v>609</v>
      </c>
      <c r="C137" s="197">
        <f t="shared" ca="1" si="42"/>
        <v>569</v>
      </c>
      <c r="D137" s="197">
        <f t="shared" ca="1" si="43"/>
        <v>58</v>
      </c>
      <c r="E137" s="203"/>
      <c r="F137" s="197">
        <f t="shared" ca="1" si="44"/>
        <v>3174</v>
      </c>
      <c r="G137" s="197">
        <f t="shared" ca="1" si="45"/>
        <v>78</v>
      </c>
      <c r="H137" s="203"/>
      <c r="I137" s="197">
        <f t="shared" ca="1" si="46"/>
        <v>3743</v>
      </c>
      <c r="J137" s="197">
        <f t="shared" ca="1" si="47"/>
        <v>75</v>
      </c>
    </row>
    <row r="138" spans="1:10" x14ac:dyDescent="0.2">
      <c r="A138" s="29" t="s">
        <v>303</v>
      </c>
      <c r="B138" s="100" t="s">
        <v>304</v>
      </c>
      <c r="C138" s="197">
        <f t="shared" ca="1" si="42"/>
        <v>1176</v>
      </c>
      <c r="D138" s="197">
        <f t="shared" ca="1" si="43"/>
        <v>62</v>
      </c>
      <c r="E138" s="203"/>
      <c r="F138" s="197">
        <f t="shared" ca="1" si="44"/>
        <v>3392</v>
      </c>
      <c r="G138" s="197">
        <f t="shared" ca="1" si="45"/>
        <v>75</v>
      </c>
      <c r="H138" s="203"/>
      <c r="I138" s="197">
        <f t="shared" ca="1" si="46"/>
        <v>4568</v>
      </c>
      <c r="J138" s="197">
        <f t="shared" ca="1" si="47"/>
        <v>72</v>
      </c>
    </row>
    <row r="139" spans="1:10" x14ac:dyDescent="0.2">
      <c r="A139" s="29" t="s">
        <v>305</v>
      </c>
      <c r="B139" s="100" t="s">
        <v>306</v>
      </c>
      <c r="C139" s="197">
        <f t="shared" ca="1" si="42"/>
        <v>924</v>
      </c>
      <c r="D139" s="197">
        <f t="shared" ca="1" si="43"/>
        <v>65</v>
      </c>
      <c r="E139" s="203"/>
      <c r="F139" s="197">
        <f t="shared" ca="1" si="44"/>
        <v>3392</v>
      </c>
      <c r="G139" s="197">
        <f t="shared" ca="1" si="45"/>
        <v>74</v>
      </c>
      <c r="H139" s="203"/>
      <c r="I139" s="197">
        <f t="shared" ca="1" si="46"/>
        <v>4316</v>
      </c>
      <c r="J139" s="197">
        <f t="shared" ca="1" si="47"/>
        <v>72</v>
      </c>
    </row>
    <row r="140" spans="1:10" x14ac:dyDescent="0.2">
      <c r="A140" s="29" t="s">
        <v>307</v>
      </c>
      <c r="B140" s="100" t="s">
        <v>308</v>
      </c>
      <c r="C140" s="197">
        <f t="shared" ca="1" si="42"/>
        <v>1291</v>
      </c>
      <c r="D140" s="197">
        <f t="shared" ca="1" si="43"/>
        <v>61</v>
      </c>
      <c r="E140" s="203"/>
      <c r="F140" s="197">
        <f t="shared" ca="1" si="44"/>
        <v>2968</v>
      </c>
      <c r="G140" s="197">
        <f t="shared" ca="1" si="45"/>
        <v>68</v>
      </c>
      <c r="H140" s="203"/>
      <c r="I140" s="197">
        <f t="shared" ca="1" si="46"/>
        <v>4259</v>
      </c>
      <c r="J140" s="197">
        <f t="shared" ca="1" si="47"/>
        <v>66</v>
      </c>
    </row>
    <row r="141" spans="1:10" x14ac:dyDescent="0.2">
      <c r="A141" s="29" t="s">
        <v>309</v>
      </c>
      <c r="B141" s="100" t="s">
        <v>310</v>
      </c>
      <c r="C141" s="197">
        <f t="shared" ca="1" si="42"/>
        <v>941</v>
      </c>
      <c r="D141" s="197">
        <f t="shared" ca="1" si="43"/>
        <v>68</v>
      </c>
      <c r="E141" s="203"/>
      <c r="F141" s="197">
        <f t="shared" ca="1" si="44"/>
        <v>2390</v>
      </c>
      <c r="G141" s="197">
        <f t="shared" ca="1" si="45"/>
        <v>80</v>
      </c>
      <c r="H141" s="203"/>
      <c r="I141" s="197">
        <f t="shared" ca="1" si="46"/>
        <v>3331</v>
      </c>
      <c r="J141" s="197">
        <f t="shared" ca="1" si="47"/>
        <v>76</v>
      </c>
    </row>
    <row r="142" spans="1:10" x14ac:dyDescent="0.2">
      <c r="A142" s="29" t="s">
        <v>311</v>
      </c>
      <c r="B142" s="98" t="s">
        <v>312</v>
      </c>
      <c r="C142" s="197">
        <f t="shared" ca="1" si="42"/>
        <v>452</v>
      </c>
      <c r="D142" s="197">
        <f t="shared" ca="1" si="43"/>
        <v>66</v>
      </c>
      <c r="E142" s="203"/>
      <c r="F142" s="197">
        <f t="shared" ca="1" si="44"/>
        <v>2389</v>
      </c>
      <c r="G142" s="197">
        <f t="shared" ca="1" si="45"/>
        <v>80</v>
      </c>
      <c r="H142" s="203"/>
      <c r="I142" s="197">
        <f t="shared" ca="1" si="46"/>
        <v>2841</v>
      </c>
      <c r="J142" s="197">
        <f t="shared" ca="1" si="47"/>
        <v>78</v>
      </c>
    </row>
    <row r="143" spans="1:10" x14ac:dyDescent="0.2">
      <c r="A143" s="29" t="s">
        <v>313</v>
      </c>
      <c r="B143" s="100" t="s">
        <v>314</v>
      </c>
      <c r="C143" s="197">
        <f t="shared" ca="1" si="42"/>
        <v>490</v>
      </c>
      <c r="D143" s="197">
        <f t="shared" ca="1" si="43"/>
        <v>58</v>
      </c>
      <c r="E143" s="203"/>
      <c r="F143" s="197">
        <f t="shared" ca="1" si="44"/>
        <v>2403</v>
      </c>
      <c r="G143" s="197">
        <f t="shared" ca="1" si="45"/>
        <v>71</v>
      </c>
      <c r="H143" s="203"/>
      <c r="I143" s="197">
        <f t="shared" ca="1" si="46"/>
        <v>2893</v>
      </c>
      <c r="J143" s="197">
        <f t="shared" ca="1" si="47"/>
        <v>69</v>
      </c>
    </row>
    <row r="144" spans="1:10" x14ac:dyDescent="0.2">
      <c r="A144" s="29" t="s">
        <v>315</v>
      </c>
      <c r="B144" s="100" t="s">
        <v>316</v>
      </c>
      <c r="C144" s="197">
        <f t="shared" ca="1" si="42"/>
        <v>713</v>
      </c>
      <c r="D144" s="197">
        <f t="shared" ca="1" si="43"/>
        <v>59</v>
      </c>
      <c r="E144" s="203"/>
      <c r="F144" s="197">
        <f t="shared" ca="1" si="44"/>
        <v>3039</v>
      </c>
      <c r="G144" s="197">
        <f t="shared" ca="1" si="45"/>
        <v>73</v>
      </c>
      <c r="H144" s="203"/>
      <c r="I144" s="197">
        <f t="shared" ca="1" si="46"/>
        <v>3752</v>
      </c>
      <c r="J144" s="197">
        <f t="shared" ca="1" si="47"/>
        <v>71</v>
      </c>
    </row>
    <row r="145" spans="1:10" x14ac:dyDescent="0.2">
      <c r="A145" s="29" t="s">
        <v>317</v>
      </c>
      <c r="B145" s="100" t="s">
        <v>318</v>
      </c>
      <c r="C145" s="197">
        <f t="shared" ca="1" si="42"/>
        <v>629</v>
      </c>
      <c r="D145" s="197">
        <f t="shared" ca="1" si="43"/>
        <v>62</v>
      </c>
      <c r="E145" s="203"/>
      <c r="F145" s="197">
        <f t="shared" ca="1" si="44"/>
        <v>2511</v>
      </c>
      <c r="G145" s="197">
        <f t="shared" ca="1" si="45"/>
        <v>75</v>
      </c>
      <c r="H145" s="203"/>
      <c r="I145" s="197">
        <f t="shared" ca="1" si="46"/>
        <v>3140</v>
      </c>
      <c r="J145" s="197">
        <f t="shared" ca="1" si="47"/>
        <v>73</v>
      </c>
    </row>
    <row r="146" spans="1:10" x14ac:dyDescent="0.2">
      <c r="A146" s="29" t="s">
        <v>319</v>
      </c>
      <c r="B146" s="100" t="s">
        <v>320</v>
      </c>
      <c r="C146" s="197">
        <f t="shared" ca="1" si="42"/>
        <v>207</v>
      </c>
      <c r="D146" s="197">
        <f t="shared" ca="1" si="43"/>
        <v>54</v>
      </c>
      <c r="E146" s="203"/>
      <c r="F146" s="197">
        <f t="shared" ca="1" si="44"/>
        <v>1629</v>
      </c>
      <c r="G146" s="197">
        <f t="shared" ca="1" si="45"/>
        <v>74</v>
      </c>
      <c r="H146" s="203"/>
      <c r="I146" s="197">
        <f t="shared" ca="1" si="46"/>
        <v>1836</v>
      </c>
      <c r="J146" s="197">
        <f t="shared" ca="1" si="47"/>
        <v>72</v>
      </c>
    </row>
    <row r="147" spans="1:10" x14ac:dyDescent="0.2">
      <c r="A147" s="29" t="s">
        <v>321</v>
      </c>
      <c r="B147" s="100" t="s">
        <v>322</v>
      </c>
      <c r="C147" s="197">
        <f t="shared" ca="1" si="42"/>
        <v>405</v>
      </c>
      <c r="D147" s="197">
        <f t="shared" ca="1" si="43"/>
        <v>52</v>
      </c>
      <c r="E147" s="203"/>
      <c r="F147" s="197">
        <f t="shared" ca="1" si="44"/>
        <v>2214</v>
      </c>
      <c r="G147" s="197">
        <f t="shared" ca="1" si="45"/>
        <v>70</v>
      </c>
      <c r="H147" s="203"/>
      <c r="I147" s="197">
        <f t="shared" ca="1" si="46"/>
        <v>2619</v>
      </c>
      <c r="J147" s="197">
        <f t="shared" ca="1" si="47"/>
        <v>68</v>
      </c>
    </row>
    <row r="148" spans="1:10" x14ac:dyDescent="0.2">
      <c r="A148" s="29" t="s">
        <v>323</v>
      </c>
      <c r="B148" s="100" t="s">
        <v>324</v>
      </c>
      <c r="C148" s="197">
        <f t="shared" ca="1" si="42"/>
        <v>740</v>
      </c>
      <c r="D148" s="197">
        <f t="shared" ca="1" si="43"/>
        <v>55</v>
      </c>
      <c r="E148" s="203"/>
      <c r="F148" s="197">
        <f t="shared" ca="1" si="44"/>
        <v>3198</v>
      </c>
      <c r="G148" s="197">
        <f t="shared" ca="1" si="45"/>
        <v>70</v>
      </c>
      <c r="H148" s="203"/>
      <c r="I148" s="197">
        <f t="shared" ca="1" si="46"/>
        <v>3938</v>
      </c>
      <c r="J148" s="197">
        <f t="shared" ca="1" si="47"/>
        <v>67</v>
      </c>
    </row>
    <row r="149" spans="1:10" x14ac:dyDescent="0.2">
      <c r="A149" s="29" t="s">
        <v>325</v>
      </c>
      <c r="B149" s="100" t="s">
        <v>326</v>
      </c>
      <c r="C149" s="197">
        <f t="shared" ca="1" si="42"/>
        <v>186</v>
      </c>
      <c r="D149" s="197">
        <f t="shared" ca="1" si="43"/>
        <v>60</v>
      </c>
      <c r="E149" s="203"/>
      <c r="F149" s="197">
        <f t="shared" ca="1" si="44"/>
        <v>2107</v>
      </c>
      <c r="G149" s="197">
        <f t="shared" ca="1" si="45"/>
        <v>80</v>
      </c>
      <c r="H149" s="203"/>
      <c r="I149" s="197">
        <f t="shared" ca="1" si="46"/>
        <v>2293</v>
      </c>
      <c r="J149" s="197">
        <f t="shared" ca="1" si="47"/>
        <v>79</v>
      </c>
    </row>
    <row r="150" spans="1:10" x14ac:dyDescent="0.2">
      <c r="A150" s="29" t="s">
        <v>327</v>
      </c>
      <c r="B150" s="100" t="s">
        <v>328</v>
      </c>
      <c r="C150" s="197">
        <f t="shared" ca="1" si="42"/>
        <v>385</v>
      </c>
      <c r="D150" s="197">
        <f t="shared" ca="1" si="43"/>
        <v>67</v>
      </c>
      <c r="E150" s="203"/>
      <c r="F150" s="197">
        <f t="shared" ca="1" si="44"/>
        <v>1872</v>
      </c>
      <c r="G150" s="197">
        <f t="shared" ca="1" si="45"/>
        <v>80</v>
      </c>
      <c r="H150" s="203"/>
      <c r="I150" s="197">
        <f t="shared" ca="1" si="46"/>
        <v>2257</v>
      </c>
      <c r="J150" s="197">
        <f t="shared" ca="1" si="47"/>
        <v>78</v>
      </c>
    </row>
    <row r="151" spans="1:10" x14ac:dyDescent="0.2">
      <c r="A151" s="29" t="s">
        <v>329</v>
      </c>
      <c r="B151" s="100" t="s">
        <v>330</v>
      </c>
      <c r="C151" s="197">
        <f t="shared" ca="1" si="42"/>
        <v>845</v>
      </c>
      <c r="D151" s="197">
        <f t="shared" ca="1" si="43"/>
        <v>62</v>
      </c>
      <c r="E151" s="203"/>
      <c r="F151" s="197">
        <f t="shared" ca="1" si="44"/>
        <v>2755</v>
      </c>
      <c r="G151" s="197">
        <f t="shared" ca="1" si="45"/>
        <v>73</v>
      </c>
      <c r="H151" s="203"/>
      <c r="I151" s="197">
        <f t="shared" ca="1" si="46"/>
        <v>3600</v>
      </c>
      <c r="J151" s="197">
        <f t="shared" ca="1" si="47"/>
        <v>70</v>
      </c>
    </row>
    <row r="152" spans="1:10" x14ac:dyDescent="0.2">
      <c r="A152" s="86"/>
      <c r="B152" s="100"/>
      <c r="C152" s="197"/>
      <c r="D152" s="198"/>
      <c r="E152" s="203"/>
      <c r="F152" s="197"/>
      <c r="G152" s="198"/>
      <c r="H152" s="203"/>
      <c r="I152" s="197"/>
      <c r="J152" s="198"/>
    </row>
    <row r="153" spans="1:10" x14ac:dyDescent="0.2">
      <c r="A153" s="86" t="s">
        <v>331</v>
      </c>
      <c r="B153" s="90" t="s">
        <v>332</v>
      </c>
      <c r="C153" s="88">
        <f ca="1">VLOOKUP(TRIM($A153),INDIRECT($V$10),6+$V$11,0)</f>
        <v>13166</v>
      </c>
      <c r="D153" s="88">
        <f ca="1">VLOOKUP(TRIM($A153),INDIRECT($V$10),3+$V$11,0)</f>
        <v>50</v>
      </c>
      <c r="E153" s="27"/>
      <c r="F153" s="88">
        <f ca="1">VLOOKUP(TRIM($A153),INDIRECT($V$10),12+$V$11,0)</f>
        <v>84499</v>
      </c>
      <c r="G153" s="88">
        <f ca="1">VLOOKUP(TRIM($A153),INDIRECT($V$10),9+$V$11,0)</f>
        <v>70</v>
      </c>
      <c r="H153" s="27"/>
      <c r="I153" s="88">
        <f ca="1">VLOOKUP(TRIM($A153),INDIRECT($V$10),18+$V$11,0)</f>
        <v>97665</v>
      </c>
      <c r="J153" s="88">
        <f ca="1">VLOOKUP(TRIM($A153),INDIRECT($V$10),15+$V$11,0)</f>
        <v>68</v>
      </c>
    </row>
    <row r="154" spans="1:10" x14ac:dyDescent="0.2">
      <c r="A154" s="29"/>
      <c r="B154" s="92"/>
      <c r="C154" s="197"/>
      <c r="D154" s="198"/>
      <c r="E154" s="203"/>
      <c r="F154" s="197"/>
      <c r="G154" s="198"/>
      <c r="H154" s="203"/>
      <c r="I154" s="197"/>
      <c r="J154" s="198"/>
    </row>
    <row r="155" spans="1:10" x14ac:dyDescent="0.2">
      <c r="A155" s="29" t="s">
        <v>333</v>
      </c>
      <c r="B155" s="92" t="s">
        <v>334</v>
      </c>
      <c r="C155" s="197">
        <f ca="1">VLOOKUP(TRIM($A155),INDIRECT($V$10),6+$V$11,0)</f>
        <v>151</v>
      </c>
      <c r="D155" s="197">
        <f ca="1">VLOOKUP(TRIM($A155),INDIRECT($V$10),3+$V$11,0)</f>
        <v>50</v>
      </c>
      <c r="E155" s="203"/>
      <c r="F155" s="197">
        <f ca="1">VLOOKUP(TRIM($A155),INDIRECT($V$10),12+$V$11,0)</f>
        <v>1252</v>
      </c>
      <c r="G155" s="197">
        <f ca="1">VLOOKUP(TRIM($A155),INDIRECT($V$10),9+$V$11,0)</f>
        <v>71</v>
      </c>
      <c r="H155" s="203"/>
      <c r="I155" s="197">
        <f ca="1">VLOOKUP(TRIM($A155),INDIRECT($V$10),18+$V$11,0)</f>
        <v>1403</v>
      </c>
      <c r="J155" s="197">
        <f ca="1">VLOOKUP(TRIM($A155),INDIRECT($V$10),15+$V$11,0)</f>
        <v>69</v>
      </c>
    </row>
    <row r="156" spans="1:10" x14ac:dyDescent="0.2">
      <c r="A156" s="29" t="s">
        <v>335</v>
      </c>
      <c r="B156" s="92" t="s">
        <v>336</v>
      </c>
      <c r="C156" s="197">
        <f t="shared" ref="C156:C173" ca="1" si="48">VLOOKUP(TRIM($A156),INDIRECT($V$10),6+$V$11,0)</f>
        <v>421</v>
      </c>
      <c r="D156" s="197">
        <f t="shared" ref="D156:D173" ca="1" si="49">VLOOKUP(TRIM($A156),INDIRECT($V$10),3+$V$11,0)</f>
        <v>47</v>
      </c>
      <c r="E156" s="203"/>
      <c r="F156" s="197">
        <f t="shared" ref="F156:F173" ca="1" si="50">VLOOKUP(TRIM($A156),INDIRECT($V$10),12+$V$11,0)</f>
        <v>2290</v>
      </c>
      <c r="G156" s="197">
        <f t="shared" ref="G156:G173" ca="1" si="51">VLOOKUP(TRIM($A156),INDIRECT($V$10),9+$V$11,0)</f>
        <v>67</v>
      </c>
      <c r="H156" s="203"/>
      <c r="I156" s="197">
        <f t="shared" ref="I156:I173" ca="1" si="52">VLOOKUP(TRIM($A156),INDIRECT($V$10),18+$V$11,0)</f>
        <v>2711</v>
      </c>
      <c r="J156" s="197">
        <f t="shared" ref="J156:J173" ca="1" si="53">VLOOKUP(TRIM($A156),INDIRECT($V$10),15+$V$11,0)</f>
        <v>64</v>
      </c>
    </row>
    <row r="157" spans="1:10" x14ac:dyDescent="0.2">
      <c r="A157" s="29" t="s">
        <v>337</v>
      </c>
      <c r="B157" s="92" t="s">
        <v>338</v>
      </c>
      <c r="C157" s="197">
        <f t="shared" ca="1" si="48"/>
        <v>493</v>
      </c>
      <c r="D157" s="197">
        <f t="shared" ca="1" si="49"/>
        <v>45</v>
      </c>
      <c r="E157" s="203"/>
      <c r="F157" s="197">
        <f t="shared" ca="1" si="50"/>
        <v>5550</v>
      </c>
      <c r="G157" s="197">
        <f t="shared" ca="1" si="51"/>
        <v>68</v>
      </c>
      <c r="H157" s="203"/>
      <c r="I157" s="197">
        <f t="shared" ca="1" si="52"/>
        <v>6043</v>
      </c>
      <c r="J157" s="197">
        <f t="shared" ca="1" si="53"/>
        <v>66</v>
      </c>
    </row>
    <row r="158" spans="1:10" x14ac:dyDescent="0.2">
      <c r="A158" s="29" t="s">
        <v>339</v>
      </c>
      <c r="B158" s="92" t="s">
        <v>340</v>
      </c>
      <c r="C158" s="197">
        <f t="shared" ca="1" si="48"/>
        <v>852</v>
      </c>
      <c r="D158" s="197">
        <f t="shared" ca="1" si="49"/>
        <v>47</v>
      </c>
      <c r="E158" s="203"/>
      <c r="F158" s="197">
        <f t="shared" ca="1" si="50"/>
        <v>4494</v>
      </c>
      <c r="G158" s="197">
        <f t="shared" ca="1" si="51"/>
        <v>66</v>
      </c>
      <c r="H158" s="203"/>
      <c r="I158" s="197">
        <f t="shared" ca="1" si="52"/>
        <v>5346</v>
      </c>
      <c r="J158" s="197">
        <f t="shared" ca="1" si="53"/>
        <v>63</v>
      </c>
    </row>
    <row r="159" spans="1:10" x14ac:dyDescent="0.2">
      <c r="A159" s="29" t="s">
        <v>341</v>
      </c>
      <c r="B159" s="92" t="s">
        <v>342</v>
      </c>
      <c r="C159" s="197">
        <f t="shared" ca="1" si="48"/>
        <v>1672</v>
      </c>
      <c r="D159" s="197">
        <f t="shared" ca="1" si="49"/>
        <v>51</v>
      </c>
      <c r="E159" s="203"/>
      <c r="F159" s="197">
        <f t="shared" ca="1" si="50"/>
        <v>12932</v>
      </c>
      <c r="G159" s="197">
        <f t="shared" ca="1" si="51"/>
        <v>73</v>
      </c>
      <c r="H159" s="203"/>
      <c r="I159" s="197">
        <f t="shared" ca="1" si="52"/>
        <v>14604</v>
      </c>
      <c r="J159" s="197">
        <f t="shared" ca="1" si="53"/>
        <v>71</v>
      </c>
    </row>
    <row r="160" spans="1:10" x14ac:dyDescent="0.2">
      <c r="A160" s="29" t="s">
        <v>343</v>
      </c>
      <c r="B160" s="92" t="s">
        <v>344</v>
      </c>
      <c r="C160" s="197">
        <f t="shared" ca="1" si="48"/>
        <v>204</v>
      </c>
      <c r="D160" s="197">
        <f t="shared" ca="1" si="49"/>
        <v>49</v>
      </c>
      <c r="E160" s="203"/>
      <c r="F160" s="197">
        <f t="shared" ca="1" si="50"/>
        <v>923</v>
      </c>
      <c r="G160" s="197">
        <f t="shared" ca="1" si="51"/>
        <v>66</v>
      </c>
      <c r="H160" s="203"/>
      <c r="I160" s="197">
        <f t="shared" ca="1" si="52"/>
        <v>1127</v>
      </c>
      <c r="J160" s="197">
        <f t="shared" ca="1" si="53"/>
        <v>63</v>
      </c>
    </row>
    <row r="161" spans="1:10" x14ac:dyDescent="0.2">
      <c r="A161" s="29" t="s">
        <v>345</v>
      </c>
      <c r="B161" s="92" t="s">
        <v>346</v>
      </c>
      <c r="C161" s="197">
        <f t="shared" ca="1" si="48"/>
        <v>3011</v>
      </c>
      <c r="D161" s="197">
        <f t="shared" ca="1" si="49"/>
        <v>50</v>
      </c>
      <c r="E161" s="203"/>
      <c r="F161" s="197">
        <f t="shared" ca="1" si="50"/>
        <v>13817</v>
      </c>
      <c r="G161" s="197">
        <f t="shared" ca="1" si="51"/>
        <v>71</v>
      </c>
      <c r="H161" s="203"/>
      <c r="I161" s="197">
        <f t="shared" ca="1" si="52"/>
        <v>16828</v>
      </c>
      <c r="J161" s="197">
        <f t="shared" ca="1" si="53"/>
        <v>68</v>
      </c>
    </row>
    <row r="162" spans="1:10" x14ac:dyDescent="0.2">
      <c r="A162" s="29" t="s">
        <v>347</v>
      </c>
      <c r="B162" s="92" t="s">
        <v>348</v>
      </c>
      <c r="C162" s="197">
        <f t="shared" ca="1" si="48"/>
        <v>643</v>
      </c>
      <c r="D162" s="197">
        <f t="shared" ca="1" si="49"/>
        <v>46</v>
      </c>
      <c r="E162" s="203"/>
      <c r="F162" s="197">
        <f t="shared" ca="1" si="50"/>
        <v>2601</v>
      </c>
      <c r="G162" s="197">
        <f t="shared" ca="1" si="51"/>
        <v>66</v>
      </c>
      <c r="H162" s="203"/>
      <c r="I162" s="197">
        <f t="shared" ca="1" si="52"/>
        <v>3244</v>
      </c>
      <c r="J162" s="197">
        <f t="shared" ca="1" si="53"/>
        <v>62</v>
      </c>
    </row>
    <row r="163" spans="1:10" x14ac:dyDescent="0.2">
      <c r="A163" s="29" t="s">
        <v>349</v>
      </c>
      <c r="B163" s="92" t="s">
        <v>350</v>
      </c>
      <c r="C163" s="197">
        <f t="shared" ca="1" si="48"/>
        <v>517</v>
      </c>
      <c r="D163" s="197">
        <f t="shared" ca="1" si="49"/>
        <v>54</v>
      </c>
      <c r="E163" s="203"/>
      <c r="F163" s="197">
        <f t="shared" ca="1" si="50"/>
        <v>2967</v>
      </c>
      <c r="G163" s="197">
        <f t="shared" ca="1" si="51"/>
        <v>72</v>
      </c>
      <c r="H163" s="203"/>
      <c r="I163" s="197">
        <f t="shared" ca="1" si="52"/>
        <v>3484</v>
      </c>
      <c r="J163" s="197">
        <f t="shared" ca="1" si="53"/>
        <v>69</v>
      </c>
    </row>
    <row r="164" spans="1:10" x14ac:dyDescent="0.2">
      <c r="A164" s="29" t="s">
        <v>351</v>
      </c>
      <c r="B164" s="92" t="s">
        <v>352</v>
      </c>
      <c r="C164" s="197">
        <f t="shared" ca="1" si="48"/>
        <v>866</v>
      </c>
      <c r="D164" s="197">
        <f t="shared" ca="1" si="49"/>
        <v>48</v>
      </c>
      <c r="E164" s="203"/>
      <c r="F164" s="197">
        <f t="shared" ca="1" si="50"/>
        <v>6489</v>
      </c>
      <c r="G164" s="197">
        <f t="shared" ca="1" si="51"/>
        <v>71</v>
      </c>
      <c r="H164" s="203"/>
      <c r="I164" s="197">
        <f t="shared" ca="1" si="52"/>
        <v>7355</v>
      </c>
      <c r="J164" s="197">
        <f t="shared" ca="1" si="53"/>
        <v>69</v>
      </c>
    </row>
    <row r="165" spans="1:10" x14ac:dyDescent="0.2">
      <c r="A165" s="29" t="s">
        <v>353</v>
      </c>
      <c r="B165" s="92" t="s">
        <v>354</v>
      </c>
      <c r="C165" s="197">
        <f t="shared" ca="1" si="48"/>
        <v>545</v>
      </c>
      <c r="D165" s="197">
        <f t="shared" ca="1" si="49"/>
        <v>56</v>
      </c>
      <c r="E165" s="203"/>
      <c r="F165" s="197">
        <f t="shared" ca="1" si="50"/>
        <v>1635</v>
      </c>
      <c r="G165" s="197">
        <f t="shared" ca="1" si="51"/>
        <v>70</v>
      </c>
      <c r="H165" s="203"/>
      <c r="I165" s="197">
        <f t="shared" ca="1" si="52"/>
        <v>2180</v>
      </c>
      <c r="J165" s="197">
        <f t="shared" ca="1" si="53"/>
        <v>67</v>
      </c>
    </row>
    <row r="166" spans="1:10" x14ac:dyDescent="0.2">
      <c r="A166" s="29" t="s">
        <v>355</v>
      </c>
      <c r="B166" s="92" t="s">
        <v>356</v>
      </c>
      <c r="C166" s="197">
        <f t="shared" ca="1" si="48"/>
        <v>351</v>
      </c>
      <c r="D166" s="197">
        <f t="shared" ca="1" si="49"/>
        <v>47</v>
      </c>
      <c r="E166" s="203"/>
      <c r="F166" s="197">
        <f t="shared" ca="1" si="50"/>
        <v>1367</v>
      </c>
      <c r="G166" s="197">
        <f t="shared" ca="1" si="51"/>
        <v>70</v>
      </c>
      <c r="H166" s="203"/>
      <c r="I166" s="197">
        <f t="shared" ca="1" si="52"/>
        <v>1718</v>
      </c>
      <c r="J166" s="197">
        <f t="shared" ca="1" si="53"/>
        <v>65</v>
      </c>
    </row>
    <row r="167" spans="1:10" x14ac:dyDescent="0.2">
      <c r="A167" s="29" t="s">
        <v>357</v>
      </c>
      <c r="B167" s="92" t="s">
        <v>358</v>
      </c>
      <c r="C167" s="197">
        <f t="shared" ca="1" si="48"/>
        <v>347</v>
      </c>
      <c r="D167" s="197">
        <f t="shared" ca="1" si="49"/>
        <v>61</v>
      </c>
      <c r="E167" s="203"/>
      <c r="F167" s="197">
        <f t="shared" ca="1" si="50"/>
        <v>1835</v>
      </c>
      <c r="G167" s="197">
        <f t="shared" ca="1" si="51"/>
        <v>72</v>
      </c>
      <c r="H167" s="203"/>
      <c r="I167" s="197">
        <f t="shared" ca="1" si="52"/>
        <v>2182</v>
      </c>
      <c r="J167" s="197">
        <f t="shared" ca="1" si="53"/>
        <v>70</v>
      </c>
    </row>
    <row r="168" spans="1:10" x14ac:dyDescent="0.2">
      <c r="A168" s="29" t="s">
        <v>359</v>
      </c>
      <c r="B168" s="92" t="s">
        <v>360</v>
      </c>
      <c r="C168" s="197">
        <f t="shared" ca="1" si="48"/>
        <v>621</v>
      </c>
      <c r="D168" s="197">
        <f t="shared" ca="1" si="49"/>
        <v>62</v>
      </c>
      <c r="E168" s="203"/>
      <c r="F168" s="197">
        <f t="shared" ca="1" si="50"/>
        <v>2037</v>
      </c>
      <c r="G168" s="197">
        <f t="shared" ca="1" si="51"/>
        <v>73</v>
      </c>
      <c r="H168" s="203"/>
      <c r="I168" s="197">
        <f t="shared" ca="1" si="52"/>
        <v>2658</v>
      </c>
      <c r="J168" s="197">
        <f t="shared" ca="1" si="53"/>
        <v>71</v>
      </c>
    </row>
    <row r="169" spans="1:10" x14ac:dyDescent="0.2">
      <c r="A169" s="29" t="s">
        <v>361</v>
      </c>
      <c r="B169" s="92" t="s">
        <v>362</v>
      </c>
      <c r="C169" s="197">
        <f t="shared" ca="1" si="48"/>
        <v>1144</v>
      </c>
      <c r="D169" s="197">
        <f t="shared" ca="1" si="49"/>
        <v>46</v>
      </c>
      <c r="E169" s="203"/>
      <c r="F169" s="197">
        <f t="shared" ca="1" si="50"/>
        <v>11530</v>
      </c>
      <c r="G169" s="197">
        <f t="shared" ca="1" si="51"/>
        <v>73</v>
      </c>
      <c r="H169" s="203"/>
      <c r="I169" s="197">
        <f t="shared" ca="1" si="52"/>
        <v>12674</v>
      </c>
      <c r="J169" s="197">
        <f t="shared" ca="1" si="53"/>
        <v>70</v>
      </c>
    </row>
    <row r="170" spans="1:10" x14ac:dyDescent="0.2">
      <c r="A170" s="29" t="s">
        <v>363</v>
      </c>
      <c r="B170" s="92" t="s">
        <v>364</v>
      </c>
      <c r="C170" s="197">
        <f t="shared" ca="1" si="48"/>
        <v>164</v>
      </c>
      <c r="D170" s="197">
        <f t="shared" ca="1" si="49"/>
        <v>42</v>
      </c>
      <c r="E170" s="203"/>
      <c r="F170" s="197">
        <f t="shared" ca="1" si="50"/>
        <v>1675</v>
      </c>
      <c r="G170" s="197">
        <f t="shared" ca="1" si="51"/>
        <v>70</v>
      </c>
      <c r="H170" s="203"/>
      <c r="I170" s="197">
        <f t="shared" ca="1" si="52"/>
        <v>1839</v>
      </c>
      <c r="J170" s="197">
        <f t="shared" ca="1" si="53"/>
        <v>68</v>
      </c>
    </row>
    <row r="171" spans="1:10" x14ac:dyDescent="0.2">
      <c r="A171" s="29" t="s">
        <v>365</v>
      </c>
      <c r="B171" s="92" t="s">
        <v>366</v>
      </c>
      <c r="C171" s="197">
        <f t="shared" ca="1" si="48"/>
        <v>932</v>
      </c>
      <c r="D171" s="197">
        <f t="shared" ca="1" si="49"/>
        <v>45</v>
      </c>
      <c r="E171" s="203"/>
      <c r="F171" s="197">
        <f t="shared" ca="1" si="50"/>
        <v>7782</v>
      </c>
      <c r="G171" s="197">
        <f t="shared" ca="1" si="51"/>
        <v>67</v>
      </c>
      <c r="H171" s="203"/>
      <c r="I171" s="197">
        <f t="shared" ca="1" si="52"/>
        <v>8714</v>
      </c>
      <c r="J171" s="197">
        <f t="shared" ca="1" si="53"/>
        <v>65</v>
      </c>
    </row>
    <row r="172" spans="1:10" x14ac:dyDescent="0.2">
      <c r="A172" s="29" t="s">
        <v>367</v>
      </c>
      <c r="B172" s="92" t="s">
        <v>368</v>
      </c>
      <c r="C172" s="197">
        <f t="shared" ca="1" si="48"/>
        <v>119</v>
      </c>
      <c r="D172" s="197">
        <f t="shared" ca="1" si="49"/>
        <v>41</v>
      </c>
      <c r="E172" s="203"/>
      <c r="F172" s="197">
        <f t="shared" ca="1" si="50"/>
        <v>1466</v>
      </c>
      <c r="G172" s="197">
        <f t="shared" ca="1" si="51"/>
        <v>72</v>
      </c>
      <c r="H172" s="203"/>
      <c r="I172" s="197">
        <f t="shared" ca="1" si="52"/>
        <v>1585</v>
      </c>
      <c r="J172" s="197">
        <f t="shared" ca="1" si="53"/>
        <v>69</v>
      </c>
    </row>
    <row r="173" spans="1:10" x14ac:dyDescent="0.2">
      <c r="A173" s="29" t="s">
        <v>369</v>
      </c>
      <c r="B173" s="92" t="s">
        <v>370</v>
      </c>
      <c r="C173" s="197">
        <f t="shared" ca="1" si="48"/>
        <v>113</v>
      </c>
      <c r="D173" s="197">
        <f t="shared" ca="1" si="49"/>
        <v>37</v>
      </c>
      <c r="E173" s="203"/>
      <c r="F173" s="197">
        <f t="shared" ca="1" si="50"/>
        <v>1857</v>
      </c>
      <c r="G173" s="197">
        <f t="shared" ca="1" si="51"/>
        <v>64</v>
      </c>
      <c r="H173" s="203"/>
      <c r="I173" s="197">
        <f t="shared" ca="1" si="52"/>
        <v>1970</v>
      </c>
      <c r="J173" s="197">
        <f t="shared" ca="1" si="53"/>
        <v>62</v>
      </c>
    </row>
    <row r="174" spans="1:10" x14ac:dyDescent="0.2">
      <c r="A174" s="86"/>
      <c r="B174" s="94"/>
      <c r="C174" s="197"/>
      <c r="D174" s="198"/>
      <c r="E174" s="203"/>
      <c r="F174" s="197"/>
      <c r="G174" s="198"/>
      <c r="H174" s="203"/>
      <c r="I174" s="197"/>
      <c r="J174" s="198"/>
    </row>
    <row r="175" spans="1:10" x14ac:dyDescent="0.2">
      <c r="A175" s="86" t="s">
        <v>371</v>
      </c>
      <c r="B175" s="90" t="s">
        <v>372</v>
      </c>
      <c r="C175" s="88">
        <f ca="1">VLOOKUP(TRIM($A175),INDIRECT($V$10),6+$V$11,0)</f>
        <v>8366</v>
      </c>
      <c r="D175" s="88">
        <f ca="1">VLOOKUP(TRIM($A175),INDIRECT($V$10),3+$V$11,0)</f>
        <v>55</v>
      </c>
      <c r="E175" s="27"/>
      <c r="F175" s="88">
        <f ca="1">VLOOKUP(TRIM($A175),INDIRECT($V$10),12+$V$11,0)</f>
        <v>48067</v>
      </c>
      <c r="G175" s="88">
        <f ca="1">VLOOKUP(TRIM($A175),INDIRECT($V$10),9+$V$11,0)</f>
        <v>73</v>
      </c>
      <c r="H175" s="27"/>
      <c r="I175" s="88">
        <f ca="1">VLOOKUP(TRIM($A175),INDIRECT($V$10),18+$V$11,0)</f>
        <v>56433</v>
      </c>
      <c r="J175" s="88">
        <f ca="1">VLOOKUP(TRIM($A175),INDIRECT($V$10),15+$V$11,0)</f>
        <v>70</v>
      </c>
    </row>
    <row r="176" spans="1:10" x14ac:dyDescent="0.2">
      <c r="A176" s="29"/>
      <c r="B176" s="92"/>
      <c r="C176" s="197"/>
      <c r="D176" s="198"/>
      <c r="E176" s="203"/>
      <c r="F176" s="197"/>
      <c r="G176" s="198"/>
      <c r="H176" s="203"/>
      <c r="I176" s="197"/>
      <c r="J176" s="198"/>
    </row>
    <row r="177" spans="1:10" x14ac:dyDescent="0.2">
      <c r="A177" s="29" t="s">
        <v>373</v>
      </c>
      <c r="B177" s="92" t="s">
        <v>374</v>
      </c>
      <c r="C177" s="197">
        <f ca="1">VLOOKUP(TRIM($A177),INDIRECT($V$10),6+$V$11,0)</f>
        <v>215</v>
      </c>
      <c r="D177" s="197">
        <f ca="1">VLOOKUP(TRIM($A177),INDIRECT($V$10),3+$V$11,0)</f>
        <v>55</v>
      </c>
      <c r="E177" s="203"/>
      <c r="F177" s="197">
        <f ca="1">VLOOKUP(TRIM($A177),INDIRECT($V$10),12+$V$11,0)</f>
        <v>1630</v>
      </c>
      <c r="G177" s="197">
        <f ca="1">VLOOKUP(TRIM($A177),INDIRECT($V$10),9+$V$11,0)</f>
        <v>73</v>
      </c>
      <c r="H177" s="203"/>
      <c r="I177" s="197">
        <f ca="1">VLOOKUP(TRIM($A177),INDIRECT($V$10),18+$V$11,0)</f>
        <v>1845</v>
      </c>
      <c r="J177" s="197">
        <f ca="1">VLOOKUP(TRIM($A177),INDIRECT($V$10),15+$V$11,0)</f>
        <v>71</v>
      </c>
    </row>
    <row r="178" spans="1:10" x14ac:dyDescent="0.2">
      <c r="A178" s="29" t="s">
        <v>375</v>
      </c>
      <c r="B178" s="92" t="s">
        <v>376</v>
      </c>
      <c r="C178" s="197">
        <f t="shared" ref="C178:C192" ca="1" si="54">VLOOKUP(TRIM($A178),INDIRECT($V$10),6+$V$11,0)</f>
        <v>254</v>
      </c>
      <c r="D178" s="197">
        <f t="shared" ref="D178:D192" ca="1" si="55">VLOOKUP(TRIM($A178),INDIRECT($V$10),3+$V$11,0)</f>
        <v>58</v>
      </c>
      <c r="E178" s="203"/>
      <c r="F178" s="197">
        <f t="shared" ref="F178:F192" ca="1" si="56">VLOOKUP(TRIM($A178),INDIRECT($V$10),12+$V$11,0)</f>
        <v>1428</v>
      </c>
      <c r="G178" s="197">
        <f t="shared" ref="G178:G192" ca="1" si="57">VLOOKUP(TRIM($A178),INDIRECT($V$10),9+$V$11,0)</f>
        <v>72</v>
      </c>
      <c r="H178" s="203"/>
      <c r="I178" s="197">
        <f t="shared" ref="I178:I192" ca="1" si="58">VLOOKUP(TRIM($A178),INDIRECT($V$10),18+$V$11,0)</f>
        <v>1682</v>
      </c>
      <c r="J178" s="197">
        <f t="shared" ref="J178:J192" ca="1" si="59">VLOOKUP(TRIM($A178),INDIRECT($V$10),15+$V$11,0)</f>
        <v>70</v>
      </c>
    </row>
    <row r="179" spans="1:10" x14ac:dyDescent="0.2">
      <c r="A179" s="29" t="s">
        <v>377</v>
      </c>
      <c r="B179" s="245" t="s">
        <v>439</v>
      </c>
      <c r="C179" s="197">
        <f t="shared" ca="1" si="54"/>
        <v>1183</v>
      </c>
      <c r="D179" s="197">
        <f t="shared" ca="1" si="55"/>
        <v>58</v>
      </c>
      <c r="E179" s="203"/>
      <c r="F179" s="197">
        <f t="shared" ca="1" si="56"/>
        <v>3628</v>
      </c>
      <c r="G179" s="197">
        <f t="shared" ca="1" si="57"/>
        <v>73</v>
      </c>
      <c r="H179" s="203"/>
      <c r="I179" s="197">
        <f t="shared" ca="1" si="58"/>
        <v>4811</v>
      </c>
      <c r="J179" s="197">
        <f t="shared" ca="1" si="59"/>
        <v>70</v>
      </c>
    </row>
    <row r="180" spans="1:10" x14ac:dyDescent="0.2">
      <c r="A180" s="29" t="s">
        <v>378</v>
      </c>
      <c r="B180" s="92" t="s">
        <v>379</v>
      </c>
      <c r="C180" s="197">
        <f t="shared" ca="1" si="54"/>
        <v>870</v>
      </c>
      <c r="D180" s="197">
        <f t="shared" ca="1" si="55"/>
        <v>54</v>
      </c>
      <c r="E180" s="203"/>
      <c r="F180" s="197">
        <f t="shared" ca="1" si="56"/>
        <v>4661</v>
      </c>
      <c r="G180" s="197">
        <f t="shared" ca="1" si="57"/>
        <v>70</v>
      </c>
      <c r="H180" s="203"/>
      <c r="I180" s="197">
        <f t="shared" ca="1" si="58"/>
        <v>5531</v>
      </c>
      <c r="J180" s="197">
        <f t="shared" ca="1" si="59"/>
        <v>67</v>
      </c>
    </row>
    <row r="181" spans="1:10" x14ac:dyDescent="0.2">
      <c r="A181" s="29" t="s">
        <v>380</v>
      </c>
      <c r="B181" s="92" t="s">
        <v>381</v>
      </c>
      <c r="C181" s="197">
        <f t="shared" ca="1" si="54"/>
        <v>1061</v>
      </c>
      <c r="D181" s="197">
        <f t="shared" ca="1" si="55"/>
        <v>57</v>
      </c>
      <c r="E181" s="203"/>
      <c r="F181" s="197">
        <f t="shared" ca="1" si="56"/>
        <v>6407</v>
      </c>
      <c r="G181" s="197">
        <f t="shared" ca="1" si="57"/>
        <v>76</v>
      </c>
      <c r="H181" s="203"/>
      <c r="I181" s="197">
        <f t="shared" ca="1" si="58"/>
        <v>7468</v>
      </c>
      <c r="J181" s="197">
        <f t="shared" ca="1" si="59"/>
        <v>73</v>
      </c>
    </row>
    <row r="182" spans="1:10" x14ac:dyDescent="0.2">
      <c r="A182" s="29" t="s">
        <v>382</v>
      </c>
      <c r="B182" s="92" t="s">
        <v>383</v>
      </c>
      <c r="C182" s="197">
        <f t="shared" ca="1" si="54"/>
        <v>489</v>
      </c>
      <c r="D182" s="197">
        <f t="shared" ca="1" si="55"/>
        <v>53</v>
      </c>
      <c r="E182" s="203"/>
      <c r="F182" s="197">
        <f t="shared" ca="1" si="56"/>
        <v>3541</v>
      </c>
      <c r="G182" s="197">
        <f t="shared" ca="1" si="57"/>
        <v>72</v>
      </c>
      <c r="H182" s="203"/>
      <c r="I182" s="197">
        <f t="shared" ca="1" si="58"/>
        <v>4030</v>
      </c>
      <c r="J182" s="197">
        <f t="shared" ca="1" si="59"/>
        <v>70</v>
      </c>
    </row>
    <row r="183" spans="1:10" x14ac:dyDescent="0.2">
      <c r="A183" s="29" t="s">
        <v>384</v>
      </c>
      <c r="B183" s="92" t="s">
        <v>385</v>
      </c>
      <c r="C183" s="197">
        <f t="shared" ca="1" si="54"/>
        <v>831</v>
      </c>
      <c r="D183" s="197">
        <f t="shared" ca="1" si="55"/>
        <v>52</v>
      </c>
      <c r="E183" s="203"/>
      <c r="F183" s="197">
        <f t="shared" ca="1" si="56"/>
        <v>5513</v>
      </c>
      <c r="G183" s="197">
        <f t="shared" ca="1" si="57"/>
        <v>75</v>
      </c>
      <c r="H183" s="203"/>
      <c r="I183" s="197">
        <f t="shared" ca="1" si="58"/>
        <v>6344</v>
      </c>
      <c r="J183" s="197">
        <f t="shared" ca="1" si="59"/>
        <v>72</v>
      </c>
    </row>
    <row r="184" spans="1:10" x14ac:dyDescent="0.2">
      <c r="A184" s="29" t="s">
        <v>386</v>
      </c>
      <c r="B184" s="92" t="s">
        <v>387</v>
      </c>
      <c r="C184" s="197" t="str">
        <f t="shared" ca="1" si="54"/>
        <v>*</v>
      </c>
      <c r="D184" s="197" t="str">
        <f t="shared" ca="1" si="55"/>
        <v>*</v>
      </c>
      <c r="E184" s="203"/>
      <c r="F184" s="197" t="str">
        <f t="shared" ca="1" si="56"/>
        <v>*</v>
      </c>
      <c r="G184" s="197" t="str">
        <f t="shared" ca="1" si="57"/>
        <v>*</v>
      </c>
      <c r="H184" s="203"/>
      <c r="I184" s="197" t="str">
        <f t="shared" ca="1" si="58"/>
        <v>*</v>
      </c>
      <c r="J184" s="197" t="str">
        <f t="shared" ca="1" si="59"/>
        <v>*</v>
      </c>
    </row>
    <row r="185" spans="1:10" x14ac:dyDescent="0.2">
      <c r="A185" s="29" t="s">
        <v>388</v>
      </c>
      <c r="B185" s="245" t="s">
        <v>610</v>
      </c>
      <c r="C185" s="197">
        <f t="shared" ca="1" si="54"/>
        <v>319</v>
      </c>
      <c r="D185" s="197">
        <f t="shared" ca="1" si="55"/>
        <v>57</v>
      </c>
      <c r="E185" s="203"/>
      <c r="F185" s="197">
        <f t="shared" ca="1" si="56"/>
        <v>2021</v>
      </c>
      <c r="G185" s="197">
        <f t="shared" ca="1" si="57"/>
        <v>80</v>
      </c>
      <c r="H185" s="203"/>
      <c r="I185" s="197">
        <f t="shared" ca="1" si="58"/>
        <v>2340</v>
      </c>
      <c r="J185" s="197">
        <f t="shared" ca="1" si="59"/>
        <v>77</v>
      </c>
    </row>
    <row r="186" spans="1:10" x14ac:dyDescent="0.2">
      <c r="A186" s="29" t="s">
        <v>390</v>
      </c>
      <c r="B186" s="92" t="s">
        <v>391</v>
      </c>
      <c r="C186" s="197">
        <f t="shared" ca="1" si="54"/>
        <v>677</v>
      </c>
      <c r="D186" s="197">
        <f t="shared" ca="1" si="55"/>
        <v>60</v>
      </c>
      <c r="E186" s="203"/>
      <c r="F186" s="197">
        <f t="shared" ca="1" si="56"/>
        <v>2221</v>
      </c>
      <c r="G186" s="197">
        <f t="shared" ca="1" si="57"/>
        <v>74</v>
      </c>
      <c r="H186" s="203"/>
      <c r="I186" s="197">
        <f t="shared" ca="1" si="58"/>
        <v>2898</v>
      </c>
      <c r="J186" s="197">
        <f t="shared" ca="1" si="59"/>
        <v>70</v>
      </c>
    </row>
    <row r="187" spans="1:10" x14ac:dyDescent="0.2">
      <c r="A187" s="29" t="s">
        <v>392</v>
      </c>
      <c r="B187" s="92" t="s">
        <v>393</v>
      </c>
      <c r="C187" s="197">
        <f t="shared" ca="1" si="54"/>
        <v>184</v>
      </c>
      <c r="D187" s="197">
        <f t="shared" ca="1" si="55"/>
        <v>48</v>
      </c>
      <c r="E187" s="203"/>
      <c r="F187" s="197">
        <f t="shared" ca="1" si="56"/>
        <v>1314</v>
      </c>
      <c r="G187" s="197">
        <f t="shared" ca="1" si="57"/>
        <v>73</v>
      </c>
      <c r="H187" s="203"/>
      <c r="I187" s="197">
        <f t="shared" ca="1" si="58"/>
        <v>1498</v>
      </c>
      <c r="J187" s="197">
        <f t="shared" ca="1" si="59"/>
        <v>70</v>
      </c>
    </row>
    <row r="188" spans="1:10" x14ac:dyDescent="0.2">
      <c r="A188" s="29" t="s">
        <v>394</v>
      </c>
      <c r="B188" s="92" t="s">
        <v>395</v>
      </c>
      <c r="C188" s="197">
        <f t="shared" ca="1" si="54"/>
        <v>739</v>
      </c>
      <c r="D188" s="197">
        <f t="shared" ca="1" si="55"/>
        <v>55</v>
      </c>
      <c r="E188" s="203"/>
      <c r="F188" s="197">
        <f t="shared" ca="1" si="56"/>
        <v>4792</v>
      </c>
      <c r="G188" s="197">
        <f t="shared" ca="1" si="57"/>
        <v>75</v>
      </c>
      <c r="H188" s="203"/>
      <c r="I188" s="197">
        <f t="shared" ca="1" si="58"/>
        <v>5531</v>
      </c>
      <c r="J188" s="197">
        <f t="shared" ca="1" si="59"/>
        <v>72</v>
      </c>
    </row>
    <row r="189" spans="1:10" x14ac:dyDescent="0.2">
      <c r="A189" s="29" t="s">
        <v>396</v>
      </c>
      <c r="B189" s="92" t="s">
        <v>397</v>
      </c>
      <c r="C189" s="197">
        <f t="shared" ca="1" si="54"/>
        <v>342</v>
      </c>
      <c r="D189" s="197">
        <f t="shared" ca="1" si="55"/>
        <v>55</v>
      </c>
      <c r="E189" s="203"/>
      <c r="F189" s="197">
        <f t="shared" ca="1" si="56"/>
        <v>2829</v>
      </c>
      <c r="G189" s="197">
        <f t="shared" ca="1" si="57"/>
        <v>72</v>
      </c>
      <c r="H189" s="203"/>
      <c r="I189" s="197">
        <f t="shared" ca="1" si="58"/>
        <v>3171</v>
      </c>
      <c r="J189" s="197">
        <f t="shared" ca="1" si="59"/>
        <v>71</v>
      </c>
    </row>
    <row r="190" spans="1:10" x14ac:dyDescent="0.2">
      <c r="A190" s="29" t="s">
        <v>398</v>
      </c>
      <c r="B190" s="92" t="s">
        <v>399</v>
      </c>
      <c r="C190" s="197">
        <f t="shared" ca="1" si="54"/>
        <v>413</v>
      </c>
      <c r="D190" s="197">
        <f t="shared" ca="1" si="55"/>
        <v>53</v>
      </c>
      <c r="E190" s="203"/>
      <c r="F190" s="197">
        <f t="shared" ca="1" si="56"/>
        <v>2332</v>
      </c>
      <c r="G190" s="197">
        <f t="shared" ca="1" si="57"/>
        <v>68</v>
      </c>
      <c r="H190" s="203"/>
      <c r="I190" s="197">
        <f t="shared" ca="1" si="58"/>
        <v>2745</v>
      </c>
      <c r="J190" s="197">
        <f t="shared" ca="1" si="59"/>
        <v>66</v>
      </c>
    </row>
    <row r="191" spans="1:10" x14ac:dyDescent="0.2">
      <c r="A191" s="29" t="s">
        <v>400</v>
      </c>
      <c r="B191" s="92" t="s">
        <v>401</v>
      </c>
      <c r="C191" s="197" t="str">
        <f t="shared" ca="1" si="54"/>
        <v>x</v>
      </c>
      <c r="D191" s="197" t="str">
        <f t="shared" ca="1" si="55"/>
        <v>x</v>
      </c>
      <c r="E191" s="203"/>
      <c r="F191" s="197" t="str">
        <f t="shared" ca="1" si="56"/>
        <v>x</v>
      </c>
      <c r="G191" s="197" t="str">
        <f t="shared" ca="1" si="57"/>
        <v>x</v>
      </c>
      <c r="H191" s="203"/>
      <c r="I191" s="197" t="str">
        <f t="shared" ca="1" si="58"/>
        <v>x</v>
      </c>
      <c r="J191" s="197" t="str">
        <f t="shared" ca="1" si="59"/>
        <v>x</v>
      </c>
    </row>
    <row r="192" spans="1:10" x14ac:dyDescent="0.2">
      <c r="A192" s="30" t="s">
        <v>402</v>
      </c>
      <c r="B192" s="101" t="s">
        <v>403</v>
      </c>
      <c r="C192" s="199">
        <f t="shared" ca="1" si="54"/>
        <v>481</v>
      </c>
      <c r="D192" s="199">
        <f t="shared" ca="1" si="55"/>
        <v>48</v>
      </c>
      <c r="E192" s="205"/>
      <c r="F192" s="199">
        <f t="shared" ca="1" si="56"/>
        <v>4677</v>
      </c>
      <c r="G192" s="199">
        <f t="shared" ca="1" si="57"/>
        <v>69</v>
      </c>
      <c r="H192" s="205"/>
      <c r="I192" s="199">
        <f t="shared" ca="1" si="58"/>
        <v>5158</v>
      </c>
      <c r="J192" s="199">
        <f t="shared" ca="1" si="59"/>
        <v>67</v>
      </c>
    </row>
    <row r="193" spans="1:18" x14ac:dyDescent="0.2">
      <c r="A193" s="29"/>
      <c r="B193" s="17"/>
      <c r="C193" s="17"/>
      <c r="D193" s="17"/>
      <c r="E193" s="17"/>
      <c r="F193" s="17"/>
      <c r="G193" s="23"/>
      <c r="H193" s="17"/>
      <c r="I193" s="29"/>
      <c r="J193" s="107" t="s">
        <v>23</v>
      </c>
      <c r="K193" s="29"/>
      <c r="L193" s="114"/>
    </row>
    <row r="194" spans="1:18" x14ac:dyDescent="0.2">
      <c r="A194" s="29"/>
      <c r="B194" s="17"/>
      <c r="C194" s="17"/>
      <c r="D194" s="17"/>
      <c r="E194" s="17"/>
      <c r="F194" s="17"/>
      <c r="G194" s="23"/>
      <c r="H194" s="17"/>
      <c r="I194" s="29"/>
      <c r="J194" s="105"/>
      <c r="K194" s="282"/>
      <c r="L194" s="283"/>
      <c r="M194" s="284"/>
      <c r="N194" s="269"/>
      <c r="O194" s="269"/>
      <c r="P194" s="269"/>
      <c r="Q194" s="269"/>
    </row>
    <row r="195" spans="1:18" ht="26.25" customHeight="1" x14ac:dyDescent="0.2">
      <c r="A195" s="447" t="s">
        <v>631</v>
      </c>
      <c r="B195" s="405"/>
      <c r="C195" s="405"/>
      <c r="D195" s="405"/>
      <c r="E195" s="405"/>
      <c r="F195" s="405"/>
      <c r="G195" s="405"/>
      <c r="H195" s="405"/>
      <c r="I195" s="405"/>
      <c r="J195" s="405"/>
      <c r="K195" s="270"/>
      <c r="L195" s="270"/>
      <c r="M195" s="270"/>
      <c r="N195" s="270"/>
      <c r="O195" s="270"/>
      <c r="P195" s="269"/>
      <c r="Q195" s="269"/>
    </row>
    <row r="196" spans="1:18" x14ac:dyDescent="0.2">
      <c r="A196" s="447" t="s">
        <v>639</v>
      </c>
      <c r="B196" s="435"/>
      <c r="C196" s="435"/>
      <c r="D196" s="435"/>
      <c r="E196" s="435"/>
      <c r="F196" s="435"/>
      <c r="G196" s="435"/>
      <c r="H196" s="435"/>
      <c r="I196" s="435"/>
      <c r="J196" s="435"/>
      <c r="K196" s="274"/>
      <c r="L196" s="274"/>
      <c r="M196" s="274"/>
      <c r="N196" s="274"/>
      <c r="O196" s="274"/>
      <c r="P196" s="269"/>
      <c r="Q196" s="269"/>
    </row>
    <row r="197" spans="1:18" x14ac:dyDescent="0.2">
      <c r="A197" s="447" t="s">
        <v>640</v>
      </c>
      <c r="B197" s="405"/>
      <c r="C197" s="405"/>
      <c r="D197" s="405"/>
      <c r="E197" s="405"/>
      <c r="F197" s="405"/>
      <c r="G197" s="405"/>
      <c r="H197" s="405"/>
      <c r="I197" s="405"/>
      <c r="J197" s="405"/>
      <c r="K197" s="405"/>
      <c r="L197" s="405"/>
      <c r="M197" s="405"/>
      <c r="N197" s="405"/>
      <c r="O197" s="396"/>
      <c r="P197" s="269"/>
      <c r="Q197" s="269"/>
    </row>
    <row r="198" spans="1:18" x14ac:dyDescent="0.2">
      <c r="A198" s="229" t="s">
        <v>656</v>
      </c>
      <c r="B198" s="23"/>
      <c r="C198" s="23"/>
      <c r="D198" s="23"/>
      <c r="E198" s="23"/>
      <c r="F198" s="17"/>
      <c r="G198" s="17"/>
      <c r="H198" s="23"/>
      <c r="I198" s="17"/>
      <c r="J198" s="17"/>
      <c r="K198" s="285"/>
      <c r="L198" s="282"/>
      <c r="M198" s="283"/>
      <c r="N198" s="269"/>
      <c r="O198" s="269"/>
      <c r="P198" s="269"/>
      <c r="Q198" s="269"/>
      <c r="R198" s="269"/>
    </row>
    <row r="199" spans="1:18" ht="24.75" customHeight="1" x14ac:dyDescent="0.2">
      <c r="A199" s="439" t="s">
        <v>646</v>
      </c>
      <c r="B199" s="405"/>
      <c r="C199" s="405"/>
      <c r="D199" s="405"/>
      <c r="E199" s="405"/>
      <c r="F199" s="405"/>
      <c r="G199" s="405"/>
      <c r="H199" s="405"/>
      <c r="I199" s="405"/>
      <c r="J199" s="405"/>
      <c r="K199" s="372"/>
      <c r="L199" s="372"/>
      <c r="M199" s="372"/>
      <c r="N199" s="372"/>
      <c r="O199" s="372"/>
      <c r="P199" s="372"/>
      <c r="Q199" s="269"/>
      <c r="R199" s="269"/>
    </row>
    <row r="200" spans="1:18" ht="46.5" customHeight="1" x14ac:dyDescent="0.2">
      <c r="A200" s="439" t="s">
        <v>657</v>
      </c>
      <c r="B200" s="435"/>
      <c r="C200" s="435"/>
      <c r="D200" s="435"/>
      <c r="E200" s="435"/>
      <c r="F200" s="435"/>
      <c r="G200" s="435"/>
      <c r="H200" s="435"/>
      <c r="I200" s="435"/>
      <c r="J200" s="435"/>
      <c r="K200" s="373"/>
      <c r="L200" s="373"/>
      <c r="M200" s="373"/>
      <c r="N200" s="373"/>
      <c r="O200" s="269"/>
      <c r="P200" s="269"/>
      <c r="Q200" s="269"/>
      <c r="R200" s="269"/>
    </row>
    <row r="201" spans="1:18" x14ac:dyDescent="0.2">
      <c r="A201" s="29"/>
      <c r="B201" s="23"/>
      <c r="C201" s="23"/>
      <c r="D201" s="23"/>
      <c r="E201" s="23"/>
      <c r="F201" s="17"/>
      <c r="G201" s="17"/>
      <c r="H201" s="23"/>
      <c r="I201" s="17"/>
      <c r="J201" s="17"/>
      <c r="K201" s="285"/>
      <c r="L201" s="282"/>
      <c r="M201" s="283"/>
      <c r="N201" s="269"/>
      <c r="O201" s="269"/>
      <c r="P201" s="269"/>
      <c r="Q201" s="269"/>
      <c r="R201" s="269"/>
    </row>
    <row r="202" spans="1:18" x14ac:dyDescent="0.2">
      <c r="A202" s="111" t="s">
        <v>404</v>
      </c>
      <c r="B202" s="23"/>
      <c r="C202" s="23"/>
      <c r="D202" s="23"/>
      <c r="E202" s="23"/>
      <c r="F202" s="17"/>
      <c r="G202" s="17"/>
      <c r="H202" s="23"/>
      <c r="I202" s="17"/>
      <c r="J202" s="17"/>
      <c r="K202" s="285"/>
      <c r="L202" s="282"/>
      <c r="M202" s="283"/>
      <c r="N202" s="269"/>
      <c r="O202" s="269"/>
      <c r="P202" s="269"/>
      <c r="Q202" s="269"/>
      <c r="R202" s="269"/>
    </row>
    <row r="203" spans="1:18" x14ac:dyDescent="0.2">
      <c r="A203" s="33" t="s">
        <v>25</v>
      </c>
      <c r="B203" s="23"/>
      <c r="C203" s="23"/>
      <c r="D203" s="23"/>
      <c r="E203" s="23"/>
      <c r="F203" s="17"/>
      <c r="G203" s="17"/>
      <c r="H203" s="23"/>
      <c r="I203" s="17"/>
      <c r="J203" s="17"/>
      <c r="K203" s="23"/>
      <c r="L203" s="29"/>
      <c r="M203" s="114"/>
    </row>
    <row r="204" spans="1:18" x14ac:dyDescent="0.2">
      <c r="A204" s="257" t="s">
        <v>536</v>
      </c>
    </row>
  </sheetData>
  <sheetProtection sheet="1" objects="1" scenarios="1"/>
  <mergeCells count="11">
    <mergeCell ref="A200:J200"/>
    <mergeCell ref="A195:J195"/>
    <mergeCell ref="A199:J199"/>
    <mergeCell ref="I3:J3"/>
    <mergeCell ref="F8:G8"/>
    <mergeCell ref="I8:J8"/>
    <mergeCell ref="A8:B9"/>
    <mergeCell ref="C8:D8"/>
    <mergeCell ref="E8:E9"/>
    <mergeCell ref="A196:J196"/>
    <mergeCell ref="A197:N197"/>
  </mergeCells>
  <phoneticPr fontId="23" type="noConversion"/>
  <conditionalFormatting sqref="L193:L194 M195:M203">
    <cfRule type="cellIs" dxfId="4" priority="1" stopIfTrue="1" operator="between">
      <formula>-1</formula>
      <formula>1</formula>
    </cfRule>
  </conditionalFormatting>
  <dataValidations count="2">
    <dataValidation type="list" allowBlank="1" showInputMessage="1" showErrorMessage="1" sqref="J4">
      <formula1>$V$4:$V$6</formula1>
    </dataValidation>
    <dataValidation type="list" allowBlank="1" showInputMessage="1" showErrorMessage="1" sqref="J5">
      <formula1>$U$4:$U$5</formula1>
    </dataValidation>
  </dataValidations>
  <pageMargins left="0.74803149606299213" right="0.74803149606299213" top="0.98425196850393704" bottom="0.98425196850393704" header="0.51181102362204722" footer="0.51181102362204722"/>
  <pageSetup paperSize="9" scale="46" fitToHeight="2"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2"/>
  <sheetViews>
    <sheetView workbookViewId="0">
      <pane xSplit="2" ySplit="9" topLeftCell="C161" activePane="bottomRight" state="frozen"/>
      <selection pane="topRight" activeCell="C1" sqref="C1"/>
      <selection pane="bottomLeft" activeCell="A10" sqref="A10"/>
      <selection pane="bottomRight" activeCell="H172" sqref="H172"/>
    </sheetView>
  </sheetViews>
  <sheetFormatPr defaultRowHeight="12.75" x14ac:dyDescent="0.2"/>
  <cols>
    <col min="1" max="1" width="20.85546875" style="168" customWidth="1"/>
    <col min="2" max="2" width="26.140625" style="168" customWidth="1"/>
    <col min="3" max="16384" width="9.140625" style="168"/>
  </cols>
  <sheetData>
    <row r="1" spans="1:20" ht="15" x14ac:dyDescent="0.2">
      <c r="A1" s="180" t="s">
        <v>435</v>
      </c>
    </row>
    <row r="2" spans="1:20" x14ac:dyDescent="0.2">
      <c r="A2" s="211"/>
      <c r="B2" s="211"/>
      <c r="C2" s="168" t="s">
        <v>430</v>
      </c>
      <c r="I2" s="168" t="s">
        <v>431</v>
      </c>
      <c r="O2" s="168" t="s">
        <v>53</v>
      </c>
    </row>
    <row r="3" spans="1:20" x14ac:dyDescent="0.2">
      <c r="A3" s="211"/>
      <c r="B3" s="211"/>
      <c r="C3" s="168" t="s">
        <v>412</v>
      </c>
      <c r="I3" s="168" t="s">
        <v>412</v>
      </c>
      <c r="O3" s="168" t="s">
        <v>412</v>
      </c>
    </row>
    <row r="4" spans="1:20" x14ac:dyDescent="0.2">
      <c r="A4" s="211"/>
      <c r="B4" s="211"/>
      <c r="C4" s="168">
        <v>1</v>
      </c>
      <c r="I4" s="168">
        <v>1</v>
      </c>
      <c r="O4" s="168">
        <v>1</v>
      </c>
    </row>
    <row r="5" spans="1:20" x14ac:dyDescent="0.2">
      <c r="A5" s="211"/>
      <c r="B5" s="211"/>
      <c r="C5" s="168" t="s">
        <v>432</v>
      </c>
      <c r="I5" s="168" t="s">
        <v>432</v>
      </c>
      <c r="O5" s="168" t="s">
        <v>432</v>
      </c>
    </row>
    <row r="6" spans="1:20" x14ac:dyDescent="0.2">
      <c r="C6" s="168">
        <v>1</v>
      </c>
      <c r="F6" s="168" t="s">
        <v>53</v>
      </c>
      <c r="I6" s="168">
        <v>1</v>
      </c>
      <c r="L6" s="168" t="s">
        <v>53</v>
      </c>
      <c r="O6" s="168">
        <v>1</v>
      </c>
      <c r="R6" s="168" t="s">
        <v>53</v>
      </c>
    </row>
    <row r="7" spans="1:20" x14ac:dyDescent="0.2">
      <c r="C7" s="168" t="s">
        <v>413</v>
      </c>
      <c r="F7" s="168" t="s">
        <v>413</v>
      </c>
      <c r="I7" s="168" t="s">
        <v>413</v>
      </c>
      <c r="L7" s="168" t="s">
        <v>413</v>
      </c>
      <c r="O7" s="168" t="s">
        <v>413</v>
      </c>
      <c r="R7" s="168" t="s">
        <v>413</v>
      </c>
    </row>
    <row r="8" spans="1:20" x14ac:dyDescent="0.2">
      <c r="C8" s="168" t="s">
        <v>415</v>
      </c>
      <c r="D8" s="168" t="s">
        <v>414</v>
      </c>
      <c r="E8" s="168" t="s">
        <v>53</v>
      </c>
      <c r="F8" s="168" t="s">
        <v>415</v>
      </c>
      <c r="G8" s="168" t="s">
        <v>414</v>
      </c>
      <c r="H8" s="168" t="s">
        <v>53</v>
      </c>
      <c r="I8" s="168" t="s">
        <v>415</v>
      </c>
      <c r="J8" s="168" t="s">
        <v>414</v>
      </c>
      <c r="K8" s="168" t="s">
        <v>53</v>
      </c>
      <c r="L8" s="168" t="s">
        <v>415</v>
      </c>
      <c r="M8" s="168" t="s">
        <v>414</v>
      </c>
      <c r="N8" s="168" t="s">
        <v>53</v>
      </c>
      <c r="O8" s="168" t="s">
        <v>415</v>
      </c>
      <c r="P8" s="168" t="s">
        <v>414</v>
      </c>
      <c r="Q8" s="168" t="s">
        <v>53</v>
      </c>
      <c r="R8" s="168" t="s">
        <v>415</v>
      </c>
      <c r="S8" s="168" t="s">
        <v>414</v>
      </c>
      <c r="T8" s="168" t="s">
        <v>53</v>
      </c>
    </row>
    <row r="9" spans="1:20" x14ac:dyDescent="0.2">
      <c r="C9" s="168" t="s">
        <v>421</v>
      </c>
      <c r="D9" s="168" t="s">
        <v>421</v>
      </c>
      <c r="E9" s="168" t="s">
        <v>421</v>
      </c>
      <c r="F9" s="168" t="s">
        <v>421</v>
      </c>
      <c r="G9" s="168" t="s">
        <v>421</v>
      </c>
      <c r="H9" s="168" t="s">
        <v>421</v>
      </c>
      <c r="I9" s="168" t="s">
        <v>421</v>
      </c>
      <c r="J9" s="168" t="s">
        <v>421</v>
      </c>
      <c r="K9" s="168" t="s">
        <v>421</v>
      </c>
      <c r="L9" s="168" t="s">
        <v>421</v>
      </c>
      <c r="M9" s="168" t="s">
        <v>421</v>
      </c>
      <c r="N9" s="168" t="s">
        <v>421</v>
      </c>
      <c r="O9" s="168" t="s">
        <v>421</v>
      </c>
      <c r="P9" s="168" t="s">
        <v>421</v>
      </c>
      <c r="Q9" s="168" t="s">
        <v>421</v>
      </c>
      <c r="R9" s="168" t="s">
        <v>421</v>
      </c>
      <c r="S9" s="168" t="s">
        <v>421</v>
      </c>
      <c r="T9" s="168" t="s">
        <v>421</v>
      </c>
    </row>
    <row r="10" spans="1:20" x14ac:dyDescent="0.2">
      <c r="A10" s="168" t="s">
        <v>265</v>
      </c>
      <c r="B10" s="206" t="s">
        <v>266</v>
      </c>
      <c r="C10" s="182" t="s">
        <v>455</v>
      </c>
      <c r="D10" s="182" t="s">
        <v>455</v>
      </c>
      <c r="E10" s="182" t="s">
        <v>455</v>
      </c>
      <c r="F10" s="182" t="s">
        <v>455</v>
      </c>
      <c r="G10" s="182" t="s">
        <v>455</v>
      </c>
      <c r="H10" s="182" t="s">
        <v>455</v>
      </c>
      <c r="I10" s="182" t="s">
        <v>455</v>
      </c>
      <c r="J10" s="182" t="s">
        <v>455</v>
      </c>
      <c r="K10" s="182" t="s">
        <v>455</v>
      </c>
      <c r="L10" s="182" t="s">
        <v>455</v>
      </c>
      <c r="M10" s="182" t="s">
        <v>455</v>
      </c>
      <c r="N10" s="182" t="s">
        <v>455</v>
      </c>
      <c r="O10" s="182" t="s">
        <v>455</v>
      </c>
      <c r="P10" s="182" t="s">
        <v>455</v>
      </c>
      <c r="Q10" s="182" t="s">
        <v>455</v>
      </c>
      <c r="R10" s="182" t="s">
        <v>455</v>
      </c>
      <c r="S10" s="182" t="s">
        <v>455</v>
      </c>
      <c r="T10" s="182" t="s">
        <v>455</v>
      </c>
    </row>
    <row r="11" spans="1:20" x14ac:dyDescent="0.2">
      <c r="A11" s="168" t="s">
        <v>263</v>
      </c>
      <c r="B11" s="206" t="s">
        <v>264</v>
      </c>
      <c r="C11" s="168">
        <v>51</v>
      </c>
      <c r="D11" s="168">
        <v>48</v>
      </c>
      <c r="E11" s="168">
        <v>49</v>
      </c>
      <c r="F11" s="168">
        <v>297</v>
      </c>
      <c r="G11" s="168">
        <v>293</v>
      </c>
      <c r="H11" s="168">
        <v>590</v>
      </c>
      <c r="I11" s="168">
        <v>69</v>
      </c>
      <c r="J11" s="168">
        <v>61</v>
      </c>
      <c r="K11" s="168">
        <v>64</v>
      </c>
      <c r="L11" s="168">
        <v>445</v>
      </c>
      <c r="M11" s="168">
        <v>527</v>
      </c>
      <c r="N11" s="168">
        <v>972</v>
      </c>
      <c r="O11" s="168">
        <v>61</v>
      </c>
      <c r="P11" s="168">
        <v>56</v>
      </c>
      <c r="Q11" s="168">
        <v>59</v>
      </c>
      <c r="R11" s="168">
        <v>742</v>
      </c>
      <c r="S11" s="168">
        <v>820</v>
      </c>
      <c r="T11" s="168">
        <v>1562</v>
      </c>
    </row>
    <row r="12" spans="1:20" x14ac:dyDescent="0.2">
      <c r="A12" s="168" t="s">
        <v>309</v>
      </c>
      <c r="B12" s="206" t="s">
        <v>310</v>
      </c>
      <c r="C12" s="168">
        <v>58</v>
      </c>
      <c r="D12" s="168">
        <v>48</v>
      </c>
      <c r="E12" s="168">
        <v>53</v>
      </c>
      <c r="F12" s="168">
        <v>431</v>
      </c>
      <c r="G12" s="168">
        <v>482</v>
      </c>
      <c r="H12" s="168">
        <v>913</v>
      </c>
      <c r="I12" s="168">
        <v>72</v>
      </c>
      <c r="J12" s="168">
        <v>68</v>
      </c>
      <c r="K12" s="168">
        <v>70</v>
      </c>
      <c r="L12" s="168">
        <v>1152</v>
      </c>
      <c r="M12" s="168">
        <v>1092</v>
      </c>
      <c r="N12" s="168">
        <v>2244</v>
      </c>
      <c r="O12" s="168">
        <v>68</v>
      </c>
      <c r="P12" s="168">
        <v>62</v>
      </c>
      <c r="Q12" s="168">
        <v>65</v>
      </c>
      <c r="R12" s="168">
        <v>1583</v>
      </c>
      <c r="S12" s="168">
        <v>1574</v>
      </c>
      <c r="T12" s="168">
        <v>3157</v>
      </c>
    </row>
    <row r="13" spans="1:20" x14ac:dyDescent="0.2">
      <c r="A13" s="168" t="s">
        <v>267</v>
      </c>
      <c r="B13" s="206" t="s">
        <v>268</v>
      </c>
      <c r="C13" s="168">
        <v>49</v>
      </c>
      <c r="D13" s="168">
        <v>41</v>
      </c>
      <c r="E13" s="168">
        <v>45</v>
      </c>
      <c r="F13" s="168">
        <v>482</v>
      </c>
      <c r="G13" s="168">
        <v>509</v>
      </c>
      <c r="H13" s="168">
        <v>991</v>
      </c>
      <c r="I13" s="168">
        <v>60</v>
      </c>
      <c r="J13" s="168">
        <v>53</v>
      </c>
      <c r="K13" s="168">
        <v>56</v>
      </c>
      <c r="L13" s="168">
        <v>816</v>
      </c>
      <c r="M13" s="168">
        <v>807</v>
      </c>
      <c r="N13" s="168">
        <v>1623</v>
      </c>
      <c r="O13" s="168">
        <v>56</v>
      </c>
      <c r="P13" s="168">
        <v>48</v>
      </c>
      <c r="Q13" s="168">
        <v>52</v>
      </c>
      <c r="R13" s="168">
        <v>1298</v>
      </c>
      <c r="S13" s="168">
        <v>1316</v>
      </c>
      <c r="T13" s="168">
        <v>2614</v>
      </c>
    </row>
    <row r="14" spans="1:20" x14ac:dyDescent="0.2">
      <c r="A14" s="168" t="s">
        <v>269</v>
      </c>
      <c r="B14" s="206" t="s">
        <v>270</v>
      </c>
      <c r="C14" s="168">
        <v>58</v>
      </c>
      <c r="D14" s="168">
        <v>56</v>
      </c>
      <c r="E14" s="168">
        <v>57</v>
      </c>
      <c r="F14" s="168">
        <v>265</v>
      </c>
      <c r="G14" s="168">
        <v>260</v>
      </c>
      <c r="H14" s="168">
        <v>525</v>
      </c>
      <c r="I14" s="168">
        <v>74</v>
      </c>
      <c r="J14" s="168">
        <v>67</v>
      </c>
      <c r="K14" s="168">
        <v>70</v>
      </c>
      <c r="L14" s="168">
        <v>426</v>
      </c>
      <c r="M14" s="168">
        <v>470</v>
      </c>
      <c r="N14" s="168">
        <v>896</v>
      </c>
      <c r="O14" s="168">
        <v>68</v>
      </c>
      <c r="P14" s="168">
        <v>63</v>
      </c>
      <c r="Q14" s="168">
        <v>65</v>
      </c>
      <c r="R14" s="168">
        <v>691</v>
      </c>
      <c r="S14" s="168">
        <v>730</v>
      </c>
      <c r="T14" s="168">
        <v>1421</v>
      </c>
    </row>
    <row r="15" spans="1:20" x14ac:dyDescent="0.2">
      <c r="A15" s="168" t="s">
        <v>273</v>
      </c>
      <c r="B15" s="206" t="s">
        <v>274</v>
      </c>
      <c r="C15" s="168">
        <v>55</v>
      </c>
      <c r="D15" s="168">
        <v>42</v>
      </c>
      <c r="E15" s="168">
        <v>48</v>
      </c>
      <c r="F15" s="168">
        <v>441</v>
      </c>
      <c r="G15" s="168">
        <v>496</v>
      </c>
      <c r="H15" s="168">
        <v>937</v>
      </c>
      <c r="I15" s="168">
        <v>68</v>
      </c>
      <c r="J15" s="168">
        <v>58</v>
      </c>
      <c r="K15" s="168">
        <v>63</v>
      </c>
      <c r="L15" s="168">
        <v>458</v>
      </c>
      <c r="M15" s="168">
        <v>503</v>
      </c>
      <c r="N15" s="168">
        <v>961</v>
      </c>
      <c r="O15" s="168">
        <v>61</v>
      </c>
      <c r="P15" s="168">
        <v>50</v>
      </c>
      <c r="Q15" s="168">
        <v>55</v>
      </c>
      <c r="R15" s="168">
        <v>899</v>
      </c>
      <c r="S15" s="168">
        <v>999</v>
      </c>
      <c r="T15" s="168">
        <v>1898</v>
      </c>
    </row>
    <row r="16" spans="1:20" x14ac:dyDescent="0.2">
      <c r="A16" s="168" t="s">
        <v>275</v>
      </c>
      <c r="B16" s="206" t="s">
        <v>276</v>
      </c>
      <c r="C16" s="168" t="s">
        <v>428</v>
      </c>
      <c r="D16" s="168" t="s">
        <v>428</v>
      </c>
      <c r="E16" s="168" t="s">
        <v>428</v>
      </c>
      <c r="F16" s="168" t="s">
        <v>428</v>
      </c>
      <c r="G16" s="168" t="s">
        <v>428</v>
      </c>
      <c r="H16" s="168" t="s">
        <v>428</v>
      </c>
      <c r="I16" s="168" t="s">
        <v>428</v>
      </c>
      <c r="J16" s="168" t="s">
        <v>428</v>
      </c>
      <c r="K16" s="168" t="s">
        <v>428</v>
      </c>
      <c r="L16" s="168" t="s">
        <v>428</v>
      </c>
      <c r="M16" s="168" t="s">
        <v>428</v>
      </c>
      <c r="N16" s="168" t="s">
        <v>428</v>
      </c>
      <c r="O16" s="168" t="s">
        <v>428</v>
      </c>
      <c r="P16" s="168" t="s">
        <v>428</v>
      </c>
      <c r="Q16" s="168" t="s">
        <v>428</v>
      </c>
      <c r="R16" s="168" t="s">
        <v>428</v>
      </c>
      <c r="S16" s="168" t="s">
        <v>428</v>
      </c>
      <c r="T16" s="168" t="s">
        <v>428</v>
      </c>
    </row>
    <row r="17" spans="1:20" x14ac:dyDescent="0.2">
      <c r="A17" s="168" t="s">
        <v>277</v>
      </c>
      <c r="B17" s="206" t="s">
        <v>278</v>
      </c>
      <c r="C17" s="168">
        <v>64</v>
      </c>
      <c r="D17" s="168">
        <v>54</v>
      </c>
      <c r="E17" s="168">
        <v>59</v>
      </c>
      <c r="F17" s="168">
        <v>548</v>
      </c>
      <c r="G17" s="168">
        <v>568</v>
      </c>
      <c r="H17" s="168">
        <v>1116</v>
      </c>
      <c r="I17" s="168">
        <v>73</v>
      </c>
      <c r="J17" s="168">
        <v>66</v>
      </c>
      <c r="K17" s="168">
        <v>70</v>
      </c>
      <c r="L17" s="168">
        <v>968</v>
      </c>
      <c r="M17" s="168">
        <v>988</v>
      </c>
      <c r="N17" s="168">
        <v>1956</v>
      </c>
      <c r="O17" s="168">
        <v>70</v>
      </c>
      <c r="P17" s="168">
        <v>62</v>
      </c>
      <c r="Q17" s="168">
        <v>66</v>
      </c>
      <c r="R17" s="168">
        <v>1516</v>
      </c>
      <c r="S17" s="168">
        <v>1556</v>
      </c>
      <c r="T17" s="168">
        <v>3072</v>
      </c>
    </row>
    <row r="18" spans="1:20" x14ac:dyDescent="0.2">
      <c r="A18" s="168" t="s">
        <v>279</v>
      </c>
      <c r="B18" s="206" t="s">
        <v>280</v>
      </c>
      <c r="C18" s="168">
        <v>50</v>
      </c>
      <c r="D18" s="168">
        <v>41</v>
      </c>
      <c r="E18" s="168">
        <v>45</v>
      </c>
      <c r="F18" s="168">
        <v>498</v>
      </c>
      <c r="G18" s="168">
        <v>503</v>
      </c>
      <c r="H18" s="168">
        <v>1001</v>
      </c>
      <c r="I18" s="168">
        <v>68</v>
      </c>
      <c r="J18" s="168">
        <v>64</v>
      </c>
      <c r="K18" s="168">
        <v>66</v>
      </c>
      <c r="L18" s="168">
        <v>1298</v>
      </c>
      <c r="M18" s="168">
        <v>1225</v>
      </c>
      <c r="N18" s="168">
        <v>2523</v>
      </c>
      <c r="O18" s="168">
        <v>63</v>
      </c>
      <c r="P18" s="168">
        <v>57</v>
      </c>
      <c r="Q18" s="168">
        <v>60</v>
      </c>
      <c r="R18" s="168">
        <v>1796</v>
      </c>
      <c r="S18" s="168">
        <v>1728</v>
      </c>
      <c r="T18" s="168">
        <v>3524</v>
      </c>
    </row>
    <row r="19" spans="1:20" x14ac:dyDescent="0.2">
      <c r="A19" s="168" t="s">
        <v>283</v>
      </c>
      <c r="B19" s="206" t="s">
        <v>284</v>
      </c>
      <c r="C19" s="168">
        <v>49</v>
      </c>
      <c r="D19" s="168">
        <v>44</v>
      </c>
      <c r="E19" s="168">
        <v>46</v>
      </c>
      <c r="F19" s="168">
        <v>475</v>
      </c>
      <c r="G19" s="168">
        <v>579</v>
      </c>
      <c r="H19" s="168">
        <v>1054</v>
      </c>
      <c r="I19" s="168">
        <v>60</v>
      </c>
      <c r="J19" s="168">
        <v>56</v>
      </c>
      <c r="K19" s="168">
        <v>58</v>
      </c>
      <c r="L19" s="168">
        <v>1085</v>
      </c>
      <c r="M19" s="168">
        <v>1076</v>
      </c>
      <c r="N19" s="168">
        <v>2161</v>
      </c>
      <c r="O19" s="168">
        <v>57</v>
      </c>
      <c r="P19" s="168">
        <v>52</v>
      </c>
      <c r="Q19" s="168">
        <v>54</v>
      </c>
      <c r="R19" s="168">
        <v>1560</v>
      </c>
      <c r="S19" s="168">
        <v>1655</v>
      </c>
      <c r="T19" s="168">
        <v>3215</v>
      </c>
    </row>
    <row r="20" spans="1:20" x14ac:dyDescent="0.2">
      <c r="A20" s="168" t="s">
        <v>285</v>
      </c>
      <c r="B20" s="206" t="s">
        <v>286</v>
      </c>
      <c r="C20" s="168">
        <v>54</v>
      </c>
      <c r="D20" s="168">
        <v>50</v>
      </c>
      <c r="E20" s="168">
        <v>52</v>
      </c>
      <c r="F20" s="168">
        <v>732</v>
      </c>
      <c r="G20" s="168">
        <v>715</v>
      </c>
      <c r="H20" s="168">
        <v>1447</v>
      </c>
      <c r="I20" s="168">
        <v>66</v>
      </c>
      <c r="J20" s="168">
        <v>59</v>
      </c>
      <c r="K20" s="168">
        <v>62</v>
      </c>
      <c r="L20" s="168">
        <v>932</v>
      </c>
      <c r="M20" s="168">
        <v>911</v>
      </c>
      <c r="N20" s="168">
        <v>1843</v>
      </c>
      <c r="O20" s="168">
        <v>60</v>
      </c>
      <c r="P20" s="168">
        <v>55</v>
      </c>
      <c r="Q20" s="168">
        <v>58</v>
      </c>
      <c r="R20" s="168">
        <v>1664</v>
      </c>
      <c r="S20" s="168">
        <v>1626</v>
      </c>
      <c r="T20" s="168">
        <v>3290</v>
      </c>
    </row>
    <row r="21" spans="1:20" x14ac:dyDescent="0.2">
      <c r="A21" s="168" t="s">
        <v>287</v>
      </c>
      <c r="B21" s="206" t="s">
        <v>288</v>
      </c>
      <c r="C21" s="168">
        <v>57</v>
      </c>
      <c r="D21" s="168">
        <v>56</v>
      </c>
      <c r="E21" s="168">
        <v>57</v>
      </c>
      <c r="F21" s="168">
        <v>288</v>
      </c>
      <c r="G21" s="168">
        <v>342</v>
      </c>
      <c r="H21" s="168">
        <v>630</v>
      </c>
      <c r="I21" s="168">
        <v>72</v>
      </c>
      <c r="J21" s="168">
        <v>66</v>
      </c>
      <c r="K21" s="168">
        <v>69</v>
      </c>
      <c r="L21" s="168">
        <v>907</v>
      </c>
      <c r="M21" s="168">
        <v>957</v>
      </c>
      <c r="N21" s="168">
        <v>1864</v>
      </c>
      <c r="O21" s="168">
        <v>69</v>
      </c>
      <c r="P21" s="168">
        <v>63</v>
      </c>
      <c r="Q21" s="168">
        <v>66</v>
      </c>
      <c r="R21" s="168">
        <v>1195</v>
      </c>
      <c r="S21" s="168">
        <v>1299</v>
      </c>
      <c r="T21" s="168">
        <v>2494</v>
      </c>
    </row>
    <row r="22" spans="1:20" x14ac:dyDescent="0.2">
      <c r="A22" s="168" t="s">
        <v>289</v>
      </c>
      <c r="B22" s="206" t="s">
        <v>290</v>
      </c>
      <c r="C22" s="168">
        <v>54</v>
      </c>
      <c r="D22" s="168">
        <v>59</v>
      </c>
      <c r="E22" s="168">
        <v>57</v>
      </c>
      <c r="F22" s="168">
        <v>298</v>
      </c>
      <c r="G22" s="168">
        <v>316</v>
      </c>
      <c r="H22" s="168">
        <v>614</v>
      </c>
      <c r="I22" s="168">
        <v>66</v>
      </c>
      <c r="J22" s="168">
        <v>60</v>
      </c>
      <c r="K22" s="168">
        <v>63</v>
      </c>
      <c r="L22" s="168">
        <v>491</v>
      </c>
      <c r="M22" s="168">
        <v>502</v>
      </c>
      <c r="N22" s="168">
        <v>993</v>
      </c>
      <c r="O22" s="168">
        <v>61</v>
      </c>
      <c r="P22" s="168">
        <v>60</v>
      </c>
      <c r="Q22" s="168">
        <v>61</v>
      </c>
      <c r="R22" s="168">
        <v>789</v>
      </c>
      <c r="S22" s="168">
        <v>818</v>
      </c>
      <c r="T22" s="168">
        <v>1607</v>
      </c>
    </row>
    <row r="23" spans="1:20" x14ac:dyDescent="0.2">
      <c r="A23" s="168" t="s">
        <v>293</v>
      </c>
      <c r="B23" s="206" t="s">
        <v>294</v>
      </c>
      <c r="C23" s="168">
        <v>47</v>
      </c>
      <c r="D23" s="168">
        <v>43</v>
      </c>
      <c r="E23" s="168">
        <v>45</v>
      </c>
      <c r="F23" s="168">
        <v>510</v>
      </c>
      <c r="G23" s="168">
        <v>551</v>
      </c>
      <c r="H23" s="168">
        <v>1061</v>
      </c>
      <c r="I23" s="168">
        <v>67</v>
      </c>
      <c r="J23" s="168">
        <v>55</v>
      </c>
      <c r="K23" s="168">
        <v>61</v>
      </c>
      <c r="L23" s="168">
        <v>1006</v>
      </c>
      <c r="M23" s="168">
        <v>1155</v>
      </c>
      <c r="N23" s="168">
        <v>2161</v>
      </c>
      <c r="O23" s="168">
        <v>60</v>
      </c>
      <c r="P23" s="168">
        <v>51</v>
      </c>
      <c r="Q23" s="168">
        <v>56</v>
      </c>
      <c r="R23" s="168">
        <v>1516</v>
      </c>
      <c r="S23" s="168">
        <v>1706</v>
      </c>
      <c r="T23" s="168">
        <v>3222</v>
      </c>
    </row>
    <row r="24" spans="1:20" x14ac:dyDescent="0.2">
      <c r="A24" s="168" t="s">
        <v>295</v>
      </c>
      <c r="B24" s="206" t="s">
        <v>296</v>
      </c>
      <c r="C24" s="168">
        <v>54</v>
      </c>
      <c r="D24" s="168">
        <v>45</v>
      </c>
      <c r="E24" s="168">
        <v>49</v>
      </c>
      <c r="F24" s="168">
        <v>414</v>
      </c>
      <c r="G24" s="168">
        <v>426</v>
      </c>
      <c r="H24" s="168">
        <v>840</v>
      </c>
      <c r="I24" s="168">
        <v>70</v>
      </c>
      <c r="J24" s="168">
        <v>65</v>
      </c>
      <c r="K24" s="168">
        <v>67</v>
      </c>
      <c r="L24" s="168">
        <v>1488</v>
      </c>
      <c r="M24" s="168">
        <v>1562</v>
      </c>
      <c r="N24" s="168">
        <v>3050</v>
      </c>
      <c r="O24" s="168">
        <v>66</v>
      </c>
      <c r="P24" s="168">
        <v>61</v>
      </c>
      <c r="Q24" s="168">
        <v>64</v>
      </c>
      <c r="R24" s="168">
        <v>1902</v>
      </c>
      <c r="S24" s="168">
        <v>1988</v>
      </c>
      <c r="T24" s="168">
        <v>3890</v>
      </c>
    </row>
    <row r="25" spans="1:20" x14ac:dyDescent="0.2">
      <c r="A25" s="168" t="s">
        <v>297</v>
      </c>
      <c r="B25" s="206" t="s">
        <v>298</v>
      </c>
      <c r="C25" s="168">
        <v>50</v>
      </c>
      <c r="D25" s="168">
        <v>43</v>
      </c>
      <c r="E25" s="168">
        <v>47</v>
      </c>
      <c r="F25" s="168">
        <v>242</v>
      </c>
      <c r="G25" s="168">
        <v>244</v>
      </c>
      <c r="H25" s="168">
        <v>486</v>
      </c>
      <c r="I25" s="168">
        <v>70</v>
      </c>
      <c r="J25" s="168">
        <v>63</v>
      </c>
      <c r="K25" s="168">
        <v>66</v>
      </c>
      <c r="L25" s="168">
        <v>1184</v>
      </c>
      <c r="M25" s="168">
        <v>1241</v>
      </c>
      <c r="N25" s="168">
        <v>2425</v>
      </c>
      <c r="O25" s="168">
        <v>67</v>
      </c>
      <c r="P25" s="168">
        <v>59</v>
      </c>
      <c r="Q25" s="168">
        <v>63</v>
      </c>
      <c r="R25" s="168">
        <v>1426</v>
      </c>
      <c r="S25" s="168">
        <v>1485</v>
      </c>
      <c r="T25" s="168">
        <v>2911</v>
      </c>
    </row>
    <row r="26" spans="1:20" x14ac:dyDescent="0.2">
      <c r="A26" s="168" t="s">
        <v>299</v>
      </c>
      <c r="B26" s="206" t="s">
        <v>300</v>
      </c>
      <c r="C26" s="168">
        <v>64</v>
      </c>
      <c r="D26" s="168">
        <v>53</v>
      </c>
      <c r="E26" s="168">
        <v>59</v>
      </c>
      <c r="F26" s="168">
        <v>483</v>
      </c>
      <c r="G26" s="168">
        <v>488</v>
      </c>
      <c r="H26" s="168">
        <v>971</v>
      </c>
      <c r="I26" s="168">
        <v>69</v>
      </c>
      <c r="J26" s="168">
        <v>63</v>
      </c>
      <c r="K26" s="168">
        <v>66</v>
      </c>
      <c r="L26" s="168">
        <v>1301</v>
      </c>
      <c r="M26" s="168">
        <v>1388</v>
      </c>
      <c r="N26" s="168">
        <v>2689</v>
      </c>
      <c r="O26" s="168">
        <v>67</v>
      </c>
      <c r="P26" s="168">
        <v>60</v>
      </c>
      <c r="Q26" s="168">
        <v>64</v>
      </c>
      <c r="R26" s="168">
        <v>1784</v>
      </c>
      <c r="S26" s="168">
        <v>1876</v>
      </c>
      <c r="T26" s="168">
        <v>3660</v>
      </c>
    </row>
    <row r="27" spans="1:20" x14ac:dyDescent="0.2">
      <c r="A27" s="168" t="s">
        <v>301</v>
      </c>
      <c r="B27" s="206" t="s">
        <v>302</v>
      </c>
      <c r="C27" s="168">
        <v>50</v>
      </c>
      <c r="D27" s="168">
        <v>37</v>
      </c>
      <c r="E27" s="168">
        <v>43</v>
      </c>
      <c r="F27" s="168">
        <v>257</v>
      </c>
      <c r="G27" s="168">
        <v>282</v>
      </c>
      <c r="H27" s="168">
        <v>539</v>
      </c>
      <c r="I27" s="168">
        <v>66</v>
      </c>
      <c r="J27" s="168">
        <v>62</v>
      </c>
      <c r="K27" s="168">
        <v>64</v>
      </c>
      <c r="L27" s="168">
        <v>1412</v>
      </c>
      <c r="M27" s="168">
        <v>1541</v>
      </c>
      <c r="N27" s="168">
        <v>2953</v>
      </c>
      <c r="O27" s="168">
        <v>64</v>
      </c>
      <c r="P27" s="168">
        <v>58</v>
      </c>
      <c r="Q27" s="168">
        <v>61</v>
      </c>
      <c r="R27" s="168">
        <v>1669</v>
      </c>
      <c r="S27" s="168">
        <v>1823</v>
      </c>
      <c r="T27" s="168">
        <v>3492</v>
      </c>
    </row>
    <row r="28" spans="1:20" x14ac:dyDescent="0.2">
      <c r="A28" s="168" t="s">
        <v>303</v>
      </c>
      <c r="B28" s="206" t="s">
        <v>304</v>
      </c>
      <c r="C28" s="168">
        <v>59</v>
      </c>
      <c r="D28" s="168">
        <v>45</v>
      </c>
      <c r="E28" s="168">
        <v>52</v>
      </c>
      <c r="F28" s="168">
        <v>545</v>
      </c>
      <c r="G28" s="168">
        <v>551</v>
      </c>
      <c r="H28" s="168">
        <v>1096</v>
      </c>
      <c r="I28" s="168">
        <v>68</v>
      </c>
      <c r="J28" s="168">
        <v>65</v>
      </c>
      <c r="K28" s="168">
        <v>67</v>
      </c>
      <c r="L28" s="168">
        <v>1581</v>
      </c>
      <c r="M28" s="168">
        <v>1661</v>
      </c>
      <c r="N28" s="168">
        <v>3242</v>
      </c>
      <c r="O28" s="168">
        <v>66</v>
      </c>
      <c r="P28" s="168">
        <v>60</v>
      </c>
      <c r="Q28" s="168">
        <v>63</v>
      </c>
      <c r="R28" s="168">
        <v>2126</v>
      </c>
      <c r="S28" s="168">
        <v>2212</v>
      </c>
      <c r="T28" s="168">
        <v>4338</v>
      </c>
    </row>
    <row r="29" spans="1:20" x14ac:dyDescent="0.2">
      <c r="A29" s="168" t="s">
        <v>305</v>
      </c>
      <c r="B29" s="206" t="s">
        <v>306</v>
      </c>
      <c r="C29" s="168">
        <v>60</v>
      </c>
      <c r="D29" s="168">
        <v>53</v>
      </c>
      <c r="E29" s="168">
        <v>56</v>
      </c>
      <c r="F29" s="168">
        <v>444</v>
      </c>
      <c r="G29" s="168">
        <v>506</v>
      </c>
      <c r="H29" s="168">
        <v>950</v>
      </c>
      <c r="I29" s="168">
        <v>69</v>
      </c>
      <c r="J29" s="168">
        <v>61</v>
      </c>
      <c r="K29" s="168">
        <v>65</v>
      </c>
      <c r="L29" s="168">
        <v>1515</v>
      </c>
      <c r="M29" s="168">
        <v>1672</v>
      </c>
      <c r="N29" s="168">
        <v>3187</v>
      </c>
      <c r="O29" s="168">
        <v>67</v>
      </c>
      <c r="P29" s="168">
        <v>59</v>
      </c>
      <c r="Q29" s="168">
        <v>63</v>
      </c>
      <c r="R29" s="168">
        <v>1959</v>
      </c>
      <c r="S29" s="168">
        <v>2178</v>
      </c>
      <c r="T29" s="168">
        <v>4137</v>
      </c>
    </row>
    <row r="30" spans="1:20" x14ac:dyDescent="0.2">
      <c r="A30" s="168" t="s">
        <v>307</v>
      </c>
      <c r="B30" s="206" t="s">
        <v>308</v>
      </c>
      <c r="C30" s="168">
        <v>53</v>
      </c>
      <c r="D30" s="168">
        <v>42</v>
      </c>
      <c r="E30" s="168">
        <v>48</v>
      </c>
      <c r="F30" s="168">
        <v>651</v>
      </c>
      <c r="G30" s="168">
        <v>607</v>
      </c>
      <c r="H30" s="168">
        <v>1258</v>
      </c>
      <c r="I30" s="168">
        <v>64</v>
      </c>
      <c r="J30" s="168">
        <v>57</v>
      </c>
      <c r="K30" s="168">
        <v>60</v>
      </c>
      <c r="L30" s="168">
        <v>1488</v>
      </c>
      <c r="M30" s="168">
        <v>1562</v>
      </c>
      <c r="N30" s="168">
        <v>3050</v>
      </c>
      <c r="O30" s="168">
        <v>61</v>
      </c>
      <c r="P30" s="168">
        <v>53</v>
      </c>
      <c r="Q30" s="168">
        <v>57</v>
      </c>
      <c r="R30" s="168">
        <v>2139</v>
      </c>
      <c r="S30" s="168">
        <v>2169</v>
      </c>
      <c r="T30" s="168">
        <v>4308</v>
      </c>
    </row>
    <row r="31" spans="1:20" x14ac:dyDescent="0.2">
      <c r="A31" s="168" t="s">
        <v>271</v>
      </c>
      <c r="B31" s="206" t="s">
        <v>272</v>
      </c>
      <c r="C31" s="168">
        <v>49</v>
      </c>
      <c r="D31" s="168">
        <v>46</v>
      </c>
      <c r="E31" s="168">
        <v>47</v>
      </c>
      <c r="F31" s="168">
        <v>425</v>
      </c>
      <c r="G31" s="168">
        <v>450</v>
      </c>
      <c r="H31" s="168">
        <v>875</v>
      </c>
      <c r="I31" s="168">
        <v>65</v>
      </c>
      <c r="J31" s="168">
        <v>56</v>
      </c>
      <c r="K31" s="168">
        <v>60</v>
      </c>
      <c r="L31" s="168">
        <v>1030</v>
      </c>
      <c r="M31" s="168">
        <v>1076</v>
      </c>
      <c r="N31" s="168">
        <v>2106</v>
      </c>
      <c r="O31" s="168">
        <v>60</v>
      </c>
      <c r="P31" s="168">
        <v>53</v>
      </c>
      <c r="Q31" s="168">
        <v>56</v>
      </c>
      <c r="R31" s="168">
        <v>1455</v>
      </c>
      <c r="S31" s="168">
        <v>1526</v>
      </c>
      <c r="T31" s="168">
        <v>2981</v>
      </c>
    </row>
    <row r="32" spans="1:20" x14ac:dyDescent="0.2">
      <c r="A32" s="168" t="s">
        <v>311</v>
      </c>
      <c r="B32" s="206" t="s">
        <v>312</v>
      </c>
      <c r="C32" s="168">
        <v>46</v>
      </c>
      <c r="D32" s="168">
        <v>40</v>
      </c>
      <c r="E32" s="168">
        <v>42</v>
      </c>
      <c r="F32" s="168">
        <v>206</v>
      </c>
      <c r="G32" s="168">
        <v>232</v>
      </c>
      <c r="H32" s="168">
        <v>438</v>
      </c>
      <c r="I32" s="168">
        <v>70</v>
      </c>
      <c r="J32" s="168">
        <v>64</v>
      </c>
      <c r="K32" s="168">
        <v>67</v>
      </c>
      <c r="L32" s="168">
        <v>1115</v>
      </c>
      <c r="M32" s="168">
        <v>1180</v>
      </c>
      <c r="N32" s="168">
        <v>2295</v>
      </c>
      <c r="O32" s="168">
        <v>66</v>
      </c>
      <c r="P32" s="168">
        <v>60</v>
      </c>
      <c r="Q32" s="168">
        <v>63</v>
      </c>
      <c r="R32" s="168">
        <v>1321</v>
      </c>
      <c r="S32" s="168">
        <v>1412</v>
      </c>
      <c r="T32" s="168">
        <v>2733</v>
      </c>
    </row>
    <row r="33" spans="1:20" x14ac:dyDescent="0.2">
      <c r="A33" s="168" t="s">
        <v>313</v>
      </c>
      <c r="B33" s="206" t="s">
        <v>314</v>
      </c>
      <c r="C33" s="168">
        <v>51</v>
      </c>
      <c r="D33" s="168">
        <v>38</v>
      </c>
      <c r="E33" s="168">
        <v>44</v>
      </c>
      <c r="F33" s="168">
        <v>217</v>
      </c>
      <c r="G33" s="168">
        <v>243</v>
      </c>
      <c r="H33" s="168">
        <v>460</v>
      </c>
      <c r="I33" s="168">
        <v>66</v>
      </c>
      <c r="J33" s="168">
        <v>56</v>
      </c>
      <c r="K33" s="168">
        <v>61</v>
      </c>
      <c r="L33" s="168">
        <v>1107</v>
      </c>
      <c r="M33" s="168">
        <v>1135</v>
      </c>
      <c r="N33" s="168">
        <v>2242</v>
      </c>
      <c r="O33" s="168">
        <v>63</v>
      </c>
      <c r="P33" s="168">
        <v>53</v>
      </c>
      <c r="Q33" s="168">
        <v>58</v>
      </c>
      <c r="R33" s="168">
        <v>1324</v>
      </c>
      <c r="S33" s="168">
        <v>1378</v>
      </c>
      <c r="T33" s="168">
        <v>2702</v>
      </c>
    </row>
    <row r="34" spans="1:20" x14ac:dyDescent="0.2">
      <c r="A34" s="168" t="s">
        <v>315</v>
      </c>
      <c r="B34" s="206" t="s">
        <v>316</v>
      </c>
      <c r="C34" s="168">
        <v>45</v>
      </c>
      <c r="D34" s="168">
        <v>43</v>
      </c>
      <c r="E34" s="168">
        <v>44</v>
      </c>
      <c r="F34" s="168">
        <v>304</v>
      </c>
      <c r="G34" s="168">
        <v>370</v>
      </c>
      <c r="H34" s="168">
        <v>674</v>
      </c>
      <c r="I34" s="168">
        <v>63</v>
      </c>
      <c r="J34" s="168">
        <v>57</v>
      </c>
      <c r="K34" s="168">
        <v>60</v>
      </c>
      <c r="L34" s="168">
        <v>1475</v>
      </c>
      <c r="M34" s="168">
        <v>1493</v>
      </c>
      <c r="N34" s="168">
        <v>2968</v>
      </c>
      <c r="O34" s="168">
        <v>60</v>
      </c>
      <c r="P34" s="168">
        <v>54</v>
      </c>
      <c r="Q34" s="168">
        <v>57</v>
      </c>
      <c r="R34" s="168">
        <v>1779</v>
      </c>
      <c r="S34" s="168">
        <v>1863</v>
      </c>
      <c r="T34" s="168">
        <v>3642</v>
      </c>
    </row>
    <row r="35" spans="1:20" x14ac:dyDescent="0.2">
      <c r="A35" s="168" t="s">
        <v>317</v>
      </c>
      <c r="B35" s="206" t="s">
        <v>318</v>
      </c>
      <c r="C35" s="168">
        <v>48</v>
      </c>
      <c r="D35" s="168">
        <v>50</v>
      </c>
      <c r="E35" s="168">
        <v>49</v>
      </c>
      <c r="F35" s="168">
        <v>292</v>
      </c>
      <c r="G35" s="168">
        <v>335</v>
      </c>
      <c r="H35" s="168">
        <v>627</v>
      </c>
      <c r="I35" s="168">
        <v>66</v>
      </c>
      <c r="J35" s="168">
        <v>56</v>
      </c>
      <c r="K35" s="168">
        <v>61</v>
      </c>
      <c r="L35" s="168">
        <v>1151</v>
      </c>
      <c r="M35" s="168">
        <v>1216</v>
      </c>
      <c r="N35" s="168">
        <v>2367</v>
      </c>
      <c r="O35" s="168">
        <v>62</v>
      </c>
      <c r="P35" s="168">
        <v>55</v>
      </c>
      <c r="Q35" s="168">
        <v>59</v>
      </c>
      <c r="R35" s="168">
        <v>1443</v>
      </c>
      <c r="S35" s="168">
        <v>1551</v>
      </c>
      <c r="T35" s="168">
        <v>2994</v>
      </c>
    </row>
    <row r="36" spans="1:20" x14ac:dyDescent="0.2">
      <c r="A36" s="168" t="s">
        <v>319</v>
      </c>
      <c r="B36" s="206" t="s">
        <v>320</v>
      </c>
      <c r="C36" s="168">
        <v>53</v>
      </c>
      <c r="D36" s="168">
        <v>37</v>
      </c>
      <c r="E36" s="168">
        <v>45</v>
      </c>
      <c r="F36" s="168">
        <v>94</v>
      </c>
      <c r="G36" s="168">
        <v>101</v>
      </c>
      <c r="H36" s="168">
        <v>195</v>
      </c>
      <c r="I36" s="168">
        <v>68</v>
      </c>
      <c r="J36" s="168">
        <v>63</v>
      </c>
      <c r="K36" s="168">
        <v>66</v>
      </c>
      <c r="L36" s="168">
        <v>700</v>
      </c>
      <c r="M36" s="168">
        <v>803</v>
      </c>
      <c r="N36" s="168">
        <v>1503</v>
      </c>
      <c r="O36" s="168">
        <v>66</v>
      </c>
      <c r="P36" s="168">
        <v>60</v>
      </c>
      <c r="Q36" s="168">
        <v>63</v>
      </c>
      <c r="R36" s="168">
        <v>794</v>
      </c>
      <c r="S36" s="168">
        <v>904</v>
      </c>
      <c r="T36" s="168">
        <v>1698</v>
      </c>
    </row>
    <row r="37" spans="1:20" x14ac:dyDescent="0.2">
      <c r="A37" s="168" t="s">
        <v>321</v>
      </c>
      <c r="B37" s="206" t="s">
        <v>322</v>
      </c>
      <c r="C37" s="168">
        <v>46</v>
      </c>
      <c r="D37" s="168">
        <v>38</v>
      </c>
      <c r="E37" s="168">
        <v>42</v>
      </c>
      <c r="F37" s="168">
        <v>187</v>
      </c>
      <c r="G37" s="168">
        <v>176</v>
      </c>
      <c r="H37" s="168">
        <v>363</v>
      </c>
      <c r="I37" s="168">
        <v>62</v>
      </c>
      <c r="J37" s="168">
        <v>56</v>
      </c>
      <c r="K37" s="168">
        <v>59</v>
      </c>
      <c r="L37" s="168">
        <v>976</v>
      </c>
      <c r="M37" s="168">
        <v>981</v>
      </c>
      <c r="N37" s="168">
        <v>1957</v>
      </c>
      <c r="O37" s="168">
        <v>60</v>
      </c>
      <c r="P37" s="168">
        <v>54</v>
      </c>
      <c r="Q37" s="168">
        <v>57</v>
      </c>
      <c r="R37" s="168">
        <v>1163</v>
      </c>
      <c r="S37" s="168">
        <v>1157</v>
      </c>
      <c r="T37" s="168">
        <v>2320</v>
      </c>
    </row>
    <row r="38" spans="1:20" x14ac:dyDescent="0.2">
      <c r="A38" s="168" t="s">
        <v>281</v>
      </c>
      <c r="B38" s="206" t="s">
        <v>282</v>
      </c>
      <c r="C38" s="168">
        <v>60</v>
      </c>
      <c r="D38" s="168">
        <v>58</v>
      </c>
      <c r="E38" s="168">
        <v>59</v>
      </c>
      <c r="F38" s="168">
        <v>571</v>
      </c>
      <c r="G38" s="168">
        <v>592</v>
      </c>
      <c r="H38" s="168">
        <v>1163</v>
      </c>
      <c r="I38" s="168">
        <v>67</v>
      </c>
      <c r="J38" s="168">
        <v>60</v>
      </c>
      <c r="K38" s="168">
        <v>63</v>
      </c>
      <c r="L38" s="168">
        <v>1662</v>
      </c>
      <c r="M38" s="168">
        <v>1646</v>
      </c>
      <c r="N38" s="168">
        <v>3308</v>
      </c>
      <c r="O38" s="168">
        <v>65</v>
      </c>
      <c r="P38" s="168">
        <v>60</v>
      </c>
      <c r="Q38" s="168">
        <v>62</v>
      </c>
      <c r="R38" s="168">
        <v>2233</v>
      </c>
      <c r="S38" s="168">
        <v>2238</v>
      </c>
      <c r="T38" s="168">
        <v>4471</v>
      </c>
    </row>
    <row r="39" spans="1:20" x14ac:dyDescent="0.2">
      <c r="A39" s="168" t="s">
        <v>323</v>
      </c>
      <c r="B39" s="206" t="s">
        <v>324</v>
      </c>
      <c r="C39" s="168">
        <v>48</v>
      </c>
      <c r="D39" s="168">
        <v>37</v>
      </c>
      <c r="E39" s="168">
        <v>42</v>
      </c>
      <c r="F39" s="168">
        <v>369</v>
      </c>
      <c r="G39" s="168">
        <v>380</v>
      </c>
      <c r="H39" s="168">
        <v>749</v>
      </c>
      <c r="I39" s="168">
        <v>62</v>
      </c>
      <c r="J39" s="168">
        <v>54</v>
      </c>
      <c r="K39" s="168">
        <v>58</v>
      </c>
      <c r="L39" s="168">
        <v>1477</v>
      </c>
      <c r="M39" s="168">
        <v>1547</v>
      </c>
      <c r="N39" s="168">
        <v>3024</v>
      </c>
      <c r="O39" s="168">
        <v>59</v>
      </c>
      <c r="P39" s="168">
        <v>51</v>
      </c>
      <c r="Q39" s="168">
        <v>55</v>
      </c>
      <c r="R39" s="168">
        <v>1846</v>
      </c>
      <c r="S39" s="168">
        <v>1927</v>
      </c>
      <c r="T39" s="168">
        <v>3773</v>
      </c>
    </row>
    <row r="40" spans="1:20" x14ac:dyDescent="0.2">
      <c r="A40" s="168" t="s">
        <v>325</v>
      </c>
      <c r="B40" s="206" t="s">
        <v>326</v>
      </c>
      <c r="C40" s="168">
        <v>39</v>
      </c>
      <c r="D40" s="168">
        <v>31</v>
      </c>
      <c r="E40" s="168">
        <v>35</v>
      </c>
      <c r="F40" s="168">
        <v>103</v>
      </c>
      <c r="G40" s="168">
        <v>102</v>
      </c>
      <c r="H40" s="168">
        <v>205</v>
      </c>
      <c r="I40" s="168">
        <v>73</v>
      </c>
      <c r="J40" s="168">
        <v>64</v>
      </c>
      <c r="K40" s="168">
        <v>68</v>
      </c>
      <c r="L40" s="168">
        <v>971</v>
      </c>
      <c r="M40" s="168">
        <v>992</v>
      </c>
      <c r="N40" s="168">
        <v>1963</v>
      </c>
      <c r="O40" s="168">
        <v>69</v>
      </c>
      <c r="P40" s="168">
        <v>61</v>
      </c>
      <c r="Q40" s="168">
        <v>65</v>
      </c>
      <c r="R40" s="168">
        <v>1074</v>
      </c>
      <c r="S40" s="168">
        <v>1094</v>
      </c>
      <c r="T40" s="168">
        <v>2168</v>
      </c>
    </row>
    <row r="41" spans="1:20" x14ac:dyDescent="0.2">
      <c r="A41" s="168" t="s">
        <v>327</v>
      </c>
      <c r="B41" s="206" t="s">
        <v>328</v>
      </c>
      <c r="C41" s="168">
        <v>54</v>
      </c>
      <c r="D41" s="168">
        <v>44</v>
      </c>
      <c r="E41" s="168">
        <v>49</v>
      </c>
      <c r="F41" s="168">
        <v>178</v>
      </c>
      <c r="G41" s="168">
        <v>190</v>
      </c>
      <c r="H41" s="168">
        <v>368</v>
      </c>
      <c r="I41" s="168">
        <v>72</v>
      </c>
      <c r="J41" s="168">
        <v>65</v>
      </c>
      <c r="K41" s="168">
        <v>69</v>
      </c>
      <c r="L41" s="168">
        <v>842</v>
      </c>
      <c r="M41" s="168">
        <v>873</v>
      </c>
      <c r="N41" s="168">
        <v>1715</v>
      </c>
      <c r="O41" s="168">
        <v>69</v>
      </c>
      <c r="P41" s="168">
        <v>61</v>
      </c>
      <c r="Q41" s="168">
        <v>65</v>
      </c>
      <c r="R41" s="168">
        <v>1020</v>
      </c>
      <c r="S41" s="168">
        <v>1063</v>
      </c>
      <c r="T41" s="168">
        <v>2083</v>
      </c>
    </row>
    <row r="42" spans="1:20" x14ac:dyDescent="0.2">
      <c r="A42" s="168" t="s">
        <v>329</v>
      </c>
      <c r="B42" s="206" t="s">
        <v>330</v>
      </c>
      <c r="C42" s="168">
        <v>57</v>
      </c>
      <c r="D42" s="168">
        <v>50</v>
      </c>
      <c r="E42" s="168">
        <v>54</v>
      </c>
      <c r="F42" s="168">
        <v>457</v>
      </c>
      <c r="G42" s="168">
        <v>442</v>
      </c>
      <c r="H42" s="168">
        <v>899</v>
      </c>
      <c r="I42" s="168">
        <v>68</v>
      </c>
      <c r="J42" s="168">
        <v>58</v>
      </c>
      <c r="K42" s="168">
        <v>63</v>
      </c>
      <c r="L42" s="168">
        <v>1237</v>
      </c>
      <c r="M42" s="168">
        <v>1278</v>
      </c>
      <c r="N42" s="168">
        <v>2515</v>
      </c>
      <c r="O42" s="168">
        <v>65</v>
      </c>
      <c r="P42" s="168">
        <v>56</v>
      </c>
      <c r="Q42" s="168">
        <v>61</v>
      </c>
      <c r="R42" s="168">
        <v>1694</v>
      </c>
      <c r="S42" s="168">
        <v>1720</v>
      </c>
      <c r="T42" s="168">
        <v>3414</v>
      </c>
    </row>
    <row r="43" spans="1:20" x14ac:dyDescent="0.2">
      <c r="A43" s="168" t="s">
        <v>208</v>
      </c>
      <c r="B43" s="206" t="s">
        <v>209</v>
      </c>
      <c r="C43" s="168">
        <v>55</v>
      </c>
      <c r="D43" s="168">
        <v>46</v>
      </c>
      <c r="E43" s="168">
        <v>51</v>
      </c>
      <c r="F43" s="168">
        <v>2510</v>
      </c>
      <c r="G43" s="168">
        <v>2540</v>
      </c>
      <c r="H43" s="168">
        <v>5050</v>
      </c>
      <c r="I43" s="168">
        <v>67</v>
      </c>
      <c r="J43" s="168">
        <v>59</v>
      </c>
      <c r="K43" s="168">
        <v>63</v>
      </c>
      <c r="L43" s="168">
        <v>4662</v>
      </c>
      <c r="M43" s="168">
        <v>4969</v>
      </c>
      <c r="N43" s="168">
        <v>9631</v>
      </c>
      <c r="O43" s="168">
        <v>63</v>
      </c>
      <c r="P43" s="168">
        <v>55</v>
      </c>
      <c r="Q43" s="168">
        <v>59</v>
      </c>
      <c r="R43" s="168">
        <v>7172</v>
      </c>
      <c r="S43" s="168">
        <v>7509</v>
      </c>
      <c r="T43" s="168">
        <v>14681</v>
      </c>
    </row>
    <row r="44" spans="1:20" x14ac:dyDescent="0.2">
      <c r="A44" s="168" t="s">
        <v>210</v>
      </c>
      <c r="B44" s="206" t="s">
        <v>211</v>
      </c>
      <c r="C44" s="168">
        <v>51</v>
      </c>
      <c r="D44" s="168">
        <v>43</v>
      </c>
      <c r="E44" s="168">
        <v>47</v>
      </c>
      <c r="F44" s="168">
        <v>510</v>
      </c>
      <c r="G44" s="168">
        <v>532</v>
      </c>
      <c r="H44" s="168">
        <v>1042</v>
      </c>
      <c r="I44" s="168">
        <v>68</v>
      </c>
      <c r="J44" s="168">
        <v>57</v>
      </c>
      <c r="K44" s="168">
        <v>63</v>
      </c>
      <c r="L44" s="168">
        <v>1402</v>
      </c>
      <c r="M44" s="168">
        <v>1489</v>
      </c>
      <c r="N44" s="168">
        <v>2891</v>
      </c>
      <c r="O44" s="168">
        <v>63</v>
      </c>
      <c r="P44" s="168">
        <v>53</v>
      </c>
      <c r="Q44" s="168">
        <v>58</v>
      </c>
      <c r="R44" s="168">
        <v>1912</v>
      </c>
      <c r="S44" s="168">
        <v>2021</v>
      </c>
      <c r="T44" s="168">
        <v>3933</v>
      </c>
    </row>
    <row r="45" spans="1:20" x14ac:dyDescent="0.2">
      <c r="A45" s="168" t="s">
        <v>212</v>
      </c>
      <c r="B45" s="206" t="s">
        <v>213</v>
      </c>
      <c r="C45" s="168">
        <v>50</v>
      </c>
      <c r="D45" s="168">
        <v>44</v>
      </c>
      <c r="E45" s="168">
        <v>46</v>
      </c>
      <c r="F45" s="168">
        <v>321</v>
      </c>
      <c r="G45" s="168">
        <v>342</v>
      </c>
      <c r="H45" s="168">
        <v>663</v>
      </c>
      <c r="I45" s="168">
        <v>69</v>
      </c>
      <c r="J45" s="168">
        <v>61</v>
      </c>
      <c r="K45" s="168">
        <v>65</v>
      </c>
      <c r="L45" s="168">
        <v>1485</v>
      </c>
      <c r="M45" s="168">
        <v>1494</v>
      </c>
      <c r="N45" s="168">
        <v>2979</v>
      </c>
      <c r="O45" s="168">
        <v>66</v>
      </c>
      <c r="P45" s="168">
        <v>57</v>
      </c>
      <c r="Q45" s="168">
        <v>62</v>
      </c>
      <c r="R45" s="168">
        <v>1806</v>
      </c>
      <c r="S45" s="168">
        <v>1836</v>
      </c>
      <c r="T45" s="168">
        <v>3642</v>
      </c>
    </row>
    <row r="46" spans="1:20" x14ac:dyDescent="0.2">
      <c r="A46" s="168" t="s">
        <v>216</v>
      </c>
      <c r="B46" s="206" t="s">
        <v>217</v>
      </c>
      <c r="C46" s="168">
        <v>53</v>
      </c>
      <c r="D46" s="168">
        <v>44</v>
      </c>
      <c r="E46" s="168">
        <v>48</v>
      </c>
      <c r="F46" s="168">
        <v>560</v>
      </c>
      <c r="G46" s="168">
        <v>596</v>
      </c>
      <c r="H46" s="168">
        <v>1156</v>
      </c>
      <c r="I46" s="168">
        <v>65</v>
      </c>
      <c r="J46" s="168">
        <v>57</v>
      </c>
      <c r="K46" s="168">
        <v>61</v>
      </c>
      <c r="L46" s="168">
        <v>1459</v>
      </c>
      <c r="M46" s="168">
        <v>1490</v>
      </c>
      <c r="N46" s="168">
        <v>2949</v>
      </c>
      <c r="O46" s="168">
        <v>62</v>
      </c>
      <c r="P46" s="168">
        <v>53</v>
      </c>
      <c r="Q46" s="168">
        <v>58</v>
      </c>
      <c r="R46" s="168">
        <v>2019</v>
      </c>
      <c r="S46" s="168">
        <v>2086</v>
      </c>
      <c r="T46" s="168">
        <v>4105</v>
      </c>
    </row>
    <row r="47" spans="1:20" x14ac:dyDescent="0.2">
      <c r="A47" s="168" t="s">
        <v>220</v>
      </c>
      <c r="B47" s="206" t="s">
        <v>221</v>
      </c>
      <c r="C47" s="168">
        <v>66</v>
      </c>
      <c r="D47" s="168">
        <v>57</v>
      </c>
      <c r="E47" s="168">
        <v>61</v>
      </c>
      <c r="F47" s="168">
        <v>180</v>
      </c>
      <c r="G47" s="168">
        <v>228</v>
      </c>
      <c r="H47" s="168">
        <v>408</v>
      </c>
      <c r="I47" s="168">
        <v>77</v>
      </c>
      <c r="J47" s="168">
        <v>71</v>
      </c>
      <c r="K47" s="168">
        <v>74</v>
      </c>
      <c r="L47" s="168">
        <v>1070</v>
      </c>
      <c r="M47" s="168">
        <v>1088</v>
      </c>
      <c r="N47" s="168">
        <v>2158</v>
      </c>
      <c r="O47" s="168">
        <v>75</v>
      </c>
      <c r="P47" s="168">
        <v>69</v>
      </c>
      <c r="Q47" s="168">
        <v>72</v>
      </c>
      <c r="R47" s="168">
        <v>1250</v>
      </c>
      <c r="S47" s="168">
        <v>1316</v>
      </c>
      <c r="T47" s="168">
        <v>2566</v>
      </c>
    </row>
    <row r="48" spans="1:20" x14ac:dyDescent="0.2">
      <c r="A48" s="168" t="s">
        <v>228</v>
      </c>
      <c r="B48" s="206" t="s">
        <v>229</v>
      </c>
      <c r="C48" s="168">
        <v>52</v>
      </c>
      <c r="D48" s="168">
        <v>46</v>
      </c>
      <c r="E48" s="168">
        <v>49</v>
      </c>
      <c r="F48" s="168">
        <v>523</v>
      </c>
      <c r="G48" s="168">
        <v>511</v>
      </c>
      <c r="H48" s="168">
        <v>1034</v>
      </c>
      <c r="I48" s="168">
        <v>70</v>
      </c>
      <c r="J48" s="168">
        <v>63</v>
      </c>
      <c r="K48" s="168">
        <v>66</v>
      </c>
      <c r="L48" s="168">
        <v>1238</v>
      </c>
      <c r="M48" s="168">
        <v>1269</v>
      </c>
      <c r="N48" s="168">
        <v>2507</v>
      </c>
      <c r="O48" s="168">
        <v>64</v>
      </c>
      <c r="P48" s="168">
        <v>58</v>
      </c>
      <c r="Q48" s="168">
        <v>61</v>
      </c>
      <c r="R48" s="168">
        <v>1761</v>
      </c>
      <c r="S48" s="168">
        <v>1780</v>
      </c>
      <c r="T48" s="168">
        <v>3541</v>
      </c>
    </row>
    <row r="49" spans="1:20" x14ac:dyDescent="0.2">
      <c r="A49" s="168" t="s">
        <v>232</v>
      </c>
      <c r="B49" s="206" t="s">
        <v>233</v>
      </c>
      <c r="C49" s="168">
        <v>50</v>
      </c>
      <c r="D49" s="168">
        <v>44</v>
      </c>
      <c r="E49" s="168">
        <v>47</v>
      </c>
      <c r="F49" s="168">
        <v>439</v>
      </c>
      <c r="G49" s="168">
        <v>455</v>
      </c>
      <c r="H49" s="168">
        <v>894</v>
      </c>
      <c r="I49" s="168">
        <v>64</v>
      </c>
      <c r="J49" s="168">
        <v>53</v>
      </c>
      <c r="K49" s="168">
        <v>58</v>
      </c>
      <c r="L49" s="168">
        <v>988</v>
      </c>
      <c r="M49" s="168">
        <v>1038</v>
      </c>
      <c r="N49" s="168">
        <v>2026</v>
      </c>
      <c r="O49" s="168">
        <v>59</v>
      </c>
      <c r="P49" s="168">
        <v>50</v>
      </c>
      <c r="Q49" s="168">
        <v>55</v>
      </c>
      <c r="R49" s="168">
        <v>1427</v>
      </c>
      <c r="S49" s="168">
        <v>1493</v>
      </c>
      <c r="T49" s="168">
        <v>2920</v>
      </c>
    </row>
    <row r="50" spans="1:20" x14ac:dyDescent="0.2">
      <c r="A50" s="168" t="s">
        <v>126</v>
      </c>
      <c r="B50" s="206" t="s">
        <v>127</v>
      </c>
      <c r="C50" s="168">
        <v>47</v>
      </c>
      <c r="D50" s="168">
        <v>36</v>
      </c>
      <c r="E50" s="168">
        <v>41</v>
      </c>
      <c r="F50" s="168">
        <v>300</v>
      </c>
      <c r="G50" s="168">
        <v>315</v>
      </c>
      <c r="H50" s="168">
        <v>615</v>
      </c>
      <c r="I50" s="168">
        <v>62</v>
      </c>
      <c r="J50" s="168">
        <v>55</v>
      </c>
      <c r="K50" s="168">
        <v>58</v>
      </c>
      <c r="L50" s="168">
        <v>575</v>
      </c>
      <c r="M50" s="168">
        <v>649</v>
      </c>
      <c r="N50" s="168">
        <v>1224</v>
      </c>
      <c r="O50" s="168">
        <v>57</v>
      </c>
      <c r="P50" s="168">
        <v>49</v>
      </c>
      <c r="Q50" s="168">
        <v>52</v>
      </c>
      <c r="R50" s="168">
        <v>875</v>
      </c>
      <c r="S50" s="168">
        <v>964</v>
      </c>
      <c r="T50" s="168">
        <v>1839</v>
      </c>
    </row>
    <row r="51" spans="1:20" x14ac:dyDescent="0.2">
      <c r="A51" s="168" t="s">
        <v>130</v>
      </c>
      <c r="B51" s="206" t="s">
        <v>131</v>
      </c>
      <c r="C51" s="168">
        <v>41</v>
      </c>
      <c r="D51" s="168">
        <v>32</v>
      </c>
      <c r="E51" s="168">
        <v>36</v>
      </c>
      <c r="F51" s="168">
        <v>782</v>
      </c>
      <c r="G51" s="168">
        <v>761</v>
      </c>
      <c r="H51" s="168">
        <v>1543</v>
      </c>
      <c r="I51" s="168">
        <v>60</v>
      </c>
      <c r="J51" s="168">
        <v>51</v>
      </c>
      <c r="K51" s="168">
        <v>55</v>
      </c>
      <c r="L51" s="168">
        <v>1501</v>
      </c>
      <c r="M51" s="168">
        <v>1665</v>
      </c>
      <c r="N51" s="168">
        <v>3166</v>
      </c>
      <c r="O51" s="168">
        <v>53</v>
      </c>
      <c r="P51" s="168">
        <v>45</v>
      </c>
      <c r="Q51" s="168">
        <v>49</v>
      </c>
      <c r="R51" s="168">
        <v>2283</v>
      </c>
      <c r="S51" s="168">
        <v>2426</v>
      </c>
      <c r="T51" s="168">
        <v>4709</v>
      </c>
    </row>
    <row r="52" spans="1:20" x14ac:dyDescent="0.2">
      <c r="A52" s="168" t="s">
        <v>142</v>
      </c>
      <c r="B52" s="206" t="s">
        <v>438</v>
      </c>
      <c r="C52" s="168">
        <v>51</v>
      </c>
      <c r="D52" s="168">
        <v>47</v>
      </c>
      <c r="E52" s="168">
        <v>49</v>
      </c>
      <c r="F52" s="168">
        <v>268</v>
      </c>
      <c r="G52" s="168">
        <v>247</v>
      </c>
      <c r="H52" s="168">
        <v>515</v>
      </c>
      <c r="I52" s="168">
        <v>70</v>
      </c>
      <c r="J52" s="168">
        <v>63</v>
      </c>
      <c r="K52" s="168">
        <v>66</v>
      </c>
      <c r="L52" s="168">
        <v>723</v>
      </c>
      <c r="M52" s="168">
        <v>728</v>
      </c>
      <c r="N52" s="168">
        <v>1451</v>
      </c>
      <c r="O52" s="168">
        <v>65</v>
      </c>
      <c r="P52" s="168">
        <v>59</v>
      </c>
      <c r="Q52" s="168">
        <v>62</v>
      </c>
      <c r="R52" s="168">
        <v>991</v>
      </c>
      <c r="S52" s="168">
        <v>975</v>
      </c>
      <c r="T52" s="168">
        <v>1966</v>
      </c>
    </row>
    <row r="53" spans="1:20" x14ac:dyDescent="0.2">
      <c r="A53" s="168" t="s">
        <v>140</v>
      </c>
      <c r="B53" s="206" t="s">
        <v>141</v>
      </c>
      <c r="C53" s="168">
        <v>43</v>
      </c>
      <c r="D53" s="168">
        <v>32</v>
      </c>
      <c r="E53" s="168">
        <v>37</v>
      </c>
      <c r="F53" s="168">
        <v>264</v>
      </c>
      <c r="G53" s="168">
        <v>266</v>
      </c>
      <c r="H53" s="168">
        <v>530</v>
      </c>
      <c r="I53" s="168">
        <v>57</v>
      </c>
      <c r="J53" s="168">
        <v>51</v>
      </c>
      <c r="K53" s="168">
        <v>54</v>
      </c>
      <c r="L53" s="168">
        <v>1165</v>
      </c>
      <c r="M53" s="168">
        <v>1224</v>
      </c>
      <c r="N53" s="168">
        <v>2389</v>
      </c>
      <c r="O53" s="168">
        <v>55</v>
      </c>
      <c r="P53" s="168">
        <v>47</v>
      </c>
      <c r="Q53" s="168">
        <v>51</v>
      </c>
      <c r="R53" s="168">
        <v>1429</v>
      </c>
      <c r="S53" s="168">
        <v>1490</v>
      </c>
      <c r="T53" s="168">
        <v>2919</v>
      </c>
    </row>
    <row r="54" spans="1:20" x14ac:dyDescent="0.2">
      <c r="A54" s="168" t="s">
        <v>153</v>
      </c>
      <c r="B54" s="206" t="s">
        <v>154</v>
      </c>
      <c r="C54" s="168">
        <v>45</v>
      </c>
      <c r="D54" s="168">
        <v>38</v>
      </c>
      <c r="E54" s="168">
        <v>41</v>
      </c>
      <c r="F54" s="168">
        <v>435</v>
      </c>
      <c r="G54" s="168">
        <v>472</v>
      </c>
      <c r="H54" s="168">
        <v>907</v>
      </c>
      <c r="I54" s="168">
        <v>62</v>
      </c>
      <c r="J54" s="168">
        <v>56</v>
      </c>
      <c r="K54" s="168">
        <v>59</v>
      </c>
      <c r="L54" s="168">
        <v>1299</v>
      </c>
      <c r="M54" s="168">
        <v>1404</v>
      </c>
      <c r="N54" s="168">
        <v>2703</v>
      </c>
      <c r="O54" s="168">
        <v>57</v>
      </c>
      <c r="P54" s="168">
        <v>51</v>
      </c>
      <c r="Q54" s="168">
        <v>54</v>
      </c>
      <c r="R54" s="168">
        <v>1734</v>
      </c>
      <c r="S54" s="168">
        <v>1876</v>
      </c>
      <c r="T54" s="168">
        <v>3610</v>
      </c>
    </row>
    <row r="55" spans="1:20" x14ac:dyDescent="0.2">
      <c r="A55" s="168" t="s">
        <v>114</v>
      </c>
      <c r="B55" s="206" t="s">
        <v>115</v>
      </c>
      <c r="C55" s="168">
        <v>49</v>
      </c>
      <c r="D55" s="168">
        <v>39</v>
      </c>
      <c r="E55" s="168">
        <v>44</v>
      </c>
      <c r="F55" s="168">
        <v>415</v>
      </c>
      <c r="G55" s="168">
        <v>436</v>
      </c>
      <c r="H55" s="168">
        <v>851</v>
      </c>
      <c r="I55" s="168">
        <v>68</v>
      </c>
      <c r="J55" s="168">
        <v>60</v>
      </c>
      <c r="K55" s="168">
        <v>63</v>
      </c>
      <c r="L55" s="168">
        <v>1266</v>
      </c>
      <c r="M55" s="168">
        <v>1450</v>
      </c>
      <c r="N55" s="168">
        <v>2716</v>
      </c>
      <c r="O55" s="168">
        <v>63</v>
      </c>
      <c r="P55" s="168">
        <v>55</v>
      </c>
      <c r="Q55" s="168">
        <v>59</v>
      </c>
      <c r="R55" s="168">
        <v>1681</v>
      </c>
      <c r="S55" s="168">
        <v>1886</v>
      </c>
      <c r="T55" s="168">
        <v>3567</v>
      </c>
    </row>
    <row r="56" spans="1:20" x14ac:dyDescent="0.2">
      <c r="A56" s="168" t="s">
        <v>116</v>
      </c>
      <c r="B56" s="206" t="s">
        <v>117</v>
      </c>
      <c r="C56" s="168">
        <v>48</v>
      </c>
      <c r="D56" s="168">
        <v>40</v>
      </c>
      <c r="E56" s="168">
        <v>45</v>
      </c>
      <c r="F56" s="168">
        <v>199</v>
      </c>
      <c r="G56" s="168">
        <v>164</v>
      </c>
      <c r="H56" s="168">
        <v>363</v>
      </c>
      <c r="I56" s="168">
        <v>62</v>
      </c>
      <c r="J56" s="168">
        <v>56</v>
      </c>
      <c r="K56" s="168">
        <v>59</v>
      </c>
      <c r="L56" s="168">
        <v>901</v>
      </c>
      <c r="M56" s="168">
        <v>949</v>
      </c>
      <c r="N56" s="168">
        <v>1850</v>
      </c>
      <c r="O56" s="168">
        <v>59</v>
      </c>
      <c r="P56" s="168">
        <v>54</v>
      </c>
      <c r="Q56" s="168">
        <v>57</v>
      </c>
      <c r="R56" s="168">
        <v>1100</v>
      </c>
      <c r="S56" s="168">
        <v>1113</v>
      </c>
      <c r="T56" s="168">
        <v>2213</v>
      </c>
    </row>
    <row r="57" spans="1:20" x14ac:dyDescent="0.2">
      <c r="A57" s="168" t="s">
        <v>132</v>
      </c>
      <c r="B57" s="206" t="s">
        <v>133</v>
      </c>
      <c r="C57" s="168">
        <v>54</v>
      </c>
      <c r="D57" s="168">
        <v>44</v>
      </c>
      <c r="E57" s="168">
        <v>49</v>
      </c>
      <c r="F57" s="168">
        <v>1110</v>
      </c>
      <c r="G57" s="168">
        <v>1088</v>
      </c>
      <c r="H57" s="168">
        <v>2198</v>
      </c>
      <c r="I57" s="168">
        <v>65</v>
      </c>
      <c r="J57" s="168">
        <v>58</v>
      </c>
      <c r="K57" s="168">
        <v>61</v>
      </c>
      <c r="L57" s="168">
        <v>1925</v>
      </c>
      <c r="M57" s="168">
        <v>2042</v>
      </c>
      <c r="N57" s="168">
        <v>3967</v>
      </c>
      <c r="O57" s="168">
        <v>61</v>
      </c>
      <c r="P57" s="168">
        <v>53</v>
      </c>
      <c r="Q57" s="168">
        <v>57</v>
      </c>
      <c r="R57" s="168">
        <v>3035</v>
      </c>
      <c r="S57" s="168">
        <v>3130</v>
      </c>
      <c r="T57" s="168">
        <v>6165</v>
      </c>
    </row>
    <row r="58" spans="1:20" x14ac:dyDescent="0.2">
      <c r="A58" s="168" t="s">
        <v>134</v>
      </c>
      <c r="B58" s="206" t="s">
        <v>135</v>
      </c>
      <c r="C58" s="168">
        <v>39</v>
      </c>
      <c r="D58" s="168">
        <v>37</v>
      </c>
      <c r="E58" s="168">
        <v>38</v>
      </c>
      <c r="F58" s="168">
        <v>389</v>
      </c>
      <c r="G58" s="168">
        <v>365</v>
      </c>
      <c r="H58" s="168">
        <v>754</v>
      </c>
      <c r="I58" s="168">
        <v>59</v>
      </c>
      <c r="J58" s="168">
        <v>52</v>
      </c>
      <c r="K58" s="168">
        <v>55</v>
      </c>
      <c r="L58" s="168">
        <v>1231</v>
      </c>
      <c r="M58" s="168">
        <v>1249</v>
      </c>
      <c r="N58" s="168">
        <v>2480</v>
      </c>
      <c r="O58" s="168">
        <v>54</v>
      </c>
      <c r="P58" s="168">
        <v>48</v>
      </c>
      <c r="Q58" s="168">
        <v>51</v>
      </c>
      <c r="R58" s="168">
        <v>1620</v>
      </c>
      <c r="S58" s="168">
        <v>1614</v>
      </c>
      <c r="T58" s="168">
        <v>3234</v>
      </c>
    </row>
    <row r="59" spans="1:20" x14ac:dyDescent="0.2">
      <c r="A59" s="168" t="s">
        <v>136</v>
      </c>
      <c r="B59" s="206" t="s">
        <v>137</v>
      </c>
      <c r="C59" s="168">
        <v>56</v>
      </c>
      <c r="D59" s="168">
        <v>45</v>
      </c>
      <c r="E59" s="168">
        <v>51</v>
      </c>
      <c r="F59" s="168">
        <v>352</v>
      </c>
      <c r="G59" s="168">
        <v>325</v>
      </c>
      <c r="H59" s="168">
        <v>677</v>
      </c>
      <c r="I59" s="168">
        <v>71</v>
      </c>
      <c r="J59" s="168">
        <v>63</v>
      </c>
      <c r="K59" s="168">
        <v>67</v>
      </c>
      <c r="L59" s="168">
        <v>977</v>
      </c>
      <c r="M59" s="168">
        <v>1063</v>
      </c>
      <c r="N59" s="168">
        <v>2040</v>
      </c>
      <c r="O59" s="168">
        <v>67</v>
      </c>
      <c r="P59" s="168">
        <v>58</v>
      </c>
      <c r="Q59" s="168">
        <v>63</v>
      </c>
      <c r="R59" s="168">
        <v>1329</v>
      </c>
      <c r="S59" s="168">
        <v>1388</v>
      </c>
      <c r="T59" s="168">
        <v>2717</v>
      </c>
    </row>
    <row r="60" spans="1:20" x14ac:dyDescent="0.2">
      <c r="A60" s="168" t="s">
        <v>138</v>
      </c>
      <c r="B60" s="206" t="s">
        <v>139</v>
      </c>
      <c r="C60" s="168">
        <v>49</v>
      </c>
      <c r="D60" s="168">
        <v>39</v>
      </c>
      <c r="E60" s="168">
        <v>44</v>
      </c>
      <c r="F60" s="168">
        <v>393</v>
      </c>
      <c r="G60" s="168">
        <v>407</v>
      </c>
      <c r="H60" s="168">
        <v>800</v>
      </c>
      <c r="I60" s="168">
        <v>67</v>
      </c>
      <c r="J60" s="168">
        <v>61</v>
      </c>
      <c r="K60" s="168">
        <v>64</v>
      </c>
      <c r="L60" s="168">
        <v>907</v>
      </c>
      <c r="M60" s="168">
        <v>991</v>
      </c>
      <c r="N60" s="168">
        <v>1898</v>
      </c>
      <c r="O60" s="168">
        <v>62</v>
      </c>
      <c r="P60" s="168">
        <v>55</v>
      </c>
      <c r="Q60" s="168">
        <v>58</v>
      </c>
      <c r="R60" s="168">
        <v>1300</v>
      </c>
      <c r="S60" s="168">
        <v>1398</v>
      </c>
      <c r="T60" s="168">
        <v>2698</v>
      </c>
    </row>
    <row r="61" spans="1:20" x14ac:dyDescent="0.2">
      <c r="A61" s="168" t="s">
        <v>143</v>
      </c>
      <c r="B61" s="206" t="s">
        <v>144</v>
      </c>
      <c r="C61" s="168">
        <v>38</v>
      </c>
      <c r="D61" s="168">
        <v>40</v>
      </c>
      <c r="E61" s="168">
        <v>39</v>
      </c>
      <c r="F61" s="168">
        <v>220</v>
      </c>
      <c r="G61" s="168">
        <v>244</v>
      </c>
      <c r="H61" s="168">
        <v>464</v>
      </c>
      <c r="I61" s="168">
        <v>68</v>
      </c>
      <c r="J61" s="168">
        <v>60</v>
      </c>
      <c r="K61" s="168">
        <v>64</v>
      </c>
      <c r="L61" s="168">
        <v>1281</v>
      </c>
      <c r="M61" s="168">
        <v>1534</v>
      </c>
      <c r="N61" s="168">
        <v>2815</v>
      </c>
      <c r="O61" s="168">
        <v>64</v>
      </c>
      <c r="P61" s="168">
        <v>57</v>
      </c>
      <c r="Q61" s="168">
        <v>60</v>
      </c>
      <c r="R61" s="168">
        <v>1501</v>
      </c>
      <c r="S61" s="168">
        <v>1778</v>
      </c>
      <c r="T61" s="168">
        <v>3279</v>
      </c>
    </row>
    <row r="62" spans="1:20" x14ac:dyDescent="0.2">
      <c r="A62" s="168" t="s">
        <v>145</v>
      </c>
      <c r="B62" s="206" t="s">
        <v>146</v>
      </c>
      <c r="C62" s="168">
        <v>50</v>
      </c>
      <c r="D62" s="168">
        <v>41</v>
      </c>
      <c r="E62" s="168">
        <v>45</v>
      </c>
      <c r="F62" s="168">
        <v>340</v>
      </c>
      <c r="G62" s="168">
        <v>347</v>
      </c>
      <c r="H62" s="168">
        <v>687</v>
      </c>
      <c r="I62" s="168">
        <v>63</v>
      </c>
      <c r="J62" s="168">
        <v>54</v>
      </c>
      <c r="K62" s="168">
        <v>59</v>
      </c>
      <c r="L62" s="168">
        <v>1012</v>
      </c>
      <c r="M62" s="168">
        <v>991</v>
      </c>
      <c r="N62" s="168">
        <v>2003</v>
      </c>
      <c r="O62" s="168">
        <v>60</v>
      </c>
      <c r="P62" s="168">
        <v>51</v>
      </c>
      <c r="Q62" s="168">
        <v>55</v>
      </c>
      <c r="R62" s="168">
        <v>1352</v>
      </c>
      <c r="S62" s="168">
        <v>1338</v>
      </c>
      <c r="T62" s="168">
        <v>2690</v>
      </c>
    </row>
    <row r="63" spans="1:20" x14ac:dyDescent="0.2">
      <c r="A63" s="168" t="s">
        <v>147</v>
      </c>
      <c r="B63" s="206" t="s">
        <v>148</v>
      </c>
      <c r="C63" s="168">
        <v>53</v>
      </c>
      <c r="D63" s="168">
        <v>43</v>
      </c>
      <c r="E63" s="168">
        <v>48</v>
      </c>
      <c r="F63" s="168">
        <v>187</v>
      </c>
      <c r="G63" s="168">
        <v>178</v>
      </c>
      <c r="H63" s="168">
        <v>365</v>
      </c>
      <c r="I63" s="168">
        <v>74</v>
      </c>
      <c r="J63" s="168">
        <v>68</v>
      </c>
      <c r="K63" s="168">
        <v>71</v>
      </c>
      <c r="L63" s="168">
        <v>1146</v>
      </c>
      <c r="M63" s="168">
        <v>1226</v>
      </c>
      <c r="N63" s="168">
        <v>2372</v>
      </c>
      <c r="O63" s="168">
        <v>71</v>
      </c>
      <c r="P63" s="168">
        <v>65</v>
      </c>
      <c r="Q63" s="168">
        <v>68</v>
      </c>
      <c r="R63" s="168">
        <v>1333</v>
      </c>
      <c r="S63" s="168">
        <v>1404</v>
      </c>
      <c r="T63" s="168">
        <v>2737</v>
      </c>
    </row>
    <row r="64" spans="1:20" x14ac:dyDescent="0.2">
      <c r="A64" s="168" t="s">
        <v>151</v>
      </c>
      <c r="B64" s="206" t="s">
        <v>152</v>
      </c>
      <c r="C64" s="168">
        <v>51</v>
      </c>
      <c r="D64" s="168">
        <v>42</v>
      </c>
      <c r="E64" s="168">
        <v>46</v>
      </c>
      <c r="F64" s="168">
        <v>372</v>
      </c>
      <c r="G64" s="168">
        <v>404</v>
      </c>
      <c r="H64" s="168">
        <v>776</v>
      </c>
      <c r="I64" s="168">
        <v>72</v>
      </c>
      <c r="J64" s="168">
        <v>61</v>
      </c>
      <c r="K64" s="168">
        <v>66</v>
      </c>
      <c r="L64" s="168">
        <v>1347</v>
      </c>
      <c r="M64" s="168">
        <v>1479</v>
      </c>
      <c r="N64" s="168">
        <v>2826</v>
      </c>
      <c r="O64" s="168">
        <v>67</v>
      </c>
      <c r="P64" s="168">
        <v>57</v>
      </c>
      <c r="Q64" s="168">
        <v>62</v>
      </c>
      <c r="R64" s="168">
        <v>1719</v>
      </c>
      <c r="S64" s="168">
        <v>1883</v>
      </c>
      <c r="T64" s="168">
        <v>3602</v>
      </c>
    </row>
    <row r="65" spans="1:20" x14ac:dyDescent="0.2">
      <c r="A65" s="168" t="s">
        <v>157</v>
      </c>
      <c r="B65" s="206" t="s">
        <v>158</v>
      </c>
      <c r="C65" s="168">
        <v>46</v>
      </c>
      <c r="D65" s="168">
        <v>34</v>
      </c>
      <c r="E65" s="168">
        <v>40</v>
      </c>
      <c r="F65" s="168">
        <v>349</v>
      </c>
      <c r="G65" s="168">
        <v>378</v>
      </c>
      <c r="H65" s="168">
        <v>727</v>
      </c>
      <c r="I65" s="168">
        <v>65</v>
      </c>
      <c r="J65" s="168">
        <v>55</v>
      </c>
      <c r="K65" s="168">
        <v>60</v>
      </c>
      <c r="L65" s="168">
        <v>969</v>
      </c>
      <c r="M65" s="168">
        <v>943</v>
      </c>
      <c r="N65" s="168">
        <v>1912</v>
      </c>
      <c r="O65" s="168">
        <v>60</v>
      </c>
      <c r="P65" s="168">
        <v>49</v>
      </c>
      <c r="Q65" s="168">
        <v>54</v>
      </c>
      <c r="R65" s="168">
        <v>1318</v>
      </c>
      <c r="S65" s="168">
        <v>1321</v>
      </c>
      <c r="T65" s="168">
        <v>2639</v>
      </c>
    </row>
    <row r="66" spans="1:20" x14ac:dyDescent="0.2">
      <c r="A66" s="168" t="s">
        <v>163</v>
      </c>
      <c r="B66" s="206" t="s">
        <v>164</v>
      </c>
      <c r="C66" s="168">
        <v>47</v>
      </c>
      <c r="D66" s="168">
        <v>41</v>
      </c>
      <c r="E66" s="168">
        <v>44</v>
      </c>
      <c r="F66" s="168">
        <v>437</v>
      </c>
      <c r="G66" s="168">
        <v>422</v>
      </c>
      <c r="H66" s="168">
        <v>859</v>
      </c>
      <c r="I66" s="168">
        <v>62</v>
      </c>
      <c r="J66" s="168">
        <v>56</v>
      </c>
      <c r="K66" s="168">
        <v>59</v>
      </c>
      <c r="L66" s="168">
        <v>1284</v>
      </c>
      <c r="M66" s="168">
        <v>1343</v>
      </c>
      <c r="N66" s="168">
        <v>2627</v>
      </c>
      <c r="O66" s="168">
        <v>58</v>
      </c>
      <c r="P66" s="168">
        <v>53</v>
      </c>
      <c r="Q66" s="168">
        <v>55</v>
      </c>
      <c r="R66" s="168">
        <v>1721</v>
      </c>
      <c r="S66" s="168">
        <v>1765</v>
      </c>
      <c r="T66" s="168">
        <v>3486</v>
      </c>
    </row>
    <row r="67" spans="1:20" x14ac:dyDescent="0.2">
      <c r="A67" s="168" t="s">
        <v>178</v>
      </c>
      <c r="B67" s="206" t="s">
        <v>179</v>
      </c>
      <c r="C67" s="168">
        <v>45</v>
      </c>
      <c r="D67" s="168">
        <v>28</v>
      </c>
      <c r="E67" s="168">
        <v>37</v>
      </c>
      <c r="F67" s="168">
        <v>313</v>
      </c>
      <c r="G67" s="168">
        <v>317</v>
      </c>
      <c r="H67" s="168">
        <v>630</v>
      </c>
      <c r="I67" s="168">
        <v>64</v>
      </c>
      <c r="J67" s="168">
        <v>55</v>
      </c>
      <c r="K67" s="168">
        <v>59</v>
      </c>
      <c r="L67" s="168">
        <v>1191</v>
      </c>
      <c r="M67" s="168">
        <v>1218</v>
      </c>
      <c r="N67" s="168">
        <v>2409</v>
      </c>
      <c r="O67" s="168">
        <v>60</v>
      </c>
      <c r="P67" s="168">
        <v>50</v>
      </c>
      <c r="Q67" s="168">
        <v>55</v>
      </c>
      <c r="R67" s="168">
        <v>1504</v>
      </c>
      <c r="S67" s="168">
        <v>1535</v>
      </c>
      <c r="T67" s="168">
        <v>3039</v>
      </c>
    </row>
    <row r="68" spans="1:20" x14ac:dyDescent="0.2">
      <c r="A68" s="168" t="s">
        <v>180</v>
      </c>
      <c r="B68" s="206" t="s">
        <v>181</v>
      </c>
      <c r="C68" s="168">
        <v>47</v>
      </c>
      <c r="D68" s="168">
        <v>37</v>
      </c>
      <c r="E68" s="168">
        <v>42</v>
      </c>
      <c r="F68" s="168">
        <v>672</v>
      </c>
      <c r="G68" s="168">
        <v>684</v>
      </c>
      <c r="H68" s="168">
        <v>1356</v>
      </c>
      <c r="I68" s="168">
        <v>63</v>
      </c>
      <c r="J68" s="168">
        <v>54</v>
      </c>
      <c r="K68" s="168">
        <v>58</v>
      </c>
      <c r="L68" s="168">
        <v>2162</v>
      </c>
      <c r="M68" s="168">
        <v>2314</v>
      </c>
      <c r="N68" s="168">
        <v>4476</v>
      </c>
      <c r="O68" s="168">
        <v>59</v>
      </c>
      <c r="P68" s="168">
        <v>50</v>
      </c>
      <c r="Q68" s="168">
        <v>54</v>
      </c>
      <c r="R68" s="168">
        <v>2834</v>
      </c>
      <c r="S68" s="168">
        <v>2998</v>
      </c>
      <c r="T68" s="168">
        <v>5832</v>
      </c>
    </row>
    <row r="69" spans="1:20" x14ac:dyDescent="0.2">
      <c r="A69" s="168" t="s">
        <v>159</v>
      </c>
      <c r="B69" s="206" t="s">
        <v>160</v>
      </c>
      <c r="C69" s="168">
        <v>51</v>
      </c>
      <c r="D69" s="168">
        <v>42</v>
      </c>
      <c r="E69" s="168">
        <v>46</v>
      </c>
      <c r="F69" s="168">
        <v>886</v>
      </c>
      <c r="G69" s="168">
        <v>909</v>
      </c>
      <c r="H69" s="168">
        <v>1795</v>
      </c>
      <c r="I69" s="168">
        <v>65</v>
      </c>
      <c r="J69" s="168">
        <v>57</v>
      </c>
      <c r="K69" s="168">
        <v>61</v>
      </c>
      <c r="L69" s="168">
        <v>2880</v>
      </c>
      <c r="M69" s="168">
        <v>2881</v>
      </c>
      <c r="N69" s="168">
        <v>5761</v>
      </c>
      <c r="O69" s="168">
        <v>61</v>
      </c>
      <c r="P69" s="168">
        <v>53</v>
      </c>
      <c r="Q69" s="168">
        <v>57</v>
      </c>
      <c r="R69" s="168">
        <v>3766</v>
      </c>
      <c r="S69" s="168">
        <v>3790</v>
      </c>
      <c r="T69" s="168">
        <v>7556</v>
      </c>
    </row>
    <row r="70" spans="1:20" x14ac:dyDescent="0.2">
      <c r="A70" s="168" t="s">
        <v>161</v>
      </c>
      <c r="B70" s="206" t="s">
        <v>162</v>
      </c>
      <c r="C70" s="168">
        <v>52</v>
      </c>
      <c r="D70" s="168">
        <v>36</v>
      </c>
      <c r="E70" s="168">
        <v>44</v>
      </c>
      <c r="F70" s="168">
        <v>245</v>
      </c>
      <c r="G70" s="168">
        <v>262</v>
      </c>
      <c r="H70" s="168">
        <v>507</v>
      </c>
      <c r="I70" s="168">
        <v>71</v>
      </c>
      <c r="J70" s="168">
        <v>62</v>
      </c>
      <c r="K70" s="168">
        <v>67</v>
      </c>
      <c r="L70" s="168">
        <v>1104</v>
      </c>
      <c r="M70" s="168">
        <v>1052</v>
      </c>
      <c r="N70" s="168">
        <v>2156</v>
      </c>
      <c r="O70" s="168">
        <v>67</v>
      </c>
      <c r="P70" s="168">
        <v>57</v>
      </c>
      <c r="Q70" s="168">
        <v>62</v>
      </c>
      <c r="R70" s="168">
        <v>1349</v>
      </c>
      <c r="S70" s="168">
        <v>1314</v>
      </c>
      <c r="T70" s="168">
        <v>2663</v>
      </c>
    </row>
    <row r="71" spans="1:20" x14ac:dyDescent="0.2">
      <c r="A71" s="168" t="s">
        <v>168</v>
      </c>
      <c r="B71" s="206" t="s">
        <v>169</v>
      </c>
      <c r="C71" s="168">
        <v>47</v>
      </c>
      <c r="D71" s="168">
        <v>40</v>
      </c>
      <c r="E71" s="168">
        <v>43</v>
      </c>
      <c r="F71" s="168">
        <v>545</v>
      </c>
      <c r="G71" s="168">
        <v>549</v>
      </c>
      <c r="H71" s="168">
        <v>1094</v>
      </c>
      <c r="I71" s="168">
        <v>68</v>
      </c>
      <c r="J71" s="168">
        <v>58</v>
      </c>
      <c r="K71" s="168">
        <v>63</v>
      </c>
      <c r="L71" s="168">
        <v>1967</v>
      </c>
      <c r="M71" s="168">
        <v>2209</v>
      </c>
      <c r="N71" s="168">
        <v>4176</v>
      </c>
      <c r="O71" s="168">
        <v>63</v>
      </c>
      <c r="P71" s="168">
        <v>54</v>
      </c>
      <c r="Q71" s="168">
        <v>59</v>
      </c>
      <c r="R71" s="168">
        <v>2512</v>
      </c>
      <c r="S71" s="168">
        <v>2758</v>
      </c>
      <c r="T71" s="168">
        <v>5270</v>
      </c>
    </row>
    <row r="72" spans="1:20" x14ac:dyDescent="0.2">
      <c r="A72" s="168" t="s">
        <v>170</v>
      </c>
      <c r="B72" s="206" t="s">
        <v>171</v>
      </c>
      <c r="C72" s="168">
        <v>49</v>
      </c>
      <c r="D72" s="168">
        <v>44</v>
      </c>
      <c r="E72" s="168">
        <v>47</v>
      </c>
      <c r="F72" s="168">
        <v>940</v>
      </c>
      <c r="G72" s="168">
        <v>1050</v>
      </c>
      <c r="H72" s="168">
        <v>1990</v>
      </c>
      <c r="I72" s="168">
        <v>69</v>
      </c>
      <c r="J72" s="168">
        <v>61</v>
      </c>
      <c r="K72" s="168">
        <v>65</v>
      </c>
      <c r="L72" s="168">
        <v>3224</v>
      </c>
      <c r="M72" s="168">
        <v>3397</v>
      </c>
      <c r="N72" s="168">
        <v>6621</v>
      </c>
      <c r="O72" s="168">
        <v>65</v>
      </c>
      <c r="P72" s="168">
        <v>57</v>
      </c>
      <c r="Q72" s="168">
        <v>61</v>
      </c>
      <c r="R72" s="168">
        <v>4164</v>
      </c>
      <c r="S72" s="168">
        <v>4447</v>
      </c>
      <c r="T72" s="168">
        <v>8611</v>
      </c>
    </row>
    <row r="73" spans="1:20" x14ac:dyDescent="0.2">
      <c r="A73" s="168" t="s">
        <v>182</v>
      </c>
      <c r="B73" s="206" t="s">
        <v>183</v>
      </c>
      <c r="C73" s="168">
        <v>44</v>
      </c>
      <c r="D73" s="168">
        <v>38</v>
      </c>
      <c r="E73" s="168">
        <v>41</v>
      </c>
      <c r="F73" s="168">
        <v>348</v>
      </c>
      <c r="G73" s="168">
        <v>429</v>
      </c>
      <c r="H73" s="168">
        <v>777</v>
      </c>
      <c r="I73" s="168">
        <v>66</v>
      </c>
      <c r="J73" s="168">
        <v>56</v>
      </c>
      <c r="K73" s="168">
        <v>61</v>
      </c>
      <c r="L73" s="168">
        <v>1472</v>
      </c>
      <c r="M73" s="168">
        <v>1492</v>
      </c>
      <c r="N73" s="168">
        <v>2964</v>
      </c>
      <c r="O73" s="168">
        <v>62</v>
      </c>
      <c r="P73" s="168">
        <v>52</v>
      </c>
      <c r="Q73" s="168">
        <v>57</v>
      </c>
      <c r="R73" s="168">
        <v>1820</v>
      </c>
      <c r="S73" s="168">
        <v>1921</v>
      </c>
      <c r="T73" s="168">
        <v>3741</v>
      </c>
    </row>
    <row r="74" spans="1:20" x14ac:dyDescent="0.2">
      <c r="A74" s="168" t="s">
        <v>88</v>
      </c>
      <c r="B74" s="206" t="s">
        <v>89</v>
      </c>
      <c r="C74" s="168">
        <v>49</v>
      </c>
      <c r="D74" s="168">
        <v>42</v>
      </c>
      <c r="E74" s="168">
        <v>46</v>
      </c>
      <c r="F74" s="168">
        <v>257</v>
      </c>
      <c r="G74" s="168">
        <v>234</v>
      </c>
      <c r="H74" s="168">
        <v>491</v>
      </c>
      <c r="I74" s="168">
        <v>66</v>
      </c>
      <c r="J74" s="168">
        <v>59</v>
      </c>
      <c r="K74" s="168">
        <v>63</v>
      </c>
      <c r="L74" s="168">
        <v>762</v>
      </c>
      <c r="M74" s="168">
        <v>751</v>
      </c>
      <c r="N74" s="168">
        <v>1513</v>
      </c>
      <c r="O74" s="168">
        <v>62</v>
      </c>
      <c r="P74" s="168">
        <v>55</v>
      </c>
      <c r="Q74" s="168">
        <v>59</v>
      </c>
      <c r="R74" s="168">
        <v>1019</v>
      </c>
      <c r="S74" s="168">
        <v>985</v>
      </c>
      <c r="T74" s="168">
        <v>2004</v>
      </c>
    </row>
    <row r="75" spans="1:20" x14ac:dyDescent="0.2">
      <c r="A75" s="168" t="s">
        <v>94</v>
      </c>
      <c r="B75" s="206" t="s">
        <v>95</v>
      </c>
      <c r="C75" s="168">
        <v>56</v>
      </c>
      <c r="D75" s="168">
        <v>39</v>
      </c>
      <c r="E75" s="168">
        <v>47</v>
      </c>
      <c r="F75" s="168">
        <v>399</v>
      </c>
      <c r="G75" s="168">
        <v>410</v>
      </c>
      <c r="H75" s="168">
        <v>809</v>
      </c>
      <c r="I75" s="168">
        <v>72</v>
      </c>
      <c r="J75" s="168">
        <v>61</v>
      </c>
      <c r="K75" s="168">
        <v>66</v>
      </c>
      <c r="L75" s="168">
        <v>926</v>
      </c>
      <c r="M75" s="168">
        <v>1072</v>
      </c>
      <c r="N75" s="168">
        <v>1998</v>
      </c>
      <c r="O75" s="168">
        <v>67</v>
      </c>
      <c r="P75" s="168">
        <v>55</v>
      </c>
      <c r="Q75" s="168">
        <v>61</v>
      </c>
      <c r="R75" s="168">
        <v>1325</v>
      </c>
      <c r="S75" s="168">
        <v>1482</v>
      </c>
      <c r="T75" s="168">
        <v>2807</v>
      </c>
    </row>
    <row r="76" spans="1:20" x14ac:dyDescent="0.2">
      <c r="A76" s="168" t="s">
        <v>96</v>
      </c>
      <c r="B76" s="206" t="s">
        <v>97</v>
      </c>
      <c r="C76" s="168">
        <v>50</v>
      </c>
      <c r="D76" s="168">
        <v>40</v>
      </c>
      <c r="E76" s="168">
        <v>45</v>
      </c>
      <c r="F76" s="168">
        <v>234</v>
      </c>
      <c r="G76" s="168">
        <v>250</v>
      </c>
      <c r="H76" s="168">
        <v>484</v>
      </c>
      <c r="I76" s="168">
        <v>65</v>
      </c>
      <c r="J76" s="168">
        <v>62</v>
      </c>
      <c r="K76" s="168">
        <v>64</v>
      </c>
      <c r="L76" s="168">
        <v>910</v>
      </c>
      <c r="M76" s="168">
        <v>919</v>
      </c>
      <c r="N76" s="168">
        <v>1829</v>
      </c>
      <c r="O76" s="168">
        <v>62</v>
      </c>
      <c r="P76" s="168">
        <v>58</v>
      </c>
      <c r="Q76" s="168">
        <v>60</v>
      </c>
      <c r="R76" s="168">
        <v>1144</v>
      </c>
      <c r="S76" s="168">
        <v>1169</v>
      </c>
      <c r="T76" s="168">
        <v>2313</v>
      </c>
    </row>
    <row r="77" spans="1:20" x14ac:dyDescent="0.2">
      <c r="A77" s="168" t="s">
        <v>102</v>
      </c>
      <c r="B77" s="206" t="s">
        <v>103</v>
      </c>
      <c r="C77" s="168">
        <v>47</v>
      </c>
      <c r="D77" s="168">
        <v>41</v>
      </c>
      <c r="E77" s="168">
        <v>44</v>
      </c>
      <c r="F77" s="168">
        <v>219</v>
      </c>
      <c r="G77" s="168">
        <v>232</v>
      </c>
      <c r="H77" s="168">
        <v>451</v>
      </c>
      <c r="I77" s="168">
        <v>64</v>
      </c>
      <c r="J77" s="168">
        <v>59</v>
      </c>
      <c r="K77" s="168">
        <v>61</v>
      </c>
      <c r="L77" s="168">
        <v>520</v>
      </c>
      <c r="M77" s="168">
        <v>574</v>
      </c>
      <c r="N77" s="168">
        <v>1094</v>
      </c>
      <c r="O77" s="168">
        <v>59</v>
      </c>
      <c r="P77" s="168">
        <v>54</v>
      </c>
      <c r="Q77" s="168">
        <v>56</v>
      </c>
      <c r="R77" s="168">
        <v>739</v>
      </c>
      <c r="S77" s="168">
        <v>806</v>
      </c>
      <c r="T77" s="168">
        <v>1545</v>
      </c>
    </row>
    <row r="78" spans="1:20" x14ac:dyDescent="0.2">
      <c r="A78" s="168" t="s">
        <v>106</v>
      </c>
      <c r="B78" s="206" t="s">
        <v>107</v>
      </c>
      <c r="C78" s="168">
        <v>63</v>
      </c>
      <c r="D78" s="168">
        <v>52</v>
      </c>
      <c r="E78" s="168">
        <v>58</v>
      </c>
      <c r="F78" s="168">
        <v>485</v>
      </c>
      <c r="G78" s="168">
        <v>433</v>
      </c>
      <c r="H78" s="168">
        <v>918</v>
      </c>
      <c r="I78" s="168">
        <v>77</v>
      </c>
      <c r="J78" s="168">
        <v>71</v>
      </c>
      <c r="K78" s="168">
        <v>74</v>
      </c>
      <c r="L78" s="168">
        <v>1048</v>
      </c>
      <c r="M78" s="168">
        <v>1083</v>
      </c>
      <c r="N78" s="168">
        <v>2131</v>
      </c>
      <c r="O78" s="168">
        <v>73</v>
      </c>
      <c r="P78" s="168">
        <v>66</v>
      </c>
      <c r="Q78" s="168">
        <v>69</v>
      </c>
      <c r="R78" s="168">
        <v>1533</v>
      </c>
      <c r="S78" s="168">
        <v>1516</v>
      </c>
      <c r="T78" s="168">
        <v>3049</v>
      </c>
    </row>
    <row r="79" spans="1:20" x14ac:dyDescent="0.2">
      <c r="A79" s="168" t="s">
        <v>386</v>
      </c>
      <c r="B79" s="206" t="s">
        <v>387</v>
      </c>
      <c r="C79" s="182" t="s">
        <v>455</v>
      </c>
      <c r="D79" s="182" t="s">
        <v>455</v>
      </c>
      <c r="E79" s="182" t="s">
        <v>455</v>
      </c>
      <c r="F79" s="182" t="s">
        <v>455</v>
      </c>
      <c r="G79" s="182" t="s">
        <v>455</v>
      </c>
      <c r="H79" s="182" t="s">
        <v>455</v>
      </c>
      <c r="I79" s="182" t="s">
        <v>455</v>
      </c>
      <c r="J79" s="182" t="s">
        <v>455</v>
      </c>
      <c r="K79" s="182" t="s">
        <v>455</v>
      </c>
      <c r="L79" s="182" t="s">
        <v>455</v>
      </c>
      <c r="M79" s="182" t="s">
        <v>455</v>
      </c>
      <c r="N79" s="182" t="s">
        <v>455</v>
      </c>
      <c r="O79" s="182" t="s">
        <v>455</v>
      </c>
      <c r="P79" s="182" t="s">
        <v>455</v>
      </c>
      <c r="Q79" s="182" t="s">
        <v>455</v>
      </c>
      <c r="R79" s="182" t="s">
        <v>455</v>
      </c>
      <c r="S79" s="182" t="s">
        <v>455</v>
      </c>
      <c r="T79" s="182" t="s">
        <v>455</v>
      </c>
    </row>
    <row r="80" spans="1:20" x14ac:dyDescent="0.2">
      <c r="A80" s="168" t="s">
        <v>373</v>
      </c>
      <c r="B80" s="206" t="s">
        <v>374</v>
      </c>
      <c r="C80" s="168">
        <v>48</v>
      </c>
      <c r="D80" s="168">
        <v>31</v>
      </c>
      <c r="E80" s="168">
        <v>39</v>
      </c>
      <c r="F80" s="168">
        <v>93</v>
      </c>
      <c r="G80" s="168">
        <v>98</v>
      </c>
      <c r="H80" s="168">
        <v>191</v>
      </c>
      <c r="I80" s="168">
        <v>66</v>
      </c>
      <c r="J80" s="168">
        <v>59</v>
      </c>
      <c r="K80" s="168">
        <v>62</v>
      </c>
      <c r="L80" s="168">
        <v>754</v>
      </c>
      <c r="M80" s="168">
        <v>791</v>
      </c>
      <c r="N80" s="168">
        <v>1545</v>
      </c>
      <c r="O80" s="168">
        <v>64</v>
      </c>
      <c r="P80" s="168">
        <v>55</v>
      </c>
      <c r="Q80" s="168">
        <v>60</v>
      </c>
      <c r="R80" s="168">
        <v>847</v>
      </c>
      <c r="S80" s="168">
        <v>889</v>
      </c>
      <c r="T80" s="168">
        <v>1736</v>
      </c>
    </row>
    <row r="81" spans="1:20" x14ac:dyDescent="0.2">
      <c r="A81" s="168" t="s">
        <v>377</v>
      </c>
      <c r="B81" s="206" t="s">
        <v>439</v>
      </c>
      <c r="C81" s="168">
        <v>51</v>
      </c>
      <c r="D81" s="168">
        <v>41</v>
      </c>
      <c r="E81" s="168">
        <v>46</v>
      </c>
      <c r="F81" s="168">
        <v>564</v>
      </c>
      <c r="G81" s="168">
        <v>605</v>
      </c>
      <c r="H81" s="168">
        <v>1169</v>
      </c>
      <c r="I81" s="168">
        <v>69</v>
      </c>
      <c r="J81" s="168">
        <v>62</v>
      </c>
      <c r="K81" s="168">
        <v>65</v>
      </c>
      <c r="L81" s="168">
        <v>1691</v>
      </c>
      <c r="M81" s="168">
        <v>1655</v>
      </c>
      <c r="N81" s="168">
        <v>3346</v>
      </c>
      <c r="O81" s="168">
        <v>64</v>
      </c>
      <c r="P81" s="168">
        <v>56</v>
      </c>
      <c r="Q81" s="168">
        <v>60</v>
      </c>
      <c r="R81" s="168">
        <v>2255</v>
      </c>
      <c r="S81" s="168">
        <v>2260</v>
      </c>
      <c r="T81" s="168">
        <v>4515</v>
      </c>
    </row>
    <row r="82" spans="1:20" x14ac:dyDescent="0.2">
      <c r="A82" s="168" t="s">
        <v>388</v>
      </c>
      <c r="B82" s="206" t="s">
        <v>389</v>
      </c>
      <c r="C82" s="168">
        <v>46</v>
      </c>
      <c r="D82" s="168">
        <v>28</v>
      </c>
      <c r="E82" s="168">
        <v>38</v>
      </c>
      <c r="F82" s="168">
        <v>157</v>
      </c>
      <c r="G82" s="168">
        <v>144</v>
      </c>
      <c r="H82" s="168">
        <v>301</v>
      </c>
      <c r="I82" s="168">
        <v>66</v>
      </c>
      <c r="J82" s="168">
        <v>60</v>
      </c>
      <c r="K82" s="168">
        <v>63</v>
      </c>
      <c r="L82" s="168">
        <v>895</v>
      </c>
      <c r="M82" s="168">
        <v>1006</v>
      </c>
      <c r="N82" s="168">
        <v>1901</v>
      </c>
      <c r="O82" s="168">
        <v>63</v>
      </c>
      <c r="P82" s="168">
        <v>56</v>
      </c>
      <c r="Q82" s="168">
        <v>59</v>
      </c>
      <c r="R82" s="168">
        <v>1052</v>
      </c>
      <c r="S82" s="168">
        <v>1150</v>
      </c>
      <c r="T82" s="168">
        <v>2202</v>
      </c>
    </row>
    <row r="83" spans="1:20" x14ac:dyDescent="0.2">
      <c r="A83" s="168" t="s">
        <v>396</v>
      </c>
      <c r="B83" s="206" t="s">
        <v>397</v>
      </c>
      <c r="C83" s="168">
        <v>51</v>
      </c>
      <c r="D83" s="168">
        <v>29</v>
      </c>
      <c r="E83" s="168">
        <v>40</v>
      </c>
      <c r="F83" s="168">
        <v>181</v>
      </c>
      <c r="G83" s="168">
        <v>188</v>
      </c>
      <c r="H83" s="168">
        <v>369</v>
      </c>
      <c r="I83" s="168">
        <v>63</v>
      </c>
      <c r="J83" s="168">
        <v>55</v>
      </c>
      <c r="K83" s="168">
        <v>59</v>
      </c>
      <c r="L83" s="168">
        <v>1336</v>
      </c>
      <c r="M83" s="168">
        <v>1392</v>
      </c>
      <c r="N83" s="168">
        <v>2728</v>
      </c>
      <c r="O83" s="168">
        <v>61</v>
      </c>
      <c r="P83" s="168">
        <v>52</v>
      </c>
      <c r="Q83" s="168">
        <v>57</v>
      </c>
      <c r="R83" s="168">
        <v>1517</v>
      </c>
      <c r="S83" s="168">
        <v>1580</v>
      </c>
      <c r="T83" s="168">
        <v>3097</v>
      </c>
    </row>
    <row r="84" spans="1:20" x14ac:dyDescent="0.2">
      <c r="A84" s="168" t="s">
        <v>90</v>
      </c>
      <c r="B84" s="206" t="s">
        <v>91</v>
      </c>
      <c r="C84" s="168">
        <v>55</v>
      </c>
      <c r="D84" s="168">
        <v>48</v>
      </c>
      <c r="E84" s="168">
        <v>52</v>
      </c>
      <c r="F84" s="168">
        <v>211</v>
      </c>
      <c r="G84" s="168">
        <v>177</v>
      </c>
      <c r="H84" s="168">
        <v>388</v>
      </c>
      <c r="I84" s="168">
        <v>71</v>
      </c>
      <c r="J84" s="168">
        <v>62</v>
      </c>
      <c r="K84" s="168">
        <v>66</v>
      </c>
      <c r="L84" s="168">
        <v>374</v>
      </c>
      <c r="M84" s="168">
        <v>375</v>
      </c>
      <c r="N84" s="168">
        <v>749</v>
      </c>
      <c r="O84" s="168">
        <v>65</v>
      </c>
      <c r="P84" s="168">
        <v>57</v>
      </c>
      <c r="Q84" s="168">
        <v>61</v>
      </c>
      <c r="R84" s="168">
        <v>585</v>
      </c>
      <c r="S84" s="168">
        <v>552</v>
      </c>
      <c r="T84" s="168">
        <v>1137</v>
      </c>
    </row>
    <row r="85" spans="1:20" x14ac:dyDescent="0.2">
      <c r="A85" s="168" t="s">
        <v>92</v>
      </c>
      <c r="B85" s="206" t="s">
        <v>93</v>
      </c>
      <c r="C85" s="168">
        <v>49</v>
      </c>
      <c r="D85" s="168">
        <v>39</v>
      </c>
      <c r="E85" s="168">
        <v>44</v>
      </c>
      <c r="F85" s="168">
        <v>340</v>
      </c>
      <c r="G85" s="168">
        <v>353</v>
      </c>
      <c r="H85" s="168">
        <v>693</v>
      </c>
      <c r="I85" s="168">
        <v>61</v>
      </c>
      <c r="J85" s="168">
        <v>53</v>
      </c>
      <c r="K85" s="168">
        <v>57</v>
      </c>
      <c r="L85" s="168">
        <v>556</v>
      </c>
      <c r="M85" s="168">
        <v>572</v>
      </c>
      <c r="N85" s="168">
        <v>1128</v>
      </c>
      <c r="O85" s="168">
        <v>56</v>
      </c>
      <c r="P85" s="168">
        <v>48</v>
      </c>
      <c r="Q85" s="168">
        <v>52</v>
      </c>
      <c r="R85" s="168">
        <v>896</v>
      </c>
      <c r="S85" s="168">
        <v>925</v>
      </c>
      <c r="T85" s="168">
        <v>1821</v>
      </c>
    </row>
    <row r="86" spans="1:20" x14ac:dyDescent="0.2">
      <c r="A86" s="168" t="s">
        <v>100</v>
      </c>
      <c r="B86" s="206" t="s">
        <v>101</v>
      </c>
      <c r="C86" s="168">
        <v>44</v>
      </c>
      <c r="D86" s="168">
        <v>40</v>
      </c>
      <c r="E86" s="168">
        <v>42</v>
      </c>
      <c r="F86" s="168">
        <v>204</v>
      </c>
      <c r="G86" s="168">
        <v>214</v>
      </c>
      <c r="H86" s="168">
        <v>418</v>
      </c>
      <c r="I86" s="168">
        <v>65</v>
      </c>
      <c r="J86" s="168">
        <v>55</v>
      </c>
      <c r="K86" s="168">
        <v>60</v>
      </c>
      <c r="L86" s="168">
        <v>581</v>
      </c>
      <c r="M86" s="168">
        <v>599</v>
      </c>
      <c r="N86" s="168">
        <v>1180</v>
      </c>
      <c r="O86" s="168">
        <v>59</v>
      </c>
      <c r="P86" s="168">
        <v>51</v>
      </c>
      <c r="Q86" s="168">
        <v>55</v>
      </c>
      <c r="R86" s="168">
        <v>785</v>
      </c>
      <c r="S86" s="168">
        <v>813</v>
      </c>
      <c r="T86" s="168">
        <v>1598</v>
      </c>
    </row>
    <row r="87" spans="1:20" x14ac:dyDescent="0.2">
      <c r="A87" s="168" t="s">
        <v>104</v>
      </c>
      <c r="B87" s="206" t="s">
        <v>105</v>
      </c>
      <c r="C87" s="168">
        <v>42</v>
      </c>
      <c r="D87" s="168">
        <v>37</v>
      </c>
      <c r="E87" s="168">
        <v>39</v>
      </c>
      <c r="F87" s="168">
        <v>254</v>
      </c>
      <c r="G87" s="168">
        <v>282</v>
      </c>
      <c r="H87" s="168">
        <v>536</v>
      </c>
      <c r="I87" s="168">
        <v>62</v>
      </c>
      <c r="J87" s="168">
        <v>56</v>
      </c>
      <c r="K87" s="168">
        <v>59</v>
      </c>
      <c r="L87" s="168">
        <v>883</v>
      </c>
      <c r="M87" s="168">
        <v>899</v>
      </c>
      <c r="N87" s="168">
        <v>1782</v>
      </c>
      <c r="O87" s="168">
        <v>58</v>
      </c>
      <c r="P87" s="168">
        <v>52</v>
      </c>
      <c r="Q87" s="168">
        <v>55</v>
      </c>
      <c r="R87" s="168">
        <v>1137</v>
      </c>
      <c r="S87" s="168">
        <v>1181</v>
      </c>
      <c r="T87" s="168">
        <v>2318</v>
      </c>
    </row>
    <row r="88" spans="1:20" x14ac:dyDescent="0.2">
      <c r="A88" s="168" t="s">
        <v>167</v>
      </c>
      <c r="B88" s="206" t="s">
        <v>440</v>
      </c>
      <c r="C88" s="168">
        <v>44</v>
      </c>
      <c r="D88" s="168">
        <v>37</v>
      </c>
      <c r="E88" s="168">
        <v>40</v>
      </c>
      <c r="F88" s="168">
        <v>537</v>
      </c>
      <c r="G88" s="168">
        <v>541</v>
      </c>
      <c r="H88" s="168">
        <v>1078</v>
      </c>
      <c r="I88" s="168">
        <v>62</v>
      </c>
      <c r="J88" s="168">
        <v>53</v>
      </c>
      <c r="K88" s="168">
        <v>57</v>
      </c>
      <c r="L88" s="168">
        <v>921</v>
      </c>
      <c r="M88" s="168">
        <v>983</v>
      </c>
      <c r="N88" s="168">
        <v>1904</v>
      </c>
      <c r="O88" s="168">
        <v>55</v>
      </c>
      <c r="P88" s="168">
        <v>47</v>
      </c>
      <c r="Q88" s="168">
        <v>51</v>
      </c>
      <c r="R88" s="168">
        <v>1458</v>
      </c>
      <c r="S88" s="168">
        <v>1524</v>
      </c>
      <c r="T88" s="168">
        <v>2982</v>
      </c>
    </row>
    <row r="89" spans="1:20" x14ac:dyDescent="0.2">
      <c r="A89" s="168" t="s">
        <v>165</v>
      </c>
      <c r="B89" s="206" t="s">
        <v>166</v>
      </c>
      <c r="C89" s="168">
        <v>56</v>
      </c>
      <c r="D89" s="168">
        <v>35</v>
      </c>
      <c r="E89" s="168">
        <v>45</v>
      </c>
      <c r="F89" s="168">
        <v>208</v>
      </c>
      <c r="G89" s="168">
        <v>219</v>
      </c>
      <c r="H89" s="168">
        <v>427</v>
      </c>
      <c r="I89" s="168">
        <v>67</v>
      </c>
      <c r="J89" s="168">
        <v>57</v>
      </c>
      <c r="K89" s="168">
        <v>62</v>
      </c>
      <c r="L89" s="168">
        <v>1387</v>
      </c>
      <c r="M89" s="168">
        <v>1512</v>
      </c>
      <c r="N89" s="168">
        <v>2899</v>
      </c>
      <c r="O89" s="168">
        <v>66</v>
      </c>
      <c r="P89" s="168">
        <v>54</v>
      </c>
      <c r="Q89" s="168">
        <v>60</v>
      </c>
      <c r="R89" s="168">
        <v>1595</v>
      </c>
      <c r="S89" s="168">
        <v>1731</v>
      </c>
      <c r="T89" s="168">
        <v>3326</v>
      </c>
    </row>
    <row r="90" spans="1:20" x14ac:dyDescent="0.2">
      <c r="A90" s="168" t="s">
        <v>172</v>
      </c>
      <c r="B90" s="206" t="s">
        <v>173</v>
      </c>
      <c r="C90" s="168">
        <v>46</v>
      </c>
      <c r="D90" s="168">
        <v>36</v>
      </c>
      <c r="E90" s="168">
        <v>40</v>
      </c>
      <c r="F90" s="168">
        <v>195</v>
      </c>
      <c r="G90" s="168">
        <v>244</v>
      </c>
      <c r="H90" s="168">
        <v>439</v>
      </c>
      <c r="I90" s="168">
        <v>57</v>
      </c>
      <c r="J90" s="168">
        <v>52</v>
      </c>
      <c r="K90" s="168">
        <v>54</v>
      </c>
      <c r="L90" s="168">
        <v>665</v>
      </c>
      <c r="M90" s="168">
        <v>740</v>
      </c>
      <c r="N90" s="168">
        <v>1405</v>
      </c>
      <c r="O90" s="168">
        <v>54</v>
      </c>
      <c r="P90" s="168">
        <v>48</v>
      </c>
      <c r="Q90" s="168">
        <v>51</v>
      </c>
      <c r="R90" s="168">
        <v>860</v>
      </c>
      <c r="S90" s="168">
        <v>984</v>
      </c>
      <c r="T90" s="168">
        <v>1844</v>
      </c>
    </row>
    <row r="91" spans="1:20" x14ac:dyDescent="0.2">
      <c r="A91" s="168" t="s">
        <v>174</v>
      </c>
      <c r="B91" s="206" t="s">
        <v>175</v>
      </c>
      <c r="C91" s="168">
        <v>41</v>
      </c>
      <c r="D91" s="168">
        <v>33</v>
      </c>
      <c r="E91" s="168">
        <v>37</v>
      </c>
      <c r="F91" s="168">
        <v>202</v>
      </c>
      <c r="G91" s="168">
        <v>201</v>
      </c>
      <c r="H91" s="168">
        <v>403</v>
      </c>
      <c r="I91" s="168">
        <v>65</v>
      </c>
      <c r="J91" s="168">
        <v>55</v>
      </c>
      <c r="K91" s="168">
        <v>60</v>
      </c>
      <c r="L91" s="168">
        <v>744</v>
      </c>
      <c r="M91" s="168">
        <v>761</v>
      </c>
      <c r="N91" s="168">
        <v>1505</v>
      </c>
      <c r="O91" s="168">
        <v>60</v>
      </c>
      <c r="P91" s="168">
        <v>50</v>
      </c>
      <c r="Q91" s="168">
        <v>55</v>
      </c>
      <c r="R91" s="168">
        <v>946</v>
      </c>
      <c r="S91" s="168">
        <v>962</v>
      </c>
      <c r="T91" s="168">
        <v>1908</v>
      </c>
    </row>
    <row r="92" spans="1:20" x14ac:dyDescent="0.2">
      <c r="A92" s="168" t="s">
        <v>176</v>
      </c>
      <c r="B92" s="206" t="s">
        <v>177</v>
      </c>
      <c r="C92" s="168">
        <v>48</v>
      </c>
      <c r="D92" s="168">
        <v>42</v>
      </c>
      <c r="E92" s="168">
        <v>45</v>
      </c>
      <c r="F92" s="168">
        <v>316</v>
      </c>
      <c r="G92" s="168">
        <v>302</v>
      </c>
      <c r="H92" s="168">
        <v>618</v>
      </c>
      <c r="I92" s="168">
        <v>66</v>
      </c>
      <c r="J92" s="168">
        <v>56</v>
      </c>
      <c r="K92" s="168">
        <v>61</v>
      </c>
      <c r="L92" s="168">
        <v>2553</v>
      </c>
      <c r="M92" s="168">
        <v>2781</v>
      </c>
      <c r="N92" s="168">
        <v>5334</v>
      </c>
      <c r="O92" s="168">
        <v>64</v>
      </c>
      <c r="P92" s="168">
        <v>55</v>
      </c>
      <c r="Q92" s="168">
        <v>59</v>
      </c>
      <c r="R92" s="168">
        <v>2869</v>
      </c>
      <c r="S92" s="168">
        <v>3083</v>
      </c>
      <c r="T92" s="168">
        <v>5952</v>
      </c>
    </row>
    <row r="93" spans="1:20" x14ac:dyDescent="0.2">
      <c r="A93" s="168" t="s">
        <v>184</v>
      </c>
      <c r="B93" s="206" t="s">
        <v>185</v>
      </c>
      <c r="C93" s="168">
        <v>47</v>
      </c>
      <c r="D93" s="168">
        <v>41</v>
      </c>
      <c r="E93" s="168">
        <v>44</v>
      </c>
      <c r="F93" s="168">
        <v>118</v>
      </c>
      <c r="G93" s="168">
        <v>120</v>
      </c>
      <c r="H93" s="168">
        <v>238</v>
      </c>
      <c r="I93" s="168">
        <v>64</v>
      </c>
      <c r="J93" s="168">
        <v>56</v>
      </c>
      <c r="K93" s="168">
        <v>60</v>
      </c>
      <c r="L93" s="168">
        <v>845</v>
      </c>
      <c r="M93" s="168">
        <v>825</v>
      </c>
      <c r="N93" s="168">
        <v>1670</v>
      </c>
      <c r="O93" s="168">
        <v>62</v>
      </c>
      <c r="P93" s="168">
        <v>54</v>
      </c>
      <c r="Q93" s="168">
        <v>58</v>
      </c>
      <c r="R93" s="168">
        <v>963</v>
      </c>
      <c r="S93" s="168">
        <v>945</v>
      </c>
      <c r="T93" s="168">
        <v>1908</v>
      </c>
    </row>
    <row r="94" spans="1:20" x14ac:dyDescent="0.2">
      <c r="A94" s="168" t="s">
        <v>248</v>
      </c>
      <c r="B94" s="206" t="s">
        <v>249</v>
      </c>
      <c r="C94" s="168">
        <v>47</v>
      </c>
      <c r="D94" s="168">
        <v>39</v>
      </c>
      <c r="E94" s="168">
        <v>43</v>
      </c>
      <c r="F94" s="168">
        <v>310</v>
      </c>
      <c r="G94" s="168">
        <v>333</v>
      </c>
      <c r="H94" s="168">
        <v>643</v>
      </c>
      <c r="I94" s="168">
        <v>56</v>
      </c>
      <c r="J94" s="168">
        <v>47</v>
      </c>
      <c r="K94" s="168">
        <v>51</v>
      </c>
      <c r="L94" s="168">
        <v>1123</v>
      </c>
      <c r="M94" s="168">
        <v>1217</v>
      </c>
      <c r="N94" s="168">
        <v>2340</v>
      </c>
      <c r="O94" s="168">
        <v>54</v>
      </c>
      <c r="P94" s="168">
        <v>45</v>
      </c>
      <c r="Q94" s="168">
        <v>50</v>
      </c>
      <c r="R94" s="168">
        <v>1433</v>
      </c>
      <c r="S94" s="168">
        <v>1550</v>
      </c>
      <c r="T94" s="168">
        <v>2983</v>
      </c>
    </row>
    <row r="95" spans="1:20" x14ac:dyDescent="0.2">
      <c r="A95" s="168" t="s">
        <v>238</v>
      </c>
      <c r="B95" s="206" t="s">
        <v>239</v>
      </c>
      <c r="C95" s="168">
        <v>51</v>
      </c>
      <c r="D95" s="168">
        <v>37</v>
      </c>
      <c r="E95" s="168">
        <v>44</v>
      </c>
      <c r="F95" s="168">
        <v>150</v>
      </c>
      <c r="G95" s="168">
        <v>153</v>
      </c>
      <c r="H95" s="168">
        <v>303</v>
      </c>
      <c r="I95" s="168">
        <v>63</v>
      </c>
      <c r="J95" s="168">
        <v>55</v>
      </c>
      <c r="K95" s="168">
        <v>59</v>
      </c>
      <c r="L95" s="168">
        <v>792</v>
      </c>
      <c r="M95" s="168">
        <v>852</v>
      </c>
      <c r="N95" s="168">
        <v>1644</v>
      </c>
      <c r="O95" s="168">
        <v>61</v>
      </c>
      <c r="P95" s="168">
        <v>53</v>
      </c>
      <c r="Q95" s="168">
        <v>57</v>
      </c>
      <c r="R95" s="168">
        <v>942</v>
      </c>
      <c r="S95" s="168">
        <v>1005</v>
      </c>
      <c r="T95" s="168">
        <v>1947</v>
      </c>
    </row>
    <row r="96" spans="1:20" x14ac:dyDescent="0.2">
      <c r="A96" s="168" t="s">
        <v>240</v>
      </c>
      <c r="B96" s="206" t="s">
        <v>241</v>
      </c>
      <c r="C96" s="168">
        <v>50</v>
      </c>
      <c r="D96" s="168">
        <v>36</v>
      </c>
      <c r="E96" s="168">
        <v>43</v>
      </c>
      <c r="F96" s="168">
        <v>181</v>
      </c>
      <c r="G96" s="168">
        <v>180</v>
      </c>
      <c r="H96" s="168">
        <v>361</v>
      </c>
      <c r="I96" s="168">
        <v>60</v>
      </c>
      <c r="J96" s="168">
        <v>53</v>
      </c>
      <c r="K96" s="168">
        <v>57</v>
      </c>
      <c r="L96" s="168">
        <v>1375</v>
      </c>
      <c r="M96" s="168">
        <v>1422</v>
      </c>
      <c r="N96" s="168">
        <v>2797</v>
      </c>
      <c r="O96" s="168">
        <v>59</v>
      </c>
      <c r="P96" s="168">
        <v>51</v>
      </c>
      <c r="Q96" s="168">
        <v>55</v>
      </c>
      <c r="R96" s="168">
        <v>1556</v>
      </c>
      <c r="S96" s="168">
        <v>1602</v>
      </c>
      <c r="T96" s="168">
        <v>3158</v>
      </c>
    </row>
    <row r="97" spans="1:20" x14ac:dyDescent="0.2">
      <c r="A97" s="168" t="s">
        <v>337</v>
      </c>
      <c r="B97" s="206" t="s">
        <v>338</v>
      </c>
      <c r="C97" s="168">
        <v>39</v>
      </c>
      <c r="D97" s="168">
        <v>31</v>
      </c>
      <c r="E97" s="168">
        <v>36</v>
      </c>
      <c r="F97" s="168">
        <v>251</v>
      </c>
      <c r="G97" s="168">
        <v>210</v>
      </c>
      <c r="H97" s="168">
        <v>461</v>
      </c>
      <c r="I97" s="168">
        <v>60</v>
      </c>
      <c r="J97" s="168">
        <v>53</v>
      </c>
      <c r="K97" s="168">
        <v>56</v>
      </c>
      <c r="L97" s="168">
        <v>2560</v>
      </c>
      <c r="M97" s="168">
        <v>2763</v>
      </c>
      <c r="N97" s="168">
        <v>5323</v>
      </c>
      <c r="O97" s="168">
        <v>58</v>
      </c>
      <c r="P97" s="168">
        <v>52</v>
      </c>
      <c r="Q97" s="168">
        <v>55</v>
      </c>
      <c r="R97" s="168">
        <v>2811</v>
      </c>
      <c r="S97" s="168">
        <v>2973</v>
      </c>
      <c r="T97" s="168">
        <v>5784</v>
      </c>
    </row>
    <row r="98" spans="1:20" x14ac:dyDescent="0.2">
      <c r="A98" s="168" t="s">
        <v>349</v>
      </c>
      <c r="B98" s="206" t="s">
        <v>350</v>
      </c>
      <c r="C98" s="168">
        <v>42</v>
      </c>
      <c r="D98" s="168">
        <v>41</v>
      </c>
      <c r="E98" s="168">
        <v>41</v>
      </c>
      <c r="F98" s="168">
        <v>267</v>
      </c>
      <c r="G98" s="168">
        <v>275</v>
      </c>
      <c r="H98" s="168">
        <v>542</v>
      </c>
      <c r="I98" s="168">
        <v>66</v>
      </c>
      <c r="J98" s="168">
        <v>58</v>
      </c>
      <c r="K98" s="168">
        <v>62</v>
      </c>
      <c r="L98" s="168">
        <v>1324</v>
      </c>
      <c r="M98" s="168">
        <v>1442</v>
      </c>
      <c r="N98" s="168">
        <v>2766</v>
      </c>
      <c r="O98" s="168">
        <v>62</v>
      </c>
      <c r="P98" s="168">
        <v>56</v>
      </c>
      <c r="Q98" s="168">
        <v>59</v>
      </c>
      <c r="R98" s="168">
        <v>1591</v>
      </c>
      <c r="S98" s="168">
        <v>1717</v>
      </c>
      <c r="T98" s="168">
        <v>3308</v>
      </c>
    </row>
    <row r="99" spans="1:20" x14ac:dyDescent="0.2">
      <c r="A99" s="168" t="s">
        <v>190</v>
      </c>
      <c r="B99" s="206" t="s">
        <v>191</v>
      </c>
      <c r="C99" s="168">
        <v>42</v>
      </c>
      <c r="D99" s="168">
        <v>30</v>
      </c>
      <c r="E99" s="168">
        <v>36</v>
      </c>
      <c r="F99" s="168">
        <v>679</v>
      </c>
      <c r="G99" s="168">
        <v>703</v>
      </c>
      <c r="H99" s="168">
        <v>1382</v>
      </c>
      <c r="I99" s="168">
        <v>63</v>
      </c>
      <c r="J99" s="168">
        <v>54</v>
      </c>
      <c r="K99" s="168">
        <v>58</v>
      </c>
      <c r="L99" s="168">
        <v>3284</v>
      </c>
      <c r="M99" s="168">
        <v>3425</v>
      </c>
      <c r="N99" s="168">
        <v>6709</v>
      </c>
      <c r="O99" s="168">
        <v>59</v>
      </c>
      <c r="P99" s="168">
        <v>50</v>
      </c>
      <c r="Q99" s="168">
        <v>54</v>
      </c>
      <c r="R99" s="168">
        <v>3963</v>
      </c>
      <c r="S99" s="168">
        <v>4128</v>
      </c>
      <c r="T99" s="168">
        <v>8091</v>
      </c>
    </row>
    <row r="100" spans="1:20" x14ac:dyDescent="0.2">
      <c r="A100" s="168" t="s">
        <v>188</v>
      </c>
      <c r="B100" s="206" t="s">
        <v>189</v>
      </c>
      <c r="C100" s="168">
        <v>42</v>
      </c>
      <c r="D100" s="168">
        <v>37</v>
      </c>
      <c r="E100" s="168">
        <v>39</v>
      </c>
      <c r="F100" s="168">
        <v>353</v>
      </c>
      <c r="G100" s="168">
        <v>346</v>
      </c>
      <c r="H100" s="168">
        <v>699</v>
      </c>
      <c r="I100" s="168">
        <v>60</v>
      </c>
      <c r="J100" s="168">
        <v>52</v>
      </c>
      <c r="K100" s="168">
        <v>56</v>
      </c>
      <c r="L100" s="168">
        <v>1090</v>
      </c>
      <c r="M100" s="168">
        <v>1198</v>
      </c>
      <c r="N100" s="168">
        <v>2288</v>
      </c>
      <c r="O100" s="168">
        <v>56</v>
      </c>
      <c r="P100" s="168">
        <v>48</v>
      </c>
      <c r="Q100" s="168">
        <v>52</v>
      </c>
      <c r="R100" s="168">
        <v>1443</v>
      </c>
      <c r="S100" s="168">
        <v>1544</v>
      </c>
      <c r="T100" s="168">
        <v>2987</v>
      </c>
    </row>
    <row r="101" spans="1:20" x14ac:dyDescent="0.2">
      <c r="A101" s="168" t="s">
        <v>382</v>
      </c>
      <c r="B101" s="206" t="s">
        <v>383</v>
      </c>
      <c r="C101" s="168">
        <v>49</v>
      </c>
      <c r="D101" s="168">
        <v>36</v>
      </c>
      <c r="E101" s="168">
        <v>42</v>
      </c>
      <c r="F101" s="168">
        <v>257</v>
      </c>
      <c r="G101" s="168">
        <v>255</v>
      </c>
      <c r="H101" s="168">
        <v>512</v>
      </c>
      <c r="I101" s="168">
        <v>65</v>
      </c>
      <c r="J101" s="168">
        <v>57</v>
      </c>
      <c r="K101" s="168">
        <v>61</v>
      </c>
      <c r="L101" s="168">
        <v>1631</v>
      </c>
      <c r="M101" s="168">
        <v>1661</v>
      </c>
      <c r="N101" s="168">
        <v>3292</v>
      </c>
      <c r="O101" s="168">
        <v>63</v>
      </c>
      <c r="P101" s="168">
        <v>54</v>
      </c>
      <c r="Q101" s="168">
        <v>59</v>
      </c>
      <c r="R101" s="168">
        <v>1888</v>
      </c>
      <c r="S101" s="168">
        <v>1916</v>
      </c>
      <c r="T101" s="168">
        <v>3804</v>
      </c>
    </row>
    <row r="102" spans="1:20" x14ac:dyDescent="0.2">
      <c r="A102" s="168" t="s">
        <v>392</v>
      </c>
      <c r="B102" s="206" t="s">
        <v>393</v>
      </c>
      <c r="C102" s="168">
        <v>54</v>
      </c>
      <c r="D102" s="168">
        <v>43</v>
      </c>
      <c r="E102" s="168">
        <v>48</v>
      </c>
      <c r="F102" s="168">
        <v>95</v>
      </c>
      <c r="G102" s="168">
        <v>94</v>
      </c>
      <c r="H102" s="168">
        <v>189</v>
      </c>
      <c r="I102" s="168">
        <v>64</v>
      </c>
      <c r="J102" s="168">
        <v>55</v>
      </c>
      <c r="K102" s="168">
        <v>59</v>
      </c>
      <c r="L102" s="168">
        <v>573</v>
      </c>
      <c r="M102" s="168">
        <v>649</v>
      </c>
      <c r="N102" s="168">
        <v>1222</v>
      </c>
      <c r="O102" s="168">
        <v>62</v>
      </c>
      <c r="P102" s="168">
        <v>54</v>
      </c>
      <c r="Q102" s="168">
        <v>58</v>
      </c>
      <c r="R102" s="168">
        <v>668</v>
      </c>
      <c r="S102" s="168">
        <v>743</v>
      </c>
      <c r="T102" s="168">
        <v>1411</v>
      </c>
    </row>
    <row r="103" spans="1:20" x14ac:dyDescent="0.2">
      <c r="A103" s="168" t="s">
        <v>375</v>
      </c>
      <c r="B103" s="206" t="s">
        <v>376</v>
      </c>
      <c r="C103" s="168">
        <v>44</v>
      </c>
      <c r="D103" s="168">
        <v>41</v>
      </c>
      <c r="E103" s="168">
        <v>42</v>
      </c>
      <c r="F103" s="168">
        <v>105</v>
      </c>
      <c r="G103" s="168">
        <v>143</v>
      </c>
      <c r="H103" s="168">
        <v>248</v>
      </c>
      <c r="I103" s="168">
        <v>62</v>
      </c>
      <c r="J103" s="168">
        <v>54</v>
      </c>
      <c r="K103" s="168">
        <v>58</v>
      </c>
      <c r="L103" s="168">
        <v>657</v>
      </c>
      <c r="M103" s="168">
        <v>674</v>
      </c>
      <c r="N103" s="168">
        <v>1331</v>
      </c>
      <c r="O103" s="168">
        <v>59</v>
      </c>
      <c r="P103" s="168">
        <v>52</v>
      </c>
      <c r="Q103" s="168">
        <v>55</v>
      </c>
      <c r="R103" s="168">
        <v>762</v>
      </c>
      <c r="S103" s="168">
        <v>817</v>
      </c>
      <c r="T103" s="168">
        <v>1579</v>
      </c>
    </row>
    <row r="104" spans="1:20" x14ac:dyDescent="0.2">
      <c r="A104" s="168" t="s">
        <v>86</v>
      </c>
      <c r="B104" s="206" t="s">
        <v>87</v>
      </c>
      <c r="C104" s="168">
        <v>47</v>
      </c>
      <c r="D104" s="168">
        <v>40</v>
      </c>
      <c r="E104" s="168">
        <v>43</v>
      </c>
      <c r="F104" s="168">
        <v>647</v>
      </c>
      <c r="G104" s="168">
        <v>652</v>
      </c>
      <c r="H104" s="168">
        <v>1299</v>
      </c>
      <c r="I104" s="168">
        <v>69</v>
      </c>
      <c r="J104" s="168">
        <v>61</v>
      </c>
      <c r="K104" s="168">
        <v>65</v>
      </c>
      <c r="L104" s="168">
        <v>1997</v>
      </c>
      <c r="M104" s="168">
        <v>2106</v>
      </c>
      <c r="N104" s="168">
        <v>4103</v>
      </c>
      <c r="O104" s="168">
        <v>64</v>
      </c>
      <c r="P104" s="168">
        <v>56</v>
      </c>
      <c r="Q104" s="168">
        <v>60</v>
      </c>
      <c r="R104" s="168">
        <v>2644</v>
      </c>
      <c r="S104" s="168">
        <v>2758</v>
      </c>
      <c r="T104" s="168">
        <v>5402</v>
      </c>
    </row>
    <row r="105" spans="1:20" x14ac:dyDescent="0.2">
      <c r="A105" s="168" t="s">
        <v>84</v>
      </c>
      <c r="B105" s="206" t="s">
        <v>85</v>
      </c>
      <c r="C105" s="168">
        <v>45</v>
      </c>
      <c r="D105" s="168">
        <v>45</v>
      </c>
      <c r="E105" s="168">
        <v>45</v>
      </c>
      <c r="F105" s="168">
        <v>139</v>
      </c>
      <c r="G105" s="168">
        <v>148</v>
      </c>
      <c r="H105" s="168">
        <v>287</v>
      </c>
      <c r="I105" s="168">
        <v>72</v>
      </c>
      <c r="J105" s="168">
        <v>67</v>
      </c>
      <c r="K105" s="168">
        <v>70</v>
      </c>
      <c r="L105" s="168">
        <v>471</v>
      </c>
      <c r="M105" s="168">
        <v>475</v>
      </c>
      <c r="N105" s="168">
        <v>946</v>
      </c>
      <c r="O105" s="168">
        <v>66</v>
      </c>
      <c r="P105" s="168">
        <v>62</v>
      </c>
      <c r="Q105" s="168">
        <v>64</v>
      </c>
      <c r="R105" s="168">
        <v>610</v>
      </c>
      <c r="S105" s="168">
        <v>623</v>
      </c>
      <c r="T105" s="168">
        <v>1233</v>
      </c>
    </row>
    <row r="106" spans="1:20" x14ac:dyDescent="0.2">
      <c r="A106" s="168" t="s">
        <v>339</v>
      </c>
      <c r="B106" s="206" t="s">
        <v>340</v>
      </c>
      <c r="C106" s="168">
        <v>41</v>
      </c>
      <c r="D106" s="168">
        <v>32</v>
      </c>
      <c r="E106" s="168">
        <v>36</v>
      </c>
      <c r="F106" s="168">
        <v>459</v>
      </c>
      <c r="G106" s="168">
        <v>476</v>
      </c>
      <c r="H106" s="168">
        <v>935</v>
      </c>
      <c r="I106" s="168">
        <v>59</v>
      </c>
      <c r="J106" s="168">
        <v>50</v>
      </c>
      <c r="K106" s="168">
        <v>55</v>
      </c>
      <c r="L106" s="168">
        <v>2063</v>
      </c>
      <c r="M106" s="168">
        <v>2175</v>
      </c>
      <c r="N106" s="168">
        <v>4238</v>
      </c>
      <c r="O106" s="168">
        <v>56</v>
      </c>
      <c r="P106" s="168">
        <v>47</v>
      </c>
      <c r="Q106" s="168">
        <v>51</v>
      </c>
      <c r="R106" s="168">
        <v>2522</v>
      </c>
      <c r="S106" s="168">
        <v>2651</v>
      </c>
      <c r="T106" s="168">
        <v>5173</v>
      </c>
    </row>
    <row r="107" spans="1:20" x14ac:dyDescent="0.2">
      <c r="A107" s="168" t="s">
        <v>335</v>
      </c>
      <c r="B107" s="206" t="s">
        <v>336</v>
      </c>
      <c r="C107" s="168">
        <v>38</v>
      </c>
      <c r="D107" s="168">
        <v>33</v>
      </c>
      <c r="E107" s="168">
        <v>36</v>
      </c>
      <c r="F107" s="168">
        <v>227</v>
      </c>
      <c r="G107" s="168">
        <v>214</v>
      </c>
      <c r="H107" s="168">
        <v>441</v>
      </c>
      <c r="I107" s="168">
        <v>54</v>
      </c>
      <c r="J107" s="168">
        <v>49</v>
      </c>
      <c r="K107" s="168">
        <v>52</v>
      </c>
      <c r="L107" s="168">
        <v>1077</v>
      </c>
      <c r="M107" s="168">
        <v>1047</v>
      </c>
      <c r="N107" s="168">
        <v>2124</v>
      </c>
      <c r="O107" s="168">
        <v>51</v>
      </c>
      <c r="P107" s="168">
        <v>46</v>
      </c>
      <c r="Q107" s="168">
        <v>49</v>
      </c>
      <c r="R107" s="168">
        <v>1304</v>
      </c>
      <c r="S107" s="168">
        <v>1261</v>
      </c>
      <c r="T107" s="168">
        <v>2565</v>
      </c>
    </row>
    <row r="108" spans="1:20" x14ac:dyDescent="0.2">
      <c r="A108" s="168" t="s">
        <v>341</v>
      </c>
      <c r="B108" s="206" t="s">
        <v>342</v>
      </c>
      <c r="C108" s="168">
        <v>42</v>
      </c>
      <c r="D108" s="168">
        <v>38</v>
      </c>
      <c r="E108" s="168">
        <v>40</v>
      </c>
      <c r="F108" s="168">
        <v>819</v>
      </c>
      <c r="G108" s="168">
        <v>836</v>
      </c>
      <c r="H108" s="168">
        <v>1655</v>
      </c>
      <c r="I108" s="168">
        <v>64</v>
      </c>
      <c r="J108" s="168">
        <v>57</v>
      </c>
      <c r="K108" s="168">
        <v>60</v>
      </c>
      <c r="L108" s="168">
        <v>6068</v>
      </c>
      <c r="M108" s="168">
        <v>6399</v>
      </c>
      <c r="N108" s="168">
        <v>12467</v>
      </c>
      <c r="O108" s="168">
        <v>61</v>
      </c>
      <c r="P108" s="168">
        <v>55</v>
      </c>
      <c r="Q108" s="168">
        <v>58</v>
      </c>
      <c r="R108" s="168">
        <v>6887</v>
      </c>
      <c r="S108" s="168">
        <v>7235</v>
      </c>
      <c r="T108" s="168">
        <v>14122</v>
      </c>
    </row>
    <row r="109" spans="1:20" x14ac:dyDescent="0.2">
      <c r="A109" s="168" t="s">
        <v>353</v>
      </c>
      <c r="B109" s="206" t="s">
        <v>354</v>
      </c>
      <c r="C109" s="168">
        <v>50</v>
      </c>
      <c r="D109" s="168">
        <v>39</v>
      </c>
      <c r="E109" s="168">
        <v>44</v>
      </c>
      <c r="F109" s="168">
        <v>253</v>
      </c>
      <c r="G109" s="168">
        <v>287</v>
      </c>
      <c r="H109" s="168">
        <v>540</v>
      </c>
      <c r="I109" s="168">
        <v>59</v>
      </c>
      <c r="J109" s="168">
        <v>59</v>
      </c>
      <c r="K109" s="168">
        <v>59</v>
      </c>
      <c r="L109" s="168">
        <v>780</v>
      </c>
      <c r="M109" s="168">
        <v>808</v>
      </c>
      <c r="N109" s="168">
        <v>1588</v>
      </c>
      <c r="O109" s="168">
        <v>57</v>
      </c>
      <c r="P109" s="168">
        <v>54</v>
      </c>
      <c r="Q109" s="168">
        <v>55</v>
      </c>
      <c r="R109" s="168">
        <v>1033</v>
      </c>
      <c r="S109" s="168">
        <v>1095</v>
      </c>
      <c r="T109" s="168">
        <v>2128</v>
      </c>
    </row>
    <row r="110" spans="1:20" x14ac:dyDescent="0.2">
      <c r="A110" s="168" t="s">
        <v>359</v>
      </c>
      <c r="B110" s="206" t="s">
        <v>360</v>
      </c>
      <c r="C110" s="168">
        <v>52</v>
      </c>
      <c r="D110" s="168">
        <v>44</v>
      </c>
      <c r="E110" s="168">
        <v>48</v>
      </c>
      <c r="F110" s="168">
        <v>328</v>
      </c>
      <c r="G110" s="168">
        <v>315</v>
      </c>
      <c r="H110" s="168">
        <v>643</v>
      </c>
      <c r="I110" s="168">
        <v>63</v>
      </c>
      <c r="J110" s="168">
        <v>56</v>
      </c>
      <c r="K110" s="168">
        <v>60</v>
      </c>
      <c r="L110" s="168">
        <v>989</v>
      </c>
      <c r="M110" s="168">
        <v>941</v>
      </c>
      <c r="N110" s="168">
        <v>1930</v>
      </c>
      <c r="O110" s="168">
        <v>61</v>
      </c>
      <c r="P110" s="168">
        <v>53</v>
      </c>
      <c r="Q110" s="168">
        <v>57</v>
      </c>
      <c r="R110" s="168">
        <v>1317</v>
      </c>
      <c r="S110" s="168">
        <v>1256</v>
      </c>
      <c r="T110" s="168">
        <v>2573</v>
      </c>
    </row>
    <row r="111" spans="1:20" x14ac:dyDescent="0.2">
      <c r="A111" s="168" t="s">
        <v>194</v>
      </c>
      <c r="B111" s="206" t="s">
        <v>195</v>
      </c>
      <c r="C111" s="168">
        <v>49</v>
      </c>
      <c r="D111" s="168">
        <v>43</v>
      </c>
      <c r="E111" s="168">
        <v>46</v>
      </c>
      <c r="F111" s="168">
        <v>370</v>
      </c>
      <c r="G111" s="168">
        <v>403</v>
      </c>
      <c r="H111" s="168">
        <v>773</v>
      </c>
      <c r="I111" s="168">
        <v>70</v>
      </c>
      <c r="J111" s="168">
        <v>64</v>
      </c>
      <c r="K111" s="168">
        <v>67</v>
      </c>
      <c r="L111" s="168">
        <v>3133</v>
      </c>
      <c r="M111" s="168">
        <v>3253</v>
      </c>
      <c r="N111" s="168">
        <v>6386</v>
      </c>
      <c r="O111" s="168">
        <v>68</v>
      </c>
      <c r="P111" s="168">
        <v>61</v>
      </c>
      <c r="Q111" s="168">
        <v>64</v>
      </c>
      <c r="R111" s="168">
        <v>3503</v>
      </c>
      <c r="S111" s="168">
        <v>3656</v>
      </c>
      <c r="T111" s="168">
        <v>7159</v>
      </c>
    </row>
    <row r="112" spans="1:20" x14ac:dyDescent="0.2">
      <c r="A112" s="168" t="s">
        <v>192</v>
      </c>
      <c r="B112" s="206" t="s">
        <v>193</v>
      </c>
      <c r="C112" s="168">
        <v>55</v>
      </c>
      <c r="D112" s="168">
        <v>45</v>
      </c>
      <c r="E112" s="168">
        <v>50</v>
      </c>
      <c r="F112" s="168">
        <v>532</v>
      </c>
      <c r="G112" s="168">
        <v>607</v>
      </c>
      <c r="H112" s="168">
        <v>1139</v>
      </c>
      <c r="I112" s="168">
        <v>62</v>
      </c>
      <c r="J112" s="168">
        <v>57</v>
      </c>
      <c r="K112" s="168">
        <v>59</v>
      </c>
      <c r="L112" s="168">
        <v>1423</v>
      </c>
      <c r="M112" s="168">
        <v>1535</v>
      </c>
      <c r="N112" s="168">
        <v>2958</v>
      </c>
      <c r="O112" s="168">
        <v>60</v>
      </c>
      <c r="P112" s="168">
        <v>54</v>
      </c>
      <c r="Q112" s="168">
        <v>57</v>
      </c>
      <c r="R112" s="168">
        <v>1955</v>
      </c>
      <c r="S112" s="168">
        <v>2142</v>
      </c>
      <c r="T112" s="168">
        <v>4097</v>
      </c>
    </row>
    <row r="113" spans="1:20" x14ac:dyDescent="0.2">
      <c r="A113" s="168" t="s">
        <v>204</v>
      </c>
      <c r="B113" s="206" t="s">
        <v>205</v>
      </c>
      <c r="C113" s="168">
        <v>79</v>
      </c>
      <c r="D113" s="168">
        <v>42</v>
      </c>
      <c r="E113" s="168">
        <v>58</v>
      </c>
      <c r="F113" s="168">
        <v>14</v>
      </c>
      <c r="G113" s="168">
        <v>19</v>
      </c>
      <c r="H113" s="168">
        <v>33</v>
      </c>
      <c r="I113" s="168">
        <v>72</v>
      </c>
      <c r="J113" s="168">
        <v>60</v>
      </c>
      <c r="K113" s="168">
        <v>66</v>
      </c>
      <c r="L113" s="168">
        <v>160</v>
      </c>
      <c r="M113" s="168">
        <v>172</v>
      </c>
      <c r="N113" s="168">
        <v>332</v>
      </c>
      <c r="O113" s="168">
        <v>72</v>
      </c>
      <c r="P113" s="168">
        <v>58</v>
      </c>
      <c r="Q113" s="168">
        <v>65</v>
      </c>
      <c r="R113" s="168">
        <v>174</v>
      </c>
      <c r="S113" s="168">
        <v>191</v>
      </c>
      <c r="T113" s="168">
        <v>365</v>
      </c>
    </row>
    <row r="114" spans="1:20" x14ac:dyDescent="0.2">
      <c r="A114" s="168" t="s">
        <v>222</v>
      </c>
      <c r="B114" s="206" t="s">
        <v>223</v>
      </c>
      <c r="C114" s="168">
        <v>52</v>
      </c>
      <c r="D114" s="168">
        <v>43</v>
      </c>
      <c r="E114" s="168">
        <v>47</v>
      </c>
      <c r="F114" s="168">
        <v>611</v>
      </c>
      <c r="G114" s="168">
        <v>666</v>
      </c>
      <c r="H114" s="168">
        <v>1277</v>
      </c>
      <c r="I114" s="168">
        <v>71</v>
      </c>
      <c r="J114" s="168">
        <v>61</v>
      </c>
      <c r="K114" s="168">
        <v>66</v>
      </c>
      <c r="L114" s="168">
        <v>3795</v>
      </c>
      <c r="M114" s="168">
        <v>3815</v>
      </c>
      <c r="N114" s="168">
        <v>7610</v>
      </c>
      <c r="O114" s="168">
        <v>68</v>
      </c>
      <c r="P114" s="168">
        <v>58</v>
      </c>
      <c r="Q114" s="168">
        <v>63</v>
      </c>
      <c r="R114" s="168">
        <v>4406</v>
      </c>
      <c r="S114" s="168">
        <v>4481</v>
      </c>
      <c r="T114" s="168">
        <v>8887</v>
      </c>
    </row>
    <row r="115" spans="1:20" x14ac:dyDescent="0.2">
      <c r="A115" s="168" t="s">
        <v>224</v>
      </c>
      <c r="B115" s="206" t="s">
        <v>225</v>
      </c>
      <c r="C115" s="168">
        <v>47</v>
      </c>
      <c r="D115" s="168">
        <v>37</v>
      </c>
      <c r="E115" s="168">
        <v>42</v>
      </c>
      <c r="F115" s="168">
        <v>438</v>
      </c>
      <c r="G115" s="168">
        <v>450</v>
      </c>
      <c r="H115" s="168">
        <v>888</v>
      </c>
      <c r="I115" s="168">
        <v>65</v>
      </c>
      <c r="J115" s="168">
        <v>49</v>
      </c>
      <c r="K115" s="168">
        <v>57</v>
      </c>
      <c r="L115" s="168">
        <v>992</v>
      </c>
      <c r="M115" s="168">
        <v>997</v>
      </c>
      <c r="N115" s="168">
        <v>1989</v>
      </c>
      <c r="O115" s="168">
        <v>60</v>
      </c>
      <c r="P115" s="168">
        <v>45</v>
      </c>
      <c r="Q115" s="168">
        <v>52</v>
      </c>
      <c r="R115" s="168">
        <v>1430</v>
      </c>
      <c r="S115" s="168">
        <v>1447</v>
      </c>
      <c r="T115" s="168">
        <v>2877</v>
      </c>
    </row>
    <row r="116" spans="1:20" x14ac:dyDescent="0.2">
      <c r="A116" s="168" t="s">
        <v>402</v>
      </c>
      <c r="B116" s="206" t="s">
        <v>403</v>
      </c>
      <c r="C116" s="168">
        <v>34</v>
      </c>
      <c r="D116" s="168">
        <v>38</v>
      </c>
      <c r="E116" s="168">
        <v>36</v>
      </c>
      <c r="F116" s="168">
        <v>272</v>
      </c>
      <c r="G116" s="168">
        <v>298</v>
      </c>
      <c r="H116" s="168">
        <v>570</v>
      </c>
      <c r="I116" s="168">
        <v>63</v>
      </c>
      <c r="J116" s="168">
        <v>55</v>
      </c>
      <c r="K116" s="168">
        <v>59</v>
      </c>
      <c r="L116" s="168">
        <v>2144</v>
      </c>
      <c r="M116" s="168">
        <v>2312</v>
      </c>
      <c r="N116" s="168">
        <v>4456</v>
      </c>
      <c r="O116" s="168">
        <v>60</v>
      </c>
      <c r="P116" s="168">
        <v>53</v>
      </c>
      <c r="Q116" s="168">
        <v>56</v>
      </c>
      <c r="R116" s="168">
        <v>2416</v>
      </c>
      <c r="S116" s="168">
        <v>2610</v>
      </c>
      <c r="T116" s="168">
        <v>5026</v>
      </c>
    </row>
    <row r="117" spans="1:20" x14ac:dyDescent="0.2">
      <c r="A117" s="168" t="s">
        <v>398</v>
      </c>
      <c r="B117" s="206" t="s">
        <v>399</v>
      </c>
      <c r="C117" s="168">
        <v>58</v>
      </c>
      <c r="D117" s="168">
        <v>44</v>
      </c>
      <c r="E117" s="168">
        <v>51</v>
      </c>
      <c r="F117" s="168">
        <v>222</v>
      </c>
      <c r="G117" s="168">
        <v>218</v>
      </c>
      <c r="H117" s="168">
        <v>440</v>
      </c>
      <c r="I117" s="168">
        <v>67</v>
      </c>
      <c r="J117" s="168">
        <v>60</v>
      </c>
      <c r="K117" s="168">
        <v>63</v>
      </c>
      <c r="L117" s="168">
        <v>983</v>
      </c>
      <c r="M117" s="168">
        <v>1115</v>
      </c>
      <c r="N117" s="168">
        <v>2098</v>
      </c>
      <c r="O117" s="168">
        <v>65</v>
      </c>
      <c r="P117" s="168">
        <v>57</v>
      </c>
      <c r="Q117" s="168">
        <v>61</v>
      </c>
      <c r="R117" s="168">
        <v>1205</v>
      </c>
      <c r="S117" s="168">
        <v>1333</v>
      </c>
      <c r="T117" s="168">
        <v>2538</v>
      </c>
    </row>
    <row r="118" spans="1:20" x14ac:dyDescent="0.2">
      <c r="A118" s="168" t="s">
        <v>333</v>
      </c>
      <c r="B118" s="206" t="s">
        <v>334</v>
      </c>
      <c r="C118" s="168">
        <v>32</v>
      </c>
      <c r="D118" s="168">
        <v>40</v>
      </c>
      <c r="E118" s="168">
        <v>36</v>
      </c>
      <c r="F118" s="168">
        <v>66</v>
      </c>
      <c r="G118" s="168">
        <v>60</v>
      </c>
      <c r="H118" s="168">
        <v>126</v>
      </c>
      <c r="I118" s="168">
        <v>57</v>
      </c>
      <c r="J118" s="168">
        <v>54</v>
      </c>
      <c r="K118" s="168">
        <v>55</v>
      </c>
      <c r="L118" s="168">
        <v>574</v>
      </c>
      <c r="M118" s="168">
        <v>614</v>
      </c>
      <c r="N118" s="168">
        <v>1188</v>
      </c>
      <c r="O118" s="168">
        <v>55</v>
      </c>
      <c r="P118" s="168">
        <v>53</v>
      </c>
      <c r="Q118" s="168">
        <v>54</v>
      </c>
      <c r="R118" s="168">
        <v>640</v>
      </c>
      <c r="S118" s="168">
        <v>674</v>
      </c>
      <c r="T118" s="168">
        <v>1314</v>
      </c>
    </row>
    <row r="119" spans="1:20" x14ac:dyDescent="0.2">
      <c r="A119" s="168" t="s">
        <v>367</v>
      </c>
      <c r="B119" s="206" t="s">
        <v>368</v>
      </c>
      <c r="C119" s="168">
        <v>26</v>
      </c>
      <c r="D119" s="168">
        <v>43</v>
      </c>
      <c r="E119" s="168">
        <v>35</v>
      </c>
      <c r="F119" s="168">
        <v>58</v>
      </c>
      <c r="G119" s="168">
        <v>72</v>
      </c>
      <c r="H119" s="168">
        <v>130</v>
      </c>
      <c r="I119" s="168">
        <v>62</v>
      </c>
      <c r="J119" s="168">
        <v>62</v>
      </c>
      <c r="K119" s="168">
        <v>62</v>
      </c>
      <c r="L119" s="168">
        <v>678</v>
      </c>
      <c r="M119" s="168">
        <v>697</v>
      </c>
      <c r="N119" s="168">
        <v>1375</v>
      </c>
      <c r="O119" s="168">
        <v>59</v>
      </c>
      <c r="P119" s="168">
        <v>60</v>
      </c>
      <c r="Q119" s="168">
        <v>60</v>
      </c>
      <c r="R119" s="168">
        <v>736</v>
      </c>
      <c r="S119" s="168">
        <v>769</v>
      </c>
      <c r="T119" s="168">
        <v>1505</v>
      </c>
    </row>
    <row r="120" spans="1:20" x14ac:dyDescent="0.2">
      <c r="A120" s="168" t="s">
        <v>363</v>
      </c>
      <c r="B120" s="206" t="s">
        <v>364</v>
      </c>
      <c r="C120" s="168">
        <v>38</v>
      </c>
      <c r="D120" s="168">
        <v>36</v>
      </c>
      <c r="E120" s="168">
        <v>37</v>
      </c>
      <c r="F120" s="168">
        <v>80</v>
      </c>
      <c r="G120" s="168">
        <v>94</v>
      </c>
      <c r="H120" s="168">
        <v>174</v>
      </c>
      <c r="I120" s="168">
        <v>61</v>
      </c>
      <c r="J120" s="168">
        <v>58</v>
      </c>
      <c r="K120" s="168">
        <v>59</v>
      </c>
      <c r="L120" s="168">
        <v>788</v>
      </c>
      <c r="M120" s="168">
        <v>830</v>
      </c>
      <c r="N120" s="168">
        <v>1618</v>
      </c>
      <c r="O120" s="168">
        <v>59</v>
      </c>
      <c r="P120" s="168">
        <v>56</v>
      </c>
      <c r="Q120" s="168">
        <v>57</v>
      </c>
      <c r="R120" s="168">
        <v>868</v>
      </c>
      <c r="S120" s="168">
        <v>924</v>
      </c>
      <c r="T120" s="168">
        <v>1792</v>
      </c>
    </row>
    <row r="121" spans="1:20" x14ac:dyDescent="0.2">
      <c r="A121" s="168" t="s">
        <v>355</v>
      </c>
      <c r="B121" s="206" t="s">
        <v>356</v>
      </c>
      <c r="C121" s="168">
        <v>34</v>
      </c>
      <c r="D121" s="168">
        <v>27</v>
      </c>
      <c r="E121" s="168">
        <v>31</v>
      </c>
      <c r="F121" s="168">
        <v>187</v>
      </c>
      <c r="G121" s="168">
        <v>151</v>
      </c>
      <c r="H121" s="168">
        <v>338</v>
      </c>
      <c r="I121" s="168">
        <v>64</v>
      </c>
      <c r="J121" s="168">
        <v>48</v>
      </c>
      <c r="K121" s="168">
        <v>56</v>
      </c>
      <c r="L121" s="168">
        <v>641</v>
      </c>
      <c r="M121" s="168">
        <v>642</v>
      </c>
      <c r="N121" s="168">
        <v>1283</v>
      </c>
      <c r="O121" s="168">
        <v>57</v>
      </c>
      <c r="P121" s="168">
        <v>44</v>
      </c>
      <c r="Q121" s="168">
        <v>51</v>
      </c>
      <c r="R121" s="168">
        <v>828</v>
      </c>
      <c r="S121" s="168">
        <v>793</v>
      </c>
      <c r="T121" s="168">
        <v>1621</v>
      </c>
    </row>
    <row r="122" spans="1:20" x14ac:dyDescent="0.2">
      <c r="A122" s="168" t="s">
        <v>357</v>
      </c>
      <c r="B122" s="206" t="s">
        <v>358</v>
      </c>
      <c r="C122" s="168">
        <v>54</v>
      </c>
      <c r="D122" s="168">
        <v>46</v>
      </c>
      <c r="E122" s="168">
        <v>50</v>
      </c>
      <c r="F122" s="168">
        <v>159</v>
      </c>
      <c r="G122" s="168">
        <v>180</v>
      </c>
      <c r="H122" s="168">
        <v>339</v>
      </c>
      <c r="I122" s="168">
        <v>61</v>
      </c>
      <c r="J122" s="168">
        <v>54</v>
      </c>
      <c r="K122" s="168">
        <v>57</v>
      </c>
      <c r="L122" s="168">
        <v>821</v>
      </c>
      <c r="M122" s="168">
        <v>869</v>
      </c>
      <c r="N122" s="168">
        <v>1690</v>
      </c>
      <c r="O122" s="168">
        <v>60</v>
      </c>
      <c r="P122" s="168">
        <v>53</v>
      </c>
      <c r="Q122" s="168">
        <v>56</v>
      </c>
      <c r="R122" s="168">
        <v>980</v>
      </c>
      <c r="S122" s="168">
        <v>1049</v>
      </c>
      <c r="T122" s="168">
        <v>2029</v>
      </c>
    </row>
    <row r="123" spans="1:20" x14ac:dyDescent="0.2">
      <c r="A123" s="168" t="s">
        <v>369</v>
      </c>
      <c r="B123" s="206" t="s">
        <v>370</v>
      </c>
      <c r="C123" s="168">
        <v>26</v>
      </c>
      <c r="D123" s="168">
        <v>25</v>
      </c>
      <c r="E123" s="168">
        <v>25</v>
      </c>
      <c r="F123" s="168">
        <v>46</v>
      </c>
      <c r="G123" s="168">
        <v>64</v>
      </c>
      <c r="H123" s="168">
        <v>110</v>
      </c>
      <c r="I123" s="168">
        <v>56</v>
      </c>
      <c r="J123" s="168">
        <v>52</v>
      </c>
      <c r="K123" s="168">
        <v>54</v>
      </c>
      <c r="L123" s="168">
        <v>902</v>
      </c>
      <c r="M123" s="168">
        <v>912</v>
      </c>
      <c r="N123" s="168">
        <v>1814</v>
      </c>
      <c r="O123" s="168">
        <v>55</v>
      </c>
      <c r="P123" s="168">
        <v>50</v>
      </c>
      <c r="Q123" s="168">
        <v>52</v>
      </c>
      <c r="R123" s="168">
        <v>948</v>
      </c>
      <c r="S123" s="168">
        <v>976</v>
      </c>
      <c r="T123" s="168">
        <v>1924</v>
      </c>
    </row>
    <row r="124" spans="1:20" x14ac:dyDescent="0.2">
      <c r="A124" s="168" t="s">
        <v>242</v>
      </c>
      <c r="B124" s="206" t="s">
        <v>243</v>
      </c>
      <c r="C124" s="168">
        <v>46</v>
      </c>
      <c r="D124" s="168">
        <v>36</v>
      </c>
      <c r="E124" s="168">
        <v>41</v>
      </c>
      <c r="F124" s="168">
        <v>394</v>
      </c>
      <c r="G124" s="168">
        <v>450</v>
      </c>
      <c r="H124" s="168">
        <v>844</v>
      </c>
      <c r="I124" s="168">
        <v>70</v>
      </c>
      <c r="J124" s="168">
        <v>62</v>
      </c>
      <c r="K124" s="168">
        <v>66</v>
      </c>
      <c r="L124" s="168">
        <v>2712</v>
      </c>
      <c r="M124" s="168">
        <v>2974</v>
      </c>
      <c r="N124" s="168">
        <v>5686</v>
      </c>
      <c r="O124" s="168">
        <v>67</v>
      </c>
      <c r="P124" s="168">
        <v>59</v>
      </c>
      <c r="Q124" s="168">
        <v>62</v>
      </c>
      <c r="R124" s="168">
        <v>3106</v>
      </c>
      <c r="S124" s="168">
        <v>3424</v>
      </c>
      <c r="T124" s="168">
        <v>6530</v>
      </c>
    </row>
    <row r="125" spans="1:20" x14ac:dyDescent="0.2">
      <c r="A125" s="168" t="s">
        <v>252</v>
      </c>
      <c r="B125" s="206" t="s">
        <v>253</v>
      </c>
      <c r="C125" s="168">
        <v>44</v>
      </c>
      <c r="D125" s="168">
        <v>30</v>
      </c>
      <c r="E125" s="168">
        <v>37</v>
      </c>
      <c r="F125" s="168">
        <v>265</v>
      </c>
      <c r="G125" s="168">
        <v>282</v>
      </c>
      <c r="H125" s="168">
        <v>547</v>
      </c>
      <c r="I125" s="168">
        <v>56</v>
      </c>
      <c r="J125" s="168">
        <v>48</v>
      </c>
      <c r="K125" s="168">
        <v>52</v>
      </c>
      <c r="L125" s="168">
        <v>1003</v>
      </c>
      <c r="M125" s="168">
        <v>980</v>
      </c>
      <c r="N125" s="168">
        <v>1983</v>
      </c>
      <c r="O125" s="168">
        <v>54</v>
      </c>
      <c r="P125" s="168">
        <v>44</v>
      </c>
      <c r="Q125" s="168">
        <v>49</v>
      </c>
      <c r="R125" s="168">
        <v>1268</v>
      </c>
      <c r="S125" s="168">
        <v>1262</v>
      </c>
      <c r="T125" s="168">
        <v>2530</v>
      </c>
    </row>
    <row r="126" spans="1:20" x14ac:dyDescent="0.2">
      <c r="A126" s="168" t="s">
        <v>124</v>
      </c>
      <c r="B126" s="206" t="s">
        <v>125</v>
      </c>
      <c r="C126" s="168">
        <v>39</v>
      </c>
      <c r="D126" s="168">
        <v>41</v>
      </c>
      <c r="E126" s="168">
        <v>40</v>
      </c>
      <c r="F126" s="168">
        <v>271</v>
      </c>
      <c r="G126" s="168">
        <v>303</v>
      </c>
      <c r="H126" s="168">
        <v>574</v>
      </c>
      <c r="I126" s="168">
        <v>66</v>
      </c>
      <c r="J126" s="168">
        <v>59</v>
      </c>
      <c r="K126" s="168">
        <v>63</v>
      </c>
      <c r="L126" s="168">
        <v>493</v>
      </c>
      <c r="M126" s="168">
        <v>508</v>
      </c>
      <c r="N126" s="168">
        <v>1001</v>
      </c>
      <c r="O126" s="168">
        <v>57</v>
      </c>
      <c r="P126" s="168">
        <v>52</v>
      </c>
      <c r="Q126" s="168">
        <v>54</v>
      </c>
      <c r="R126" s="168">
        <v>764</v>
      </c>
      <c r="S126" s="168">
        <v>811</v>
      </c>
      <c r="T126" s="168">
        <v>1575</v>
      </c>
    </row>
    <row r="127" spans="1:20" x14ac:dyDescent="0.2">
      <c r="A127" s="168" t="s">
        <v>149</v>
      </c>
      <c r="B127" s="206" t="s">
        <v>150</v>
      </c>
      <c r="C127" s="168">
        <v>45</v>
      </c>
      <c r="D127" s="168">
        <v>35</v>
      </c>
      <c r="E127" s="168">
        <v>39</v>
      </c>
      <c r="F127" s="168">
        <v>149</v>
      </c>
      <c r="G127" s="168">
        <v>204</v>
      </c>
      <c r="H127" s="168">
        <v>353</v>
      </c>
      <c r="I127" s="168">
        <v>67</v>
      </c>
      <c r="J127" s="168">
        <v>59</v>
      </c>
      <c r="K127" s="168">
        <v>63</v>
      </c>
      <c r="L127" s="168">
        <v>1027</v>
      </c>
      <c r="M127" s="168">
        <v>1037</v>
      </c>
      <c r="N127" s="168">
        <v>2064</v>
      </c>
      <c r="O127" s="168">
        <v>64</v>
      </c>
      <c r="P127" s="168">
        <v>56</v>
      </c>
      <c r="Q127" s="168">
        <v>60</v>
      </c>
      <c r="R127" s="168">
        <v>1176</v>
      </c>
      <c r="S127" s="168">
        <v>1241</v>
      </c>
      <c r="T127" s="168">
        <v>2417</v>
      </c>
    </row>
    <row r="128" spans="1:20" x14ac:dyDescent="0.2">
      <c r="A128" s="168" t="s">
        <v>380</v>
      </c>
      <c r="B128" s="206" t="s">
        <v>381</v>
      </c>
      <c r="C128" s="168">
        <v>48</v>
      </c>
      <c r="D128" s="168">
        <v>38</v>
      </c>
      <c r="E128" s="168">
        <v>43</v>
      </c>
      <c r="F128" s="168">
        <v>510</v>
      </c>
      <c r="G128" s="168">
        <v>518</v>
      </c>
      <c r="H128" s="168">
        <v>1028</v>
      </c>
      <c r="I128" s="168">
        <v>66</v>
      </c>
      <c r="J128" s="168">
        <v>57</v>
      </c>
      <c r="K128" s="168">
        <v>62</v>
      </c>
      <c r="L128" s="168">
        <v>3056</v>
      </c>
      <c r="M128" s="168">
        <v>3255</v>
      </c>
      <c r="N128" s="168">
        <v>6311</v>
      </c>
      <c r="O128" s="168">
        <v>63</v>
      </c>
      <c r="P128" s="168">
        <v>55</v>
      </c>
      <c r="Q128" s="168">
        <v>59</v>
      </c>
      <c r="R128" s="168">
        <v>3566</v>
      </c>
      <c r="S128" s="168">
        <v>3773</v>
      </c>
      <c r="T128" s="168">
        <v>7339</v>
      </c>
    </row>
    <row r="129" spans="1:20" x14ac:dyDescent="0.2">
      <c r="A129" s="168" t="s">
        <v>390</v>
      </c>
      <c r="B129" s="206" t="s">
        <v>391</v>
      </c>
      <c r="C129" s="168">
        <v>46</v>
      </c>
      <c r="D129" s="168">
        <v>44</v>
      </c>
      <c r="E129" s="168">
        <v>45</v>
      </c>
      <c r="F129" s="168">
        <v>325</v>
      </c>
      <c r="G129" s="168">
        <v>322</v>
      </c>
      <c r="H129" s="168">
        <v>647</v>
      </c>
      <c r="I129" s="168">
        <v>64</v>
      </c>
      <c r="J129" s="168">
        <v>58</v>
      </c>
      <c r="K129" s="168">
        <v>61</v>
      </c>
      <c r="L129" s="168">
        <v>1044</v>
      </c>
      <c r="M129" s="168">
        <v>1092</v>
      </c>
      <c r="N129" s="168">
        <v>2136</v>
      </c>
      <c r="O129" s="168">
        <v>60</v>
      </c>
      <c r="P129" s="168">
        <v>55</v>
      </c>
      <c r="Q129" s="168">
        <v>58</v>
      </c>
      <c r="R129" s="168">
        <v>1369</v>
      </c>
      <c r="S129" s="168">
        <v>1414</v>
      </c>
      <c r="T129" s="168">
        <v>2783</v>
      </c>
    </row>
    <row r="130" spans="1:20" x14ac:dyDescent="0.2">
      <c r="A130" s="168" t="s">
        <v>400</v>
      </c>
      <c r="B130" s="206" t="s">
        <v>401</v>
      </c>
      <c r="C130" s="168" t="s">
        <v>428</v>
      </c>
      <c r="D130" s="168" t="s">
        <v>428</v>
      </c>
      <c r="E130" s="168" t="s">
        <v>428</v>
      </c>
      <c r="F130" s="168" t="s">
        <v>428</v>
      </c>
      <c r="G130" s="168" t="s">
        <v>428</v>
      </c>
      <c r="H130" s="168" t="s">
        <v>428</v>
      </c>
      <c r="I130" s="168" t="s">
        <v>428</v>
      </c>
      <c r="J130" s="168" t="s">
        <v>428</v>
      </c>
      <c r="K130" s="168" t="s">
        <v>428</v>
      </c>
      <c r="L130" s="168" t="s">
        <v>428</v>
      </c>
      <c r="M130" s="168" t="s">
        <v>428</v>
      </c>
      <c r="N130" s="168" t="s">
        <v>428</v>
      </c>
      <c r="O130" s="168" t="s">
        <v>428</v>
      </c>
      <c r="P130" s="168" t="s">
        <v>428</v>
      </c>
      <c r="Q130" s="168" t="s">
        <v>428</v>
      </c>
      <c r="R130" s="168" t="s">
        <v>428</v>
      </c>
      <c r="S130" s="168" t="s">
        <v>428</v>
      </c>
      <c r="T130" s="168" t="s">
        <v>428</v>
      </c>
    </row>
    <row r="131" spans="1:20" x14ac:dyDescent="0.2">
      <c r="A131" s="168" t="s">
        <v>244</v>
      </c>
      <c r="B131" s="206" t="s">
        <v>245</v>
      </c>
      <c r="C131" s="168">
        <v>38</v>
      </c>
      <c r="D131" s="168">
        <v>32</v>
      </c>
      <c r="E131" s="168">
        <v>35</v>
      </c>
      <c r="F131" s="168">
        <v>1123</v>
      </c>
      <c r="G131" s="168">
        <v>1140</v>
      </c>
      <c r="H131" s="168">
        <v>2263</v>
      </c>
      <c r="I131" s="168">
        <v>61</v>
      </c>
      <c r="J131" s="168">
        <v>54</v>
      </c>
      <c r="K131" s="168">
        <v>57</v>
      </c>
      <c r="L131" s="168">
        <v>6278</v>
      </c>
      <c r="M131" s="168">
        <v>6866</v>
      </c>
      <c r="N131" s="168">
        <v>13144</v>
      </c>
      <c r="O131" s="168">
        <v>57</v>
      </c>
      <c r="P131" s="168">
        <v>51</v>
      </c>
      <c r="Q131" s="168">
        <v>54</v>
      </c>
      <c r="R131" s="168">
        <v>7401</v>
      </c>
      <c r="S131" s="168">
        <v>8006</v>
      </c>
      <c r="T131" s="168">
        <v>15407</v>
      </c>
    </row>
    <row r="132" spans="1:20" x14ac:dyDescent="0.2">
      <c r="A132" s="168" t="s">
        <v>254</v>
      </c>
      <c r="B132" s="206" t="s">
        <v>441</v>
      </c>
      <c r="C132" s="168">
        <v>35</v>
      </c>
      <c r="D132" s="168">
        <v>37</v>
      </c>
      <c r="E132" s="168">
        <v>36</v>
      </c>
      <c r="F132" s="168">
        <v>178</v>
      </c>
      <c r="G132" s="168">
        <v>204</v>
      </c>
      <c r="H132" s="168">
        <v>382</v>
      </c>
      <c r="I132" s="168">
        <v>61</v>
      </c>
      <c r="J132" s="168">
        <v>51</v>
      </c>
      <c r="K132" s="168">
        <v>56</v>
      </c>
      <c r="L132" s="168">
        <v>750</v>
      </c>
      <c r="M132" s="168">
        <v>790</v>
      </c>
      <c r="N132" s="168">
        <v>1540</v>
      </c>
      <c r="O132" s="168">
        <v>56</v>
      </c>
      <c r="P132" s="168">
        <v>48</v>
      </c>
      <c r="Q132" s="168">
        <v>52</v>
      </c>
      <c r="R132" s="168">
        <v>928</v>
      </c>
      <c r="S132" s="168">
        <v>994</v>
      </c>
      <c r="T132" s="168">
        <v>1922</v>
      </c>
    </row>
    <row r="133" spans="1:20" x14ac:dyDescent="0.2">
      <c r="A133" s="168" t="s">
        <v>257</v>
      </c>
      <c r="B133" s="206" t="s">
        <v>258</v>
      </c>
      <c r="C133" s="168">
        <v>49</v>
      </c>
      <c r="D133" s="168">
        <v>37</v>
      </c>
      <c r="E133" s="168">
        <v>43</v>
      </c>
      <c r="F133" s="168">
        <v>195</v>
      </c>
      <c r="G133" s="168">
        <v>203</v>
      </c>
      <c r="H133" s="168">
        <v>398</v>
      </c>
      <c r="I133" s="168">
        <v>67</v>
      </c>
      <c r="J133" s="168">
        <v>57</v>
      </c>
      <c r="K133" s="168">
        <v>62</v>
      </c>
      <c r="L133" s="168">
        <v>782</v>
      </c>
      <c r="M133" s="168">
        <v>843</v>
      </c>
      <c r="N133" s="168">
        <v>1625</v>
      </c>
      <c r="O133" s="168">
        <v>63</v>
      </c>
      <c r="P133" s="168">
        <v>53</v>
      </c>
      <c r="Q133" s="168">
        <v>58</v>
      </c>
      <c r="R133" s="168">
        <v>977</v>
      </c>
      <c r="S133" s="168">
        <v>1046</v>
      </c>
      <c r="T133" s="168">
        <v>2023</v>
      </c>
    </row>
    <row r="134" spans="1:20" x14ac:dyDescent="0.2">
      <c r="A134" s="168" t="s">
        <v>214</v>
      </c>
      <c r="B134" s="206" t="s">
        <v>215</v>
      </c>
      <c r="C134" s="168">
        <v>40</v>
      </c>
      <c r="D134" s="168">
        <v>33</v>
      </c>
      <c r="E134" s="168">
        <v>36</v>
      </c>
      <c r="F134" s="168">
        <v>110</v>
      </c>
      <c r="G134" s="168">
        <v>116</v>
      </c>
      <c r="H134" s="168">
        <v>226</v>
      </c>
      <c r="I134" s="168">
        <v>57</v>
      </c>
      <c r="J134" s="168">
        <v>50</v>
      </c>
      <c r="K134" s="168">
        <v>54</v>
      </c>
      <c r="L134" s="168">
        <v>734</v>
      </c>
      <c r="M134" s="168">
        <v>780</v>
      </c>
      <c r="N134" s="168">
        <v>1514</v>
      </c>
      <c r="O134" s="168">
        <v>55</v>
      </c>
      <c r="P134" s="168">
        <v>48</v>
      </c>
      <c r="Q134" s="168">
        <v>51</v>
      </c>
      <c r="R134" s="168">
        <v>844</v>
      </c>
      <c r="S134" s="168">
        <v>896</v>
      </c>
      <c r="T134" s="168">
        <v>1740</v>
      </c>
    </row>
    <row r="135" spans="1:20" x14ac:dyDescent="0.2">
      <c r="A135" s="168" t="s">
        <v>234</v>
      </c>
      <c r="B135" s="206" t="s">
        <v>235</v>
      </c>
      <c r="C135" s="168">
        <v>43</v>
      </c>
      <c r="D135" s="168">
        <v>33</v>
      </c>
      <c r="E135" s="168">
        <v>38</v>
      </c>
      <c r="F135" s="168">
        <v>433</v>
      </c>
      <c r="G135" s="168">
        <v>451</v>
      </c>
      <c r="H135" s="168">
        <v>884</v>
      </c>
      <c r="I135" s="168">
        <v>70</v>
      </c>
      <c r="J135" s="168">
        <v>62</v>
      </c>
      <c r="K135" s="168">
        <v>66</v>
      </c>
      <c r="L135" s="168">
        <v>2470</v>
      </c>
      <c r="M135" s="168">
        <v>2533</v>
      </c>
      <c r="N135" s="168">
        <v>5003</v>
      </c>
      <c r="O135" s="168">
        <v>66</v>
      </c>
      <c r="P135" s="168">
        <v>58</v>
      </c>
      <c r="Q135" s="168">
        <v>62</v>
      </c>
      <c r="R135" s="168">
        <v>2903</v>
      </c>
      <c r="S135" s="168">
        <v>2984</v>
      </c>
      <c r="T135" s="168">
        <v>5887</v>
      </c>
    </row>
    <row r="136" spans="1:20" x14ac:dyDescent="0.2">
      <c r="A136" s="168" t="s">
        <v>345</v>
      </c>
      <c r="B136" s="206" t="s">
        <v>346</v>
      </c>
      <c r="C136" s="168">
        <v>41</v>
      </c>
      <c r="D136" s="168">
        <v>35</v>
      </c>
      <c r="E136" s="168">
        <v>38</v>
      </c>
      <c r="F136" s="168">
        <v>1349</v>
      </c>
      <c r="G136" s="168">
        <v>1345</v>
      </c>
      <c r="H136" s="168">
        <v>2694</v>
      </c>
      <c r="I136" s="168">
        <v>62</v>
      </c>
      <c r="J136" s="168">
        <v>53</v>
      </c>
      <c r="K136" s="168">
        <v>57</v>
      </c>
      <c r="L136" s="168">
        <v>6463</v>
      </c>
      <c r="M136" s="168">
        <v>7025</v>
      </c>
      <c r="N136" s="168">
        <v>13488</v>
      </c>
      <c r="O136" s="168">
        <v>58</v>
      </c>
      <c r="P136" s="168">
        <v>50</v>
      </c>
      <c r="Q136" s="168">
        <v>54</v>
      </c>
      <c r="R136" s="168">
        <v>7812</v>
      </c>
      <c r="S136" s="168">
        <v>8370</v>
      </c>
      <c r="T136" s="168">
        <v>16182</v>
      </c>
    </row>
    <row r="137" spans="1:20" x14ac:dyDescent="0.2">
      <c r="A137" s="168" t="s">
        <v>347</v>
      </c>
      <c r="B137" s="206" t="s">
        <v>348</v>
      </c>
      <c r="C137" s="168">
        <v>36</v>
      </c>
      <c r="D137" s="168">
        <v>28</v>
      </c>
      <c r="E137" s="168">
        <v>32</v>
      </c>
      <c r="F137" s="168">
        <v>352</v>
      </c>
      <c r="G137" s="168">
        <v>325</v>
      </c>
      <c r="H137" s="168">
        <v>677</v>
      </c>
      <c r="I137" s="168">
        <v>54</v>
      </c>
      <c r="J137" s="168">
        <v>48</v>
      </c>
      <c r="K137" s="168">
        <v>51</v>
      </c>
      <c r="L137" s="168">
        <v>1249</v>
      </c>
      <c r="M137" s="168">
        <v>1280</v>
      </c>
      <c r="N137" s="168">
        <v>2529</v>
      </c>
      <c r="O137" s="168">
        <v>50</v>
      </c>
      <c r="P137" s="168">
        <v>44</v>
      </c>
      <c r="Q137" s="168">
        <v>47</v>
      </c>
      <c r="R137" s="168">
        <v>1601</v>
      </c>
      <c r="S137" s="168">
        <v>1605</v>
      </c>
      <c r="T137" s="168">
        <v>3206</v>
      </c>
    </row>
    <row r="138" spans="1:20" x14ac:dyDescent="0.2">
      <c r="A138" s="168" t="s">
        <v>128</v>
      </c>
      <c r="B138" s="206" t="s">
        <v>129</v>
      </c>
      <c r="C138" s="168">
        <v>52</v>
      </c>
      <c r="D138" s="168">
        <v>42</v>
      </c>
      <c r="E138" s="168">
        <v>47</v>
      </c>
      <c r="F138" s="168">
        <v>1203</v>
      </c>
      <c r="G138" s="168">
        <v>1271</v>
      </c>
      <c r="H138" s="168">
        <v>2474</v>
      </c>
      <c r="I138" s="168">
        <v>69</v>
      </c>
      <c r="J138" s="168">
        <v>63</v>
      </c>
      <c r="K138" s="168">
        <v>66</v>
      </c>
      <c r="L138" s="168">
        <v>5120</v>
      </c>
      <c r="M138" s="168">
        <v>5438</v>
      </c>
      <c r="N138" s="168">
        <v>10558</v>
      </c>
      <c r="O138" s="168">
        <v>66</v>
      </c>
      <c r="P138" s="168">
        <v>59</v>
      </c>
      <c r="Q138" s="168">
        <v>62</v>
      </c>
      <c r="R138" s="168">
        <v>6323</v>
      </c>
      <c r="S138" s="168">
        <v>6709</v>
      </c>
      <c r="T138" s="168">
        <v>13032</v>
      </c>
    </row>
    <row r="139" spans="1:20" x14ac:dyDescent="0.2">
      <c r="A139" s="168" t="s">
        <v>110</v>
      </c>
      <c r="B139" s="206" t="s">
        <v>111</v>
      </c>
      <c r="C139" s="168">
        <v>49</v>
      </c>
      <c r="D139" s="168">
        <v>35</v>
      </c>
      <c r="E139" s="168">
        <v>42</v>
      </c>
      <c r="F139" s="168">
        <v>250</v>
      </c>
      <c r="G139" s="168">
        <v>228</v>
      </c>
      <c r="H139" s="168">
        <v>478</v>
      </c>
      <c r="I139" s="168">
        <v>65</v>
      </c>
      <c r="J139" s="168">
        <v>54</v>
      </c>
      <c r="K139" s="168">
        <v>60</v>
      </c>
      <c r="L139" s="168">
        <v>775</v>
      </c>
      <c r="M139" s="168">
        <v>786</v>
      </c>
      <c r="N139" s="168">
        <v>1561</v>
      </c>
      <c r="O139" s="168">
        <v>61</v>
      </c>
      <c r="P139" s="168">
        <v>50</v>
      </c>
      <c r="Q139" s="168">
        <v>56</v>
      </c>
      <c r="R139" s="168">
        <v>1025</v>
      </c>
      <c r="S139" s="168">
        <v>1014</v>
      </c>
      <c r="T139" s="168">
        <v>2039</v>
      </c>
    </row>
    <row r="140" spans="1:20" x14ac:dyDescent="0.2">
      <c r="A140" s="168" t="s">
        <v>112</v>
      </c>
      <c r="B140" s="206" t="s">
        <v>113</v>
      </c>
      <c r="C140" s="168">
        <v>46</v>
      </c>
      <c r="D140" s="168">
        <v>36</v>
      </c>
      <c r="E140" s="168">
        <v>41</v>
      </c>
      <c r="F140" s="168">
        <v>246</v>
      </c>
      <c r="G140" s="168">
        <v>236</v>
      </c>
      <c r="H140" s="168">
        <v>482</v>
      </c>
      <c r="I140" s="168">
        <v>67</v>
      </c>
      <c r="J140" s="168">
        <v>58</v>
      </c>
      <c r="K140" s="168">
        <v>63</v>
      </c>
      <c r="L140" s="168">
        <v>542</v>
      </c>
      <c r="M140" s="168">
        <v>554</v>
      </c>
      <c r="N140" s="168">
        <v>1096</v>
      </c>
      <c r="O140" s="168">
        <v>60</v>
      </c>
      <c r="P140" s="168">
        <v>52</v>
      </c>
      <c r="Q140" s="168">
        <v>56</v>
      </c>
      <c r="R140" s="168">
        <v>788</v>
      </c>
      <c r="S140" s="168">
        <v>790</v>
      </c>
      <c r="T140" s="168">
        <v>1578</v>
      </c>
    </row>
    <row r="141" spans="1:20" x14ac:dyDescent="0.2">
      <c r="A141" s="168" t="s">
        <v>202</v>
      </c>
      <c r="B141" s="206" t="s">
        <v>203</v>
      </c>
      <c r="C141" s="168">
        <v>45</v>
      </c>
      <c r="D141" s="168">
        <v>39</v>
      </c>
      <c r="E141" s="168">
        <v>42</v>
      </c>
      <c r="F141" s="168">
        <v>742</v>
      </c>
      <c r="G141" s="168">
        <v>745</v>
      </c>
      <c r="H141" s="168">
        <v>1487</v>
      </c>
      <c r="I141" s="168">
        <v>63</v>
      </c>
      <c r="J141" s="168">
        <v>56</v>
      </c>
      <c r="K141" s="168">
        <v>59</v>
      </c>
      <c r="L141" s="168">
        <v>3446</v>
      </c>
      <c r="M141" s="168">
        <v>3633</v>
      </c>
      <c r="N141" s="168">
        <v>7079</v>
      </c>
      <c r="O141" s="168">
        <v>60</v>
      </c>
      <c r="P141" s="168">
        <v>53</v>
      </c>
      <c r="Q141" s="168">
        <v>56</v>
      </c>
      <c r="R141" s="168">
        <v>4188</v>
      </c>
      <c r="S141" s="168">
        <v>4378</v>
      </c>
      <c r="T141" s="168">
        <v>8566</v>
      </c>
    </row>
    <row r="142" spans="1:20" x14ac:dyDescent="0.2">
      <c r="A142" s="168" t="s">
        <v>200</v>
      </c>
      <c r="B142" s="206" t="s">
        <v>201</v>
      </c>
      <c r="C142" s="168">
        <v>43</v>
      </c>
      <c r="D142" s="168">
        <v>36</v>
      </c>
      <c r="E142" s="168">
        <v>39</v>
      </c>
      <c r="F142" s="168">
        <v>542</v>
      </c>
      <c r="G142" s="168">
        <v>561</v>
      </c>
      <c r="H142" s="168">
        <v>1103</v>
      </c>
      <c r="I142" s="168">
        <v>57</v>
      </c>
      <c r="J142" s="168">
        <v>48</v>
      </c>
      <c r="K142" s="168">
        <v>52</v>
      </c>
      <c r="L142" s="168">
        <v>1062</v>
      </c>
      <c r="M142" s="168">
        <v>1119</v>
      </c>
      <c r="N142" s="168">
        <v>2181</v>
      </c>
      <c r="O142" s="168">
        <v>52</v>
      </c>
      <c r="P142" s="168">
        <v>44</v>
      </c>
      <c r="Q142" s="168">
        <v>48</v>
      </c>
      <c r="R142" s="168">
        <v>1604</v>
      </c>
      <c r="S142" s="168">
        <v>1680</v>
      </c>
      <c r="T142" s="168">
        <v>3284</v>
      </c>
    </row>
    <row r="143" spans="1:20" x14ac:dyDescent="0.2">
      <c r="A143" s="168" t="s">
        <v>218</v>
      </c>
      <c r="B143" s="206" t="s">
        <v>219</v>
      </c>
      <c r="C143" s="168">
        <v>48</v>
      </c>
      <c r="D143" s="168">
        <v>41</v>
      </c>
      <c r="E143" s="168">
        <v>44</v>
      </c>
      <c r="F143" s="168">
        <v>182</v>
      </c>
      <c r="G143" s="168">
        <v>194</v>
      </c>
      <c r="H143" s="168">
        <v>376</v>
      </c>
      <c r="I143" s="168">
        <v>68</v>
      </c>
      <c r="J143" s="168">
        <v>59</v>
      </c>
      <c r="K143" s="168">
        <v>63</v>
      </c>
      <c r="L143" s="168">
        <v>1158</v>
      </c>
      <c r="M143" s="168">
        <v>1223</v>
      </c>
      <c r="N143" s="168">
        <v>2381</v>
      </c>
      <c r="O143" s="168">
        <v>65</v>
      </c>
      <c r="P143" s="168">
        <v>56</v>
      </c>
      <c r="Q143" s="168">
        <v>61</v>
      </c>
      <c r="R143" s="168">
        <v>1340</v>
      </c>
      <c r="S143" s="168">
        <v>1417</v>
      </c>
      <c r="T143" s="168">
        <v>2757</v>
      </c>
    </row>
    <row r="144" spans="1:20" x14ac:dyDescent="0.2">
      <c r="A144" s="168" t="s">
        <v>226</v>
      </c>
      <c r="B144" s="206" t="s">
        <v>227</v>
      </c>
      <c r="C144" s="168">
        <v>40</v>
      </c>
      <c r="D144" s="168">
        <v>34</v>
      </c>
      <c r="E144" s="168">
        <v>37</v>
      </c>
      <c r="F144" s="168">
        <v>249</v>
      </c>
      <c r="G144" s="168">
        <v>245</v>
      </c>
      <c r="H144" s="168">
        <v>494</v>
      </c>
      <c r="I144" s="168">
        <v>60</v>
      </c>
      <c r="J144" s="168">
        <v>52</v>
      </c>
      <c r="K144" s="168">
        <v>56</v>
      </c>
      <c r="L144" s="168">
        <v>754</v>
      </c>
      <c r="M144" s="168">
        <v>766</v>
      </c>
      <c r="N144" s="168">
        <v>1520</v>
      </c>
      <c r="O144" s="168">
        <v>55</v>
      </c>
      <c r="P144" s="168">
        <v>48</v>
      </c>
      <c r="Q144" s="168">
        <v>51</v>
      </c>
      <c r="R144" s="168">
        <v>1003</v>
      </c>
      <c r="S144" s="168">
        <v>1011</v>
      </c>
      <c r="T144" s="168">
        <v>2014</v>
      </c>
    </row>
    <row r="145" spans="1:20" x14ac:dyDescent="0.2">
      <c r="A145" s="168" t="s">
        <v>118</v>
      </c>
      <c r="B145" s="206" t="s">
        <v>119</v>
      </c>
      <c r="C145" s="168">
        <v>49</v>
      </c>
      <c r="D145" s="168">
        <v>41</v>
      </c>
      <c r="E145" s="168">
        <v>45</v>
      </c>
      <c r="F145" s="168">
        <v>250</v>
      </c>
      <c r="G145" s="168">
        <v>221</v>
      </c>
      <c r="H145" s="168">
        <v>471</v>
      </c>
      <c r="I145" s="168">
        <v>69</v>
      </c>
      <c r="J145" s="168">
        <v>63</v>
      </c>
      <c r="K145" s="168">
        <v>66</v>
      </c>
      <c r="L145" s="168">
        <v>1628</v>
      </c>
      <c r="M145" s="168">
        <v>1784</v>
      </c>
      <c r="N145" s="168">
        <v>3412</v>
      </c>
      <c r="O145" s="168">
        <v>66</v>
      </c>
      <c r="P145" s="168">
        <v>61</v>
      </c>
      <c r="Q145" s="168">
        <v>63</v>
      </c>
      <c r="R145" s="168">
        <v>1878</v>
      </c>
      <c r="S145" s="168">
        <v>2005</v>
      </c>
      <c r="T145" s="168">
        <v>3883</v>
      </c>
    </row>
    <row r="146" spans="1:20" x14ac:dyDescent="0.2">
      <c r="A146" s="168" t="s">
        <v>120</v>
      </c>
      <c r="B146" s="206" t="s">
        <v>442</v>
      </c>
      <c r="C146" s="168">
        <v>45</v>
      </c>
      <c r="D146" s="168">
        <v>35</v>
      </c>
      <c r="E146" s="168">
        <v>40</v>
      </c>
      <c r="F146" s="168">
        <v>270</v>
      </c>
      <c r="G146" s="168">
        <v>308</v>
      </c>
      <c r="H146" s="168">
        <v>578</v>
      </c>
      <c r="I146" s="168">
        <v>63</v>
      </c>
      <c r="J146" s="168">
        <v>57</v>
      </c>
      <c r="K146" s="168">
        <v>60</v>
      </c>
      <c r="L146" s="168">
        <v>1432</v>
      </c>
      <c r="M146" s="168">
        <v>1567</v>
      </c>
      <c r="N146" s="168">
        <v>2999</v>
      </c>
      <c r="O146" s="168">
        <v>60</v>
      </c>
      <c r="P146" s="168">
        <v>54</v>
      </c>
      <c r="Q146" s="168">
        <v>57</v>
      </c>
      <c r="R146" s="168">
        <v>1702</v>
      </c>
      <c r="S146" s="168">
        <v>1875</v>
      </c>
      <c r="T146" s="168">
        <v>3577</v>
      </c>
    </row>
    <row r="147" spans="1:20" x14ac:dyDescent="0.2">
      <c r="A147" s="168" t="s">
        <v>378</v>
      </c>
      <c r="B147" s="206" t="s">
        <v>379</v>
      </c>
      <c r="C147" s="168">
        <v>50</v>
      </c>
      <c r="D147" s="168">
        <v>34</v>
      </c>
      <c r="E147" s="168">
        <v>42</v>
      </c>
      <c r="F147" s="168">
        <v>424</v>
      </c>
      <c r="G147" s="168">
        <v>414</v>
      </c>
      <c r="H147" s="168">
        <v>838</v>
      </c>
      <c r="I147" s="168">
        <v>63</v>
      </c>
      <c r="J147" s="168">
        <v>51</v>
      </c>
      <c r="K147" s="168">
        <v>57</v>
      </c>
      <c r="L147" s="168">
        <v>2217</v>
      </c>
      <c r="M147" s="168">
        <v>2333</v>
      </c>
      <c r="N147" s="168">
        <v>4550</v>
      </c>
      <c r="O147" s="168">
        <v>61</v>
      </c>
      <c r="P147" s="168">
        <v>49</v>
      </c>
      <c r="Q147" s="168">
        <v>55</v>
      </c>
      <c r="R147" s="168">
        <v>2641</v>
      </c>
      <c r="S147" s="168">
        <v>2747</v>
      </c>
      <c r="T147" s="168">
        <v>5388</v>
      </c>
    </row>
    <row r="148" spans="1:20" x14ac:dyDescent="0.2">
      <c r="A148" s="168" t="s">
        <v>122</v>
      </c>
      <c r="B148" s="206" t="s">
        <v>123</v>
      </c>
      <c r="C148" s="168">
        <v>55</v>
      </c>
      <c r="D148" s="168">
        <v>46</v>
      </c>
      <c r="E148" s="168">
        <v>50</v>
      </c>
      <c r="F148" s="168">
        <v>340</v>
      </c>
      <c r="G148" s="168">
        <v>369</v>
      </c>
      <c r="H148" s="168">
        <v>709</v>
      </c>
      <c r="I148" s="168">
        <v>63</v>
      </c>
      <c r="J148" s="168">
        <v>55</v>
      </c>
      <c r="K148" s="168">
        <v>59</v>
      </c>
      <c r="L148" s="168">
        <v>2065</v>
      </c>
      <c r="M148" s="168">
        <v>2148</v>
      </c>
      <c r="N148" s="168">
        <v>4213</v>
      </c>
      <c r="O148" s="168">
        <v>62</v>
      </c>
      <c r="P148" s="168">
        <v>54</v>
      </c>
      <c r="Q148" s="168">
        <v>58</v>
      </c>
      <c r="R148" s="168">
        <v>2405</v>
      </c>
      <c r="S148" s="168">
        <v>2517</v>
      </c>
      <c r="T148" s="168">
        <v>4922</v>
      </c>
    </row>
    <row r="149" spans="1:20" x14ac:dyDescent="0.2">
      <c r="A149" s="168" t="s">
        <v>384</v>
      </c>
      <c r="B149" s="206" t="s">
        <v>385</v>
      </c>
      <c r="C149" s="168">
        <v>46</v>
      </c>
      <c r="D149" s="168">
        <v>36</v>
      </c>
      <c r="E149" s="168">
        <v>41</v>
      </c>
      <c r="F149" s="168">
        <v>387</v>
      </c>
      <c r="G149" s="168">
        <v>424</v>
      </c>
      <c r="H149" s="168">
        <v>811</v>
      </c>
      <c r="I149" s="168">
        <v>68</v>
      </c>
      <c r="J149" s="168">
        <v>61</v>
      </c>
      <c r="K149" s="168">
        <v>64</v>
      </c>
      <c r="L149" s="168">
        <v>2488</v>
      </c>
      <c r="M149" s="168">
        <v>2836</v>
      </c>
      <c r="N149" s="168">
        <v>5324</v>
      </c>
      <c r="O149" s="168">
        <v>65</v>
      </c>
      <c r="P149" s="168">
        <v>58</v>
      </c>
      <c r="Q149" s="168">
        <v>61</v>
      </c>
      <c r="R149" s="168">
        <v>2875</v>
      </c>
      <c r="S149" s="168">
        <v>3260</v>
      </c>
      <c r="T149" s="168">
        <v>6135</v>
      </c>
    </row>
    <row r="150" spans="1:20" x14ac:dyDescent="0.2">
      <c r="A150" s="168" t="s">
        <v>246</v>
      </c>
      <c r="B150" s="206" t="s">
        <v>247</v>
      </c>
      <c r="C150" s="168">
        <v>46</v>
      </c>
      <c r="D150" s="168">
        <v>36</v>
      </c>
      <c r="E150" s="168">
        <v>41</v>
      </c>
      <c r="F150" s="168">
        <v>864</v>
      </c>
      <c r="G150" s="168">
        <v>937</v>
      </c>
      <c r="H150" s="168">
        <v>1801</v>
      </c>
      <c r="I150" s="168">
        <v>67</v>
      </c>
      <c r="J150" s="168">
        <v>59</v>
      </c>
      <c r="K150" s="168">
        <v>63</v>
      </c>
      <c r="L150" s="168">
        <v>5485</v>
      </c>
      <c r="M150" s="168">
        <v>5888</v>
      </c>
      <c r="N150" s="168">
        <v>11373</v>
      </c>
      <c r="O150" s="168">
        <v>64</v>
      </c>
      <c r="P150" s="168">
        <v>56</v>
      </c>
      <c r="Q150" s="168">
        <v>60</v>
      </c>
      <c r="R150" s="168">
        <v>6349</v>
      </c>
      <c r="S150" s="168">
        <v>6825</v>
      </c>
      <c r="T150" s="168">
        <v>13174</v>
      </c>
    </row>
    <row r="151" spans="1:20" x14ac:dyDescent="0.2">
      <c r="A151" s="168" t="s">
        <v>343</v>
      </c>
      <c r="B151" s="206" t="s">
        <v>344</v>
      </c>
      <c r="C151" s="168">
        <v>36</v>
      </c>
      <c r="D151" s="168">
        <v>29</v>
      </c>
      <c r="E151" s="168">
        <v>33</v>
      </c>
      <c r="F151" s="168">
        <v>140</v>
      </c>
      <c r="G151" s="168">
        <v>156</v>
      </c>
      <c r="H151" s="168">
        <v>296</v>
      </c>
      <c r="I151" s="168">
        <v>57</v>
      </c>
      <c r="J151" s="168">
        <v>48</v>
      </c>
      <c r="K151" s="168">
        <v>52</v>
      </c>
      <c r="L151" s="168">
        <v>481</v>
      </c>
      <c r="M151" s="168">
        <v>561</v>
      </c>
      <c r="N151" s="168">
        <v>1042</v>
      </c>
      <c r="O151" s="168">
        <v>52</v>
      </c>
      <c r="P151" s="168">
        <v>44</v>
      </c>
      <c r="Q151" s="168">
        <v>48</v>
      </c>
      <c r="R151" s="168">
        <v>621</v>
      </c>
      <c r="S151" s="168">
        <v>717</v>
      </c>
      <c r="T151" s="168">
        <v>1338</v>
      </c>
    </row>
    <row r="152" spans="1:20" x14ac:dyDescent="0.2">
      <c r="A152" s="168" t="s">
        <v>196</v>
      </c>
      <c r="B152" s="206" t="s">
        <v>197</v>
      </c>
      <c r="C152" s="168">
        <v>55</v>
      </c>
      <c r="D152" s="168">
        <v>45</v>
      </c>
      <c r="E152" s="168">
        <v>50</v>
      </c>
      <c r="F152" s="168">
        <v>530</v>
      </c>
      <c r="G152" s="168">
        <v>534</v>
      </c>
      <c r="H152" s="168">
        <v>1064</v>
      </c>
      <c r="I152" s="168">
        <v>75</v>
      </c>
      <c r="J152" s="168">
        <v>67</v>
      </c>
      <c r="K152" s="168">
        <v>71</v>
      </c>
      <c r="L152" s="168">
        <v>3056</v>
      </c>
      <c r="M152" s="168">
        <v>3109</v>
      </c>
      <c r="N152" s="168">
        <v>6165</v>
      </c>
      <c r="O152" s="168">
        <v>72</v>
      </c>
      <c r="P152" s="168">
        <v>63</v>
      </c>
      <c r="Q152" s="168">
        <v>68</v>
      </c>
      <c r="R152" s="168">
        <v>3586</v>
      </c>
      <c r="S152" s="168">
        <v>3643</v>
      </c>
      <c r="T152" s="168">
        <v>7229</v>
      </c>
    </row>
    <row r="153" spans="1:20" x14ac:dyDescent="0.2">
      <c r="A153" s="168" t="s">
        <v>250</v>
      </c>
      <c r="B153" s="206" t="s">
        <v>251</v>
      </c>
      <c r="C153" s="168">
        <v>40</v>
      </c>
      <c r="D153" s="168">
        <v>33</v>
      </c>
      <c r="E153" s="168">
        <v>37</v>
      </c>
      <c r="F153" s="168">
        <v>721</v>
      </c>
      <c r="G153" s="168">
        <v>742</v>
      </c>
      <c r="H153" s="168">
        <v>1463</v>
      </c>
      <c r="I153" s="168">
        <v>56</v>
      </c>
      <c r="J153" s="168">
        <v>49</v>
      </c>
      <c r="K153" s="168">
        <v>53</v>
      </c>
      <c r="L153" s="168">
        <v>3307</v>
      </c>
      <c r="M153" s="168">
        <v>3529</v>
      </c>
      <c r="N153" s="168">
        <v>6836</v>
      </c>
      <c r="O153" s="168">
        <v>53</v>
      </c>
      <c r="P153" s="168">
        <v>46</v>
      </c>
      <c r="Q153" s="168">
        <v>50</v>
      </c>
      <c r="R153" s="168">
        <v>4028</v>
      </c>
      <c r="S153" s="168">
        <v>4271</v>
      </c>
      <c r="T153" s="168">
        <v>8299</v>
      </c>
    </row>
    <row r="154" spans="1:20" x14ac:dyDescent="0.2">
      <c r="A154" s="168" t="s">
        <v>198</v>
      </c>
      <c r="B154" s="206" t="s">
        <v>199</v>
      </c>
      <c r="C154" s="168">
        <v>43</v>
      </c>
      <c r="D154" s="168">
        <v>34</v>
      </c>
      <c r="E154" s="168">
        <v>39</v>
      </c>
      <c r="F154" s="168">
        <v>725</v>
      </c>
      <c r="G154" s="168">
        <v>683</v>
      </c>
      <c r="H154" s="168">
        <v>1408</v>
      </c>
      <c r="I154" s="168">
        <v>62</v>
      </c>
      <c r="J154" s="168">
        <v>54</v>
      </c>
      <c r="K154" s="168">
        <v>58</v>
      </c>
      <c r="L154" s="168">
        <v>3492</v>
      </c>
      <c r="M154" s="168">
        <v>3579</v>
      </c>
      <c r="N154" s="168">
        <v>7071</v>
      </c>
      <c r="O154" s="168">
        <v>59</v>
      </c>
      <c r="P154" s="168">
        <v>51</v>
      </c>
      <c r="Q154" s="168">
        <v>55</v>
      </c>
      <c r="R154" s="168">
        <v>4217</v>
      </c>
      <c r="S154" s="168">
        <v>4262</v>
      </c>
      <c r="T154" s="168">
        <v>8479</v>
      </c>
    </row>
    <row r="155" spans="1:20" x14ac:dyDescent="0.2">
      <c r="A155" s="168" t="s">
        <v>98</v>
      </c>
      <c r="B155" s="206" t="s">
        <v>99</v>
      </c>
      <c r="C155" s="168">
        <v>39</v>
      </c>
      <c r="D155" s="168">
        <v>39</v>
      </c>
      <c r="E155" s="168">
        <v>39</v>
      </c>
      <c r="F155" s="168">
        <v>307</v>
      </c>
      <c r="G155" s="168">
        <v>324</v>
      </c>
      <c r="H155" s="168">
        <v>631</v>
      </c>
      <c r="I155" s="168">
        <v>70</v>
      </c>
      <c r="J155" s="168">
        <v>59</v>
      </c>
      <c r="K155" s="168">
        <v>64</v>
      </c>
      <c r="L155" s="168">
        <v>1291</v>
      </c>
      <c r="M155" s="168">
        <v>1386</v>
      </c>
      <c r="N155" s="168">
        <v>2677</v>
      </c>
      <c r="O155" s="168">
        <v>64</v>
      </c>
      <c r="P155" s="168">
        <v>55</v>
      </c>
      <c r="Q155" s="168">
        <v>59</v>
      </c>
      <c r="R155" s="168">
        <v>1598</v>
      </c>
      <c r="S155" s="168">
        <v>1710</v>
      </c>
      <c r="T155" s="168">
        <v>3308</v>
      </c>
    </row>
    <row r="156" spans="1:20" x14ac:dyDescent="0.2">
      <c r="A156" s="168" t="s">
        <v>351</v>
      </c>
      <c r="B156" s="206" t="s">
        <v>352</v>
      </c>
      <c r="C156" s="168">
        <v>45</v>
      </c>
      <c r="D156" s="168">
        <v>33</v>
      </c>
      <c r="E156" s="168">
        <v>39</v>
      </c>
      <c r="F156" s="168">
        <v>444</v>
      </c>
      <c r="G156" s="168">
        <v>446</v>
      </c>
      <c r="H156" s="168">
        <v>890</v>
      </c>
      <c r="I156" s="168">
        <v>64</v>
      </c>
      <c r="J156" s="168">
        <v>56</v>
      </c>
      <c r="K156" s="168">
        <v>60</v>
      </c>
      <c r="L156" s="168">
        <v>3018</v>
      </c>
      <c r="M156" s="168">
        <v>3286</v>
      </c>
      <c r="N156" s="168">
        <v>6304</v>
      </c>
      <c r="O156" s="168">
        <v>61</v>
      </c>
      <c r="P156" s="168">
        <v>53</v>
      </c>
      <c r="Q156" s="168">
        <v>57</v>
      </c>
      <c r="R156" s="168">
        <v>3462</v>
      </c>
      <c r="S156" s="168">
        <v>3732</v>
      </c>
      <c r="T156" s="168">
        <v>7194</v>
      </c>
    </row>
    <row r="157" spans="1:20" x14ac:dyDescent="0.2">
      <c r="A157" s="168" t="s">
        <v>394</v>
      </c>
      <c r="B157" s="206" t="s">
        <v>395</v>
      </c>
      <c r="C157" s="168">
        <v>48</v>
      </c>
      <c r="D157" s="168">
        <v>37</v>
      </c>
      <c r="E157" s="168">
        <v>42</v>
      </c>
      <c r="F157" s="168">
        <v>369</v>
      </c>
      <c r="G157" s="168">
        <v>379</v>
      </c>
      <c r="H157" s="168">
        <v>748</v>
      </c>
      <c r="I157" s="168">
        <v>65</v>
      </c>
      <c r="J157" s="168">
        <v>59</v>
      </c>
      <c r="K157" s="168">
        <v>62</v>
      </c>
      <c r="L157" s="168">
        <v>2326</v>
      </c>
      <c r="M157" s="168">
        <v>2367</v>
      </c>
      <c r="N157" s="168">
        <v>4693</v>
      </c>
      <c r="O157" s="168">
        <v>62</v>
      </c>
      <c r="P157" s="168">
        <v>56</v>
      </c>
      <c r="Q157" s="168">
        <v>59</v>
      </c>
      <c r="R157" s="168">
        <v>2695</v>
      </c>
      <c r="S157" s="168">
        <v>2746</v>
      </c>
      <c r="T157" s="168">
        <v>5441</v>
      </c>
    </row>
    <row r="158" spans="1:20" x14ac:dyDescent="0.2">
      <c r="A158" s="168" t="s">
        <v>255</v>
      </c>
      <c r="B158" s="206" t="s">
        <v>256</v>
      </c>
      <c r="C158" s="168">
        <v>46</v>
      </c>
      <c r="D158" s="168">
        <v>36</v>
      </c>
      <c r="E158" s="168">
        <v>41</v>
      </c>
      <c r="F158" s="168">
        <v>529</v>
      </c>
      <c r="G158" s="168">
        <v>554</v>
      </c>
      <c r="H158" s="168">
        <v>1083</v>
      </c>
      <c r="I158" s="168">
        <v>61</v>
      </c>
      <c r="J158" s="168">
        <v>51</v>
      </c>
      <c r="K158" s="168">
        <v>56</v>
      </c>
      <c r="L158" s="168">
        <v>3120</v>
      </c>
      <c r="M158" s="168">
        <v>3225</v>
      </c>
      <c r="N158" s="168">
        <v>6345</v>
      </c>
      <c r="O158" s="168">
        <v>59</v>
      </c>
      <c r="P158" s="168">
        <v>49</v>
      </c>
      <c r="Q158" s="168">
        <v>54</v>
      </c>
      <c r="R158" s="168">
        <v>3649</v>
      </c>
      <c r="S158" s="168">
        <v>3779</v>
      </c>
      <c r="T158" s="168">
        <v>7428</v>
      </c>
    </row>
    <row r="159" spans="1:20" x14ac:dyDescent="0.2">
      <c r="A159" s="168" t="s">
        <v>361</v>
      </c>
      <c r="B159" s="206" t="s">
        <v>362</v>
      </c>
      <c r="C159" s="168">
        <v>42</v>
      </c>
      <c r="D159" s="168">
        <v>38</v>
      </c>
      <c r="E159" s="168">
        <v>40</v>
      </c>
      <c r="F159" s="168">
        <v>579</v>
      </c>
      <c r="G159" s="168">
        <v>584</v>
      </c>
      <c r="H159" s="168">
        <v>1163</v>
      </c>
      <c r="I159" s="168">
        <v>67</v>
      </c>
      <c r="J159" s="168">
        <v>61</v>
      </c>
      <c r="K159" s="168">
        <v>64</v>
      </c>
      <c r="L159" s="168">
        <v>5265</v>
      </c>
      <c r="M159" s="168">
        <v>5496</v>
      </c>
      <c r="N159" s="168">
        <v>10761</v>
      </c>
      <c r="O159" s="168">
        <v>64</v>
      </c>
      <c r="P159" s="168">
        <v>59</v>
      </c>
      <c r="Q159" s="168">
        <v>61</v>
      </c>
      <c r="R159" s="168">
        <v>5844</v>
      </c>
      <c r="S159" s="168">
        <v>6080</v>
      </c>
      <c r="T159" s="168">
        <v>11924</v>
      </c>
    </row>
    <row r="160" spans="1:20" x14ac:dyDescent="0.2">
      <c r="A160" s="168" t="s">
        <v>230</v>
      </c>
      <c r="B160" s="206" t="s">
        <v>231</v>
      </c>
      <c r="C160" s="168">
        <v>48</v>
      </c>
      <c r="D160" s="168">
        <v>40</v>
      </c>
      <c r="E160" s="168">
        <v>44</v>
      </c>
      <c r="F160" s="168">
        <v>401</v>
      </c>
      <c r="G160" s="168">
        <v>379</v>
      </c>
      <c r="H160" s="168">
        <v>780</v>
      </c>
      <c r="I160" s="168">
        <v>69</v>
      </c>
      <c r="J160" s="168">
        <v>61</v>
      </c>
      <c r="K160" s="168">
        <v>65</v>
      </c>
      <c r="L160" s="168">
        <v>2485</v>
      </c>
      <c r="M160" s="168">
        <v>2526</v>
      </c>
      <c r="N160" s="168">
        <v>5011</v>
      </c>
      <c r="O160" s="168">
        <v>67</v>
      </c>
      <c r="P160" s="168">
        <v>59</v>
      </c>
      <c r="Q160" s="168">
        <v>63</v>
      </c>
      <c r="R160" s="168">
        <v>2886</v>
      </c>
      <c r="S160" s="168">
        <v>2905</v>
      </c>
      <c r="T160" s="168">
        <v>5791</v>
      </c>
    </row>
    <row r="161" spans="1:20" x14ac:dyDescent="0.2">
      <c r="A161" s="168" t="s">
        <v>365</v>
      </c>
      <c r="B161" s="206" t="s">
        <v>366</v>
      </c>
      <c r="C161" s="168">
        <v>43</v>
      </c>
      <c r="D161" s="168">
        <v>33</v>
      </c>
      <c r="E161" s="168">
        <v>38</v>
      </c>
      <c r="F161" s="168">
        <v>479</v>
      </c>
      <c r="G161" s="168">
        <v>471</v>
      </c>
      <c r="H161" s="168">
        <v>950</v>
      </c>
      <c r="I161" s="168">
        <v>60</v>
      </c>
      <c r="J161" s="168">
        <v>52</v>
      </c>
      <c r="K161" s="168">
        <v>56</v>
      </c>
      <c r="L161" s="168">
        <v>3609</v>
      </c>
      <c r="M161" s="168">
        <v>3967</v>
      </c>
      <c r="N161" s="168">
        <v>7576</v>
      </c>
      <c r="O161" s="168">
        <v>58</v>
      </c>
      <c r="P161" s="168">
        <v>50</v>
      </c>
      <c r="Q161" s="168">
        <v>54</v>
      </c>
      <c r="R161" s="168">
        <v>4088</v>
      </c>
      <c r="S161" s="168">
        <v>4438</v>
      </c>
      <c r="T161" s="168">
        <v>8526</v>
      </c>
    </row>
    <row r="163" spans="1:20" x14ac:dyDescent="0.2">
      <c r="A163" s="200" t="s">
        <v>82</v>
      </c>
      <c r="B163" s="168" t="s">
        <v>83</v>
      </c>
      <c r="C163" s="168">
        <v>50</v>
      </c>
      <c r="D163" s="168">
        <v>42</v>
      </c>
      <c r="E163" s="168">
        <v>46</v>
      </c>
      <c r="F163" s="168">
        <v>3696</v>
      </c>
      <c r="G163" s="168">
        <v>3709</v>
      </c>
      <c r="H163" s="168">
        <v>7405</v>
      </c>
      <c r="I163" s="168">
        <v>68</v>
      </c>
      <c r="J163" s="168">
        <v>61</v>
      </c>
      <c r="K163" s="168">
        <v>65</v>
      </c>
      <c r="L163" s="168">
        <v>10319</v>
      </c>
      <c r="M163" s="168">
        <v>10811</v>
      </c>
      <c r="N163" s="168">
        <v>21130</v>
      </c>
      <c r="O163" s="168">
        <v>64</v>
      </c>
      <c r="P163" s="168">
        <v>56</v>
      </c>
      <c r="Q163" s="168">
        <v>60</v>
      </c>
      <c r="R163" s="168">
        <v>14015</v>
      </c>
      <c r="S163" s="168">
        <v>14520</v>
      </c>
      <c r="T163" s="168">
        <v>28535</v>
      </c>
    </row>
    <row r="164" spans="1:20" x14ac:dyDescent="0.2">
      <c r="A164" s="200" t="s">
        <v>108</v>
      </c>
      <c r="B164" s="168" t="s">
        <v>109</v>
      </c>
      <c r="C164" s="168">
        <v>48</v>
      </c>
      <c r="D164" s="168">
        <v>40</v>
      </c>
      <c r="E164" s="168">
        <v>44</v>
      </c>
      <c r="F164" s="168">
        <v>9005</v>
      </c>
      <c r="G164" s="168">
        <v>9159</v>
      </c>
      <c r="H164" s="168">
        <v>18164</v>
      </c>
      <c r="I164" s="168">
        <v>66</v>
      </c>
      <c r="J164" s="168">
        <v>59</v>
      </c>
      <c r="K164" s="168">
        <v>62</v>
      </c>
      <c r="L164" s="168">
        <v>30338</v>
      </c>
      <c r="M164" s="168">
        <v>32466</v>
      </c>
      <c r="N164" s="168">
        <v>62804</v>
      </c>
      <c r="O164" s="168">
        <v>62</v>
      </c>
      <c r="P164" s="168">
        <v>55</v>
      </c>
      <c r="Q164" s="168">
        <v>58</v>
      </c>
      <c r="R164" s="168">
        <v>39343</v>
      </c>
      <c r="S164" s="168">
        <v>41625</v>
      </c>
      <c r="T164" s="168">
        <v>80968</v>
      </c>
    </row>
    <row r="165" spans="1:20" x14ac:dyDescent="0.2">
      <c r="A165" s="200" t="s">
        <v>155</v>
      </c>
      <c r="B165" s="207" t="s">
        <v>156</v>
      </c>
      <c r="C165" s="168">
        <v>48</v>
      </c>
      <c r="D165" s="168">
        <v>39</v>
      </c>
      <c r="E165" s="168">
        <v>43</v>
      </c>
      <c r="F165" s="168">
        <v>6311</v>
      </c>
      <c r="G165" s="168">
        <v>6627</v>
      </c>
      <c r="H165" s="168">
        <v>12938</v>
      </c>
      <c r="I165" s="168">
        <v>66</v>
      </c>
      <c r="J165" s="168">
        <v>57</v>
      </c>
      <c r="K165" s="168">
        <v>61</v>
      </c>
      <c r="L165" s="168">
        <v>23368</v>
      </c>
      <c r="M165" s="168">
        <v>24451</v>
      </c>
      <c r="N165" s="168">
        <v>47819</v>
      </c>
      <c r="O165" s="168">
        <v>62</v>
      </c>
      <c r="P165" s="168">
        <v>53</v>
      </c>
      <c r="Q165" s="168">
        <v>57</v>
      </c>
      <c r="R165" s="168">
        <v>29679</v>
      </c>
      <c r="S165" s="168">
        <v>31078</v>
      </c>
      <c r="T165" s="168">
        <v>60757</v>
      </c>
    </row>
    <row r="166" spans="1:20" x14ac:dyDescent="0.2">
      <c r="A166" s="200" t="s">
        <v>186</v>
      </c>
      <c r="B166" s="168" t="s">
        <v>187</v>
      </c>
      <c r="C166" s="168">
        <v>46</v>
      </c>
      <c r="D166" s="168">
        <v>38</v>
      </c>
      <c r="E166" s="168">
        <v>42</v>
      </c>
      <c r="F166" s="168">
        <v>4487</v>
      </c>
      <c r="G166" s="168">
        <v>4601</v>
      </c>
      <c r="H166" s="168">
        <v>9088</v>
      </c>
      <c r="I166" s="168">
        <v>65</v>
      </c>
      <c r="J166" s="168">
        <v>57</v>
      </c>
      <c r="K166" s="168">
        <v>61</v>
      </c>
      <c r="L166" s="168">
        <v>20146</v>
      </c>
      <c r="M166" s="168">
        <v>21023</v>
      </c>
      <c r="N166" s="168">
        <v>41169</v>
      </c>
      <c r="O166" s="168">
        <v>62</v>
      </c>
      <c r="P166" s="168">
        <v>54</v>
      </c>
      <c r="Q166" s="168">
        <v>58</v>
      </c>
      <c r="R166" s="168">
        <v>24633</v>
      </c>
      <c r="S166" s="168">
        <v>25624</v>
      </c>
      <c r="T166" s="168">
        <v>50257</v>
      </c>
    </row>
    <row r="167" spans="1:20" x14ac:dyDescent="0.2">
      <c r="A167" s="200" t="s">
        <v>206</v>
      </c>
      <c r="B167" s="168" t="s">
        <v>207</v>
      </c>
      <c r="C167" s="168">
        <v>51</v>
      </c>
      <c r="D167" s="168">
        <v>43</v>
      </c>
      <c r="E167" s="168">
        <v>47</v>
      </c>
      <c r="F167" s="168">
        <v>7467</v>
      </c>
      <c r="G167" s="168">
        <v>7705</v>
      </c>
      <c r="H167" s="168">
        <v>15172</v>
      </c>
      <c r="I167" s="168">
        <v>68</v>
      </c>
      <c r="J167" s="168">
        <v>59</v>
      </c>
      <c r="K167" s="168">
        <v>64</v>
      </c>
      <c r="L167" s="168">
        <v>24692</v>
      </c>
      <c r="M167" s="168">
        <v>25477</v>
      </c>
      <c r="N167" s="168">
        <v>50169</v>
      </c>
      <c r="O167" s="168">
        <v>64</v>
      </c>
      <c r="P167" s="168">
        <v>56</v>
      </c>
      <c r="Q167" s="168">
        <v>60</v>
      </c>
      <c r="R167" s="168">
        <v>32159</v>
      </c>
      <c r="S167" s="168">
        <v>33182</v>
      </c>
      <c r="T167" s="168">
        <v>65341</v>
      </c>
    </row>
    <row r="168" spans="1:20" x14ac:dyDescent="0.2">
      <c r="A168" s="200" t="s">
        <v>236</v>
      </c>
      <c r="B168" s="168" t="s">
        <v>237</v>
      </c>
      <c r="C168" s="168">
        <v>43</v>
      </c>
      <c r="D168" s="168">
        <v>35</v>
      </c>
      <c r="E168" s="168">
        <v>39</v>
      </c>
      <c r="F168" s="168">
        <v>4910</v>
      </c>
      <c r="G168" s="168">
        <v>5178</v>
      </c>
      <c r="H168" s="168">
        <v>10088</v>
      </c>
      <c r="I168" s="168">
        <v>62</v>
      </c>
      <c r="J168" s="168">
        <v>55</v>
      </c>
      <c r="K168" s="168">
        <v>58</v>
      </c>
      <c r="L168" s="168">
        <v>26727</v>
      </c>
      <c r="M168" s="168">
        <v>28586</v>
      </c>
      <c r="N168" s="168">
        <v>55313</v>
      </c>
      <c r="O168" s="168">
        <v>59</v>
      </c>
      <c r="P168" s="168">
        <v>52</v>
      </c>
      <c r="Q168" s="168">
        <v>55</v>
      </c>
      <c r="R168" s="168">
        <v>31637</v>
      </c>
      <c r="S168" s="168">
        <v>33764</v>
      </c>
      <c r="T168" s="168">
        <v>65401</v>
      </c>
    </row>
    <row r="169" spans="1:20" x14ac:dyDescent="0.2">
      <c r="A169" s="200" t="s">
        <v>259</v>
      </c>
      <c r="B169" s="168" t="s">
        <v>443</v>
      </c>
      <c r="C169" s="168">
        <v>54</v>
      </c>
      <c r="D169" s="168">
        <v>47</v>
      </c>
      <c r="E169" s="168">
        <v>50</v>
      </c>
      <c r="F169" s="168">
        <v>11863</v>
      </c>
      <c r="G169" s="168">
        <v>12497</v>
      </c>
      <c r="H169" s="168">
        <v>24360</v>
      </c>
      <c r="I169" s="168">
        <v>67</v>
      </c>
      <c r="J169" s="168">
        <v>61</v>
      </c>
      <c r="K169" s="168">
        <v>64</v>
      </c>
      <c r="L169" s="168">
        <v>34036</v>
      </c>
      <c r="M169" s="168">
        <v>35386</v>
      </c>
      <c r="N169" s="168">
        <v>69422</v>
      </c>
      <c r="O169" s="168">
        <v>64</v>
      </c>
      <c r="P169" s="168">
        <v>57</v>
      </c>
      <c r="Q169" s="168">
        <v>60</v>
      </c>
      <c r="R169" s="168">
        <v>45899</v>
      </c>
      <c r="S169" s="168">
        <v>47883</v>
      </c>
      <c r="T169" s="168">
        <v>93782</v>
      </c>
    </row>
    <row r="170" spans="1:20" x14ac:dyDescent="0.2">
      <c r="A170" s="201" t="s">
        <v>261</v>
      </c>
      <c r="B170" s="168" t="s">
        <v>262</v>
      </c>
      <c r="C170" s="168">
        <v>54</v>
      </c>
      <c r="D170" s="168">
        <v>49</v>
      </c>
      <c r="E170" s="168">
        <v>52</v>
      </c>
      <c r="F170" s="168">
        <v>5479</v>
      </c>
      <c r="G170" s="168">
        <v>5789</v>
      </c>
      <c r="H170" s="168">
        <v>11268</v>
      </c>
      <c r="I170" s="168">
        <v>67</v>
      </c>
      <c r="J170" s="168">
        <v>60</v>
      </c>
      <c r="K170" s="168">
        <v>64</v>
      </c>
      <c r="L170" s="168">
        <v>10858</v>
      </c>
      <c r="M170" s="168">
        <v>11014</v>
      </c>
      <c r="N170" s="168">
        <v>21872</v>
      </c>
      <c r="O170" s="168">
        <v>63</v>
      </c>
      <c r="P170" s="168">
        <v>57</v>
      </c>
      <c r="Q170" s="168">
        <v>60</v>
      </c>
      <c r="R170" s="168">
        <v>16337</v>
      </c>
      <c r="S170" s="168">
        <v>16803</v>
      </c>
      <c r="T170" s="168">
        <v>33140</v>
      </c>
    </row>
    <row r="171" spans="1:20" x14ac:dyDescent="0.2">
      <c r="A171" s="201" t="s">
        <v>291</v>
      </c>
      <c r="B171" s="168" t="s">
        <v>292</v>
      </c>
      <c r="C171" s="168">
        <v>53</v>
      </c>
      <c r="D171" s="168">
        <v>45</v>
      </c>
      <c r="E171" s="168">
        <v>49</v>
      </c>
      <c r="F171" s="168">
        <v>6384</v>
      </c>
      <c r="G171" s="168">
        <v>6708</v>
      </c>
      <c r="H171" s="168">
        <v>13092</v>
      </c>
      <c r="I171" s="168">
        <v>67</v>
      </c>
      <c r="J171" s="168">
        <v>61</v>
      </c>
      <c r="K171" s="168">
        <v>64</v>
      </c>
      <c r="L171" s="168">
        <v>23178</v>
      </c>
      <c r="M171" s="168">
        <v>24372</v>
      </c>
      <c r="N171" s="168">
        <v>47550</v>
      </c>
      <c r="O171" s="168">
        <v>64</v>
      </c>
      <c r="P171" s="168">
        <v>57</v>
      </c>
      <c r="Q171" s="168">
        <v>61</v>
      </c>
      <c r="R171" s="168">
        <v>29562</v>
      </c>
      <c r="S171" s="168">
        <v>31080</v>
      </c>
      <c r="T171" s="168">
        <v>60642</v>
      </c>
    </row>
    <row r="172" spans="1:20" x14ac:dyDescent="0.2">
      <c r="A172" s="200" t="s">
        <v>331</v>
      </c>
      <c r="B172" s="168" t="s">
        <v>332</v>
      </c>
      <c r="C172" s="168">
        <v>42</v>
      </c>
      <c r="D172" s="168">
        <v>35</v>
      </c>
      <c r="E172" s="168">
        <v>39</v>
      </c>
      <c r="F172" s="168">
        <v>6543</v>
      </c>
      <c r="G172" s="168">
        <v>6561</v>
      </c>
      <c r="H172" s="168">
        <v>13104</v>
      </c>
      <c r="I172" s="168">
        <v>62</v>
      </c>
      <c r="J172" s="168">
        <v>55</v>
      </c>
      <c r="K172" s="168">
        <v>58</v>
      </c>
      <c r="L172" s="168">
        <v>39350</v>
      </c>
      <c r="M172" s="168">
        <v>41754</v>
      </c>
      <c r="N172" s="168">
        <v>81104</v>
      </c>
      <c r="O172" s="168">
        <v>59</v>
      </c>
      <c r="P172" s="168">
        <v>52</v>
      </c>
      <c r="Q172" s="168">
        <v>56</v>
      </c>
      <c r="R172" s="168">
        <v>45893</v>
      </c>
      <c r="S172" s="168">
        <v>48315</v>
      </c>
      <c r="T172" s="168">
        <v>94208</v>
      </c>
    </row>
    <row r="173" spans="1:20" x14ac:dyDescent="0.2">
      <c r="A173" s="200" t="s">
        <v>371</v>
      </c>
      <c r="B173" s="168" t="s">
        <v>372</v>
      </c>
      <c r="C173" s="168">
        <v>48</v>
      </c>
      <c r="D173" s="168">
        <v>38</v>
      </c>
      <c r="E173" s="168">
        <v>43</v>
      </c>
      <c r="F173" s="168">
        <v>4108</v>
      </c>
      <c r="G173" s="168">
        <v>4225</v>
      </c>
      <c r="H173" s="168">
        <v>8333</v>
      </c>
      <c r="I173" s="168">
        <v>65</v>
      </c>
      <c r="J173" s="168">
        <v>57</v>
      </c>
      <c r="K173" s="168">
        <v>61</v>
      </c>
      <c r="L173" s="168">
        <v>22263</v>
      </c>
      <c r="M173" s="168">
        <v>23654</v>
      </c>
      <c r="N173" s="168">
        <v>45917</v>
      </c>
      <c r="O173" s="168">
        <v>63</v>
      </c>
      <c r="P173" s="168">
        <v>55</v>
      </c>
      <c r="Q173" s="168">
        <v>58</v>
      </c>
      <c r="R173" s="168">
        <v>26371</v>
      </c>
      <c r="S173" s="168">
        <v>27879</v>
      </c>
      <c r="T173" s="168">
        <v>54250</v>
      </c>
    </row>
    <row r="174" spans="1:20" x14ac:dyDescent="0.2">
      <c r="A174" s="202" t="s">
        <v>80</v>
      </c>
      <c r="B174" s="208" t="s">
        <v>81</v>
      </c>
      <c r="C174" s="168">
        <v>49</v>
      </c>
      <c r="D174" s="168">
        <v>40</v>
      </c>
      <c r="E174" s="168">
        <v>44</v>
      </c>
      <c r="F174" s="168">
        <v>58390</v>
      </c>
      <c r="G174" s="168">
        <v>60262</v>
      </c>
      <c r="H174" s="168">
        <v>118652</v>
      </c>
      <c r="I174" s="168">
        <v>65</v>
      </c>
      <c r="J174" s="168">
        <v>58</v>
      </c>
      <c r="K174" s="168">
        <v>61</v>
      </c>
      <c r="L174" s="168">
        <v>231239</v>
      </c>
      <c r="M174" s="168">
        <v>243608</v>
      </c>
      <c r="N174" s="168">
        <v>474847</v>
      </c>
      <c r="O174" s="168">
        <v>62</v>
      </c>
      <c r="P174" s="168">
        <v>54</v>
      </c>
      <c r="Q174" s="168">
        <v>58</v>
      </c>
      <c r="R174" s="168">
        <v>289629</v>
      </c>
      <c r="S174" s="168">
        <v>303870</v>
      </c>
      <c r="T174" s="168">
        <v>593499</v>
      </c>
    </row>
    <row r="177" spans="2:2" x14ac:dyDescent="0.2">
      <c r="B177" s="206"/>
    </row>
    <row r="178" spans="2:2" x14ac:dyDescent="0.2">
      <c r="B178" s="206"/>
    </row>
    <row r="179" spans="2:2" x14ac:dyDescent="0.2">
      <c r="B179" s="206"/>
    </row>
    <row r="180" spans="2:2" x14ac:dyDescent="0.2">
      <c r="B180" s="206"/>
    </row>
    <row r="181" spans="2:2" x14ac:dyDescent="0.2">
      <c r="B181" s="206"/>
    </row>
    <row r="182" spans="2:2" x14ac:dyDescent="0.2">
      <c r="B182" s="206"/>
    </row>
    <row r="183" spans="2:2" x14ac:dyDescent="0.2">
      <c r="B183" s="206"/>
    </row>
    <row r="184" spans="2:2" x14ac:dyDescent="0.2">
      <c r="B184" s="206"/>
    </row>
    <row r="185" spans="2:2" x14ac:dyDescent="0.2">
      <c r="B185" s="206"/>
    </row>
    <row r="186" spans="2:2" x14ac:dyDescent="0.2">
      <c r="B186" s="206"/>
    </row>
    <row r="187" spans="2:2" x14ac:dyDescent="0.2">
      <c r="B187" s="206"/>
    </row>
    <row r="188" spans="2:2" x14ac:dyDescent="0.2">
      <c r="B188" s="206"/>
    </row>
    <row r="189" spans="2:2" x14ac:dyDescent="0.2">
      <c r="B189" s="206"/>
    </row>
    <row r="190" spans="2:2" x14ac:dyDescent="0.2">
      <c r="B190" s="206"/>
    </row>
    <row r="191" spans="2:2" x14ac:dyDescent="0.2">
      <c r="B191" s="206"/>
    </row>
    <row r="192" spans="2:2" x14ac:dyDescent="0.2">
      <c r="B192" s="206"/>
    </row>
    <row r="193" spans="2:2" x14ac:dyDescent="0.2">
      <c r="B193" s="206"/>
    </row>
    <row r="194" spans="2:2" x14ac:dyDescent="0.2">
      <c r="B194" s="206"/>
    </row>
    <row r="195" spans="2:2" x14ac:dyDescent="0.2">
      <c r="B195" s="206"/>
    </row>
    <row r="196" spans="2:2" x14ac:dyDescent="0.2">
      <c r="B196" s="206"/>
    </row>
    <row r="197" spans="2:2" x14ac:dyDescent="0.2">
      <c r="B197" s="206"/>
    </row>
    <row r="198" spans="2:2" x14ac:dyDescent="0.2">
      <c r="B198" s="206"/>
    </row>
    <row r="199" spans="2:2" x14ac:dyDescent="0.2">
      <c r="B199" s="206"/>
    </row>
    <row r="200" spans="2:2" x14ac:dyDescent="0.2">
      <c r="B200" s="206"/>
    </row>
    <row r="201" spans="2:2" x14ac:dyDescent="0.2">
      <c r="B201" s="206"/>
    </row>
    <row r="202" spans="2:2" x14ac:dyDescent="0.2">
      <c r="B202" s="206"/>
    </row>
    <row r="203" spans="2:2" x14ac:dyDescent="0.2">
      <c r="B203" s="206"/>
    </row>
    <row r="204" spans="2:2" x14ac:dyDescent="0.2">
      <c r="B204" s="206"/>
    </row>
    <row r="205" spans="2:2" x14ac:dyDescent="0.2">
      <c r="B205" s="206"/>
    </row>
    <row r="206" spans="2:2" x14ac:dyDescent="0.2">
      <c r="B206" s="206"/>
    </row>
    <row r="207" spans="2:2" x14ac:dyDescent="0.2">
      <c r="B207" s="206"/>
    </row>
    <row r="208" spans="2:2" x14ac:dyDescent="0.2">
      <c r="B208" s="206"/>
    </row>
    <row r="209" spans="2:2" x14ac:dyDescent="0.2">
      <c r="B209" s="206"/>
    </row>
    <row r="210" spans="2:2" x14ac:dyDescent="0.2">
      <c r="B210" s="206"/>
    </row>
    <row r="211" spans="2:2" x14ac:dyDescent="0.2">
      <c r="B211" s="206"/>
    </row>
    <row r="212" spans="2:2" x14ac:dyDescent="0.2">
      <c r="B212" s="206"/>
    </row>
    <row r="213" spans="2:2" x14ac:dyDescent="0.2">
      <c r="B213" s="206"/>
    </row>
    <row r="214" spans="2:2" x14ac:dyDescent="0.2">
      <c r="B214" s="206"/>
    </row>
    <row r="215" spans="2:2" x14ac:dyDescent="0.2">
      <c r="B215" s="206"/>
    </row>
    <row r="216" spans="2:2" x14ac:dyDescent="0.2">
      <c r="B216" s="206"/>
    </row>
    <row r="217" spans="2:2" x14ac:dyDescent="0.2">
      <c r="B217" s="206"/>
    </row>
    <row r="218" spans="2:2" x14ac:dyDescent="0.2">
      <c r="B218" s="206"/>
    </row>
    <row r="219" spans="2:2" x14ac:dyDescent="0.2">
      <c r="B219" s="206"/>
    </row>
    <row r="220" spans="2:2" x14ac:dyDescent="0.2">
      <c r="B220" s="206"/>
    </row>
    <row r="221" spans="2:2" x14ac:dyDescent="0.2">
      <c r="B221" s="206"/>
    </row>
    <row r="222" spans="2:2" x14ac:dyDescent="0.2">
      <c r="B222" s="206"/>
    </row>
    <row r="223" spans="2:2" x14ac:dyDescent="0.2">
      <c r="B223" s="206"/>
    </row>
    <row r="224" spans="2:2" x14ac:dyDescent="0.2">
      <c r="B224" s="206"/>
    </row>
    <row r="225" spans="2:2" x14ac:dyDescent="0.2">
      <c r="B225" s="206"/>
    </row>
    <row r="226" spans="2:2" x14ac:dyDescent="0.2">
      <c r="B226" s="206"/>
    </row>
    <row r="227" spans="2:2" x14ac:dyDescent="0.2">
      <c r="B227" s="206"/>
    </row>
    <row r="228" spans="2:2" x14ac:dyDescent="0.2">
      <c r="B228" s="206"/>
    </row>
    <row r="229" spans="2:2" x14ac:dyDescent="0.2">
      <c r="B229" s="206"/>
    </row>
    <row r="230" spans="2:2" x14ac:dyDescent="0.2">
      <c r="B230" s="206"/>
    </row>
    <row r="231" spans="2:2" x14ac:dyDescent="0.2">
      <c r="B231" s="206"/>
    </row>
    <row r="232" spans="2:2" x14ac:dyDescent="0.2">
      <c r="B232" s="206"/>
    </row>
    <row r="233" spans="2:2" x14ac:dyDescent="0.2">
      <c r="B233" s="206"/>
    </row>
    <row r="234" spans="2:2" x14ac:dyDescent="0.2">
      <c r="B234" s="206"/>
    </row>
    <row r="235" spans="2:2" x14ac:dyDescent="0.2">
      <c r="B235" s="206"/>
    </row>
    <row r="236" spans="2:2" x14ac:dyDescent="0.2">
      <c r="B236" s="206"/>
    </row>
    <row r="237" spans="2:2" x14ac:dyDescent="0.2">
      <c r="B237" s="206"/>
    </row>
    <row r="238" spans="2:2" x14ac:dyDescent="0.2">
      <c r="B238" s="206"/>
    </row>
    <row r="239" spans="2:2" x14ac:dyDescent="0.2">
      <c r="B239" s="206"/>
    </row>
    <row r="240" spans="2:2" x14ac:dyDescent="0.2">
      <c r="B240" s="206"/>
    </row>
    <row r="241" spans="2:2" x14ac:dyDescent="0.2">
      <c r="B241" s="206"/>
    </row>
    <row r="242" spans="2:2" x14ac:dyDescent="0.2">
      <c r="B242" s="206"/>
    </row>
    <row r="243" spans="2:2" x14ac:dyDescent="0.2">
      <c r="B243" s="206"/>
    </row>
    <row r="244" spans="2:2" x14ac:dyDescent="0.2">
      <c r="B244" s="206"/>
    </row>
    <row r="245" spans="2:2" x14ac:dyDescent="0.2">
      <c r="B245" s="206"/>
    </row>
    <row r="246" spans="2:2" x14ac:dyDescent="0.2">
      <c r="B246" s="206"/>
    </row>
    <row r="247" spans="2:2" x14ac:dyDescent="0.2">
      <c r="B247" s="206"/>
    </row>
    <row r="248" spans="2:2" x14ac:dyDescent="0.2">
      <c r="B248" s="206"/>
    </row>
    <row r="249" spans="2:2" x14ac:dyDescent="0.2">
      <c r="B249" s="206"/>
    </row>
    <row r="250" spans="2:2" x14ac:dyDescent="0.2">
      <c r="B250" s="206"/>
    </row>
    <row r="251" spans="2:2" x14ac:dyDescent="0.2">
      <c r="B251" s="206"/>
    </row>
    <row r="252" spans="2:2" x14ac:dyDescent="0.2">
      <c r="B252" s="206"/>
    </row>
    <row r="253" spans="2:2" x14ac:dyDescent="0.2">
      <c r="B253" s="206"/>
    </row>
    <row r="254" spans="2:2" x14ac:dyDescent="0.2">
      <c r="B254" s="206"/>
    </row>
    <row r="255" spans="2:2" x14ac:dyDescent="0.2">
      <c r="B255" s="206"/>
    </row>
    <row r="256" spans="2:2" x14ac:dyDescent="0.2">
      <c r="B256" s="206"/>
    </row>
    <row r="257" spans="2:2" x14ac:dyDescent="0.2">
      <c r="B257" s="206"/>
    </row>
    <row r="258" spans="2:2" x14ac:dyDescent="0.2">
      <c r="B258" s="206"/>
    </row>
    <row r="259" spans="2:2" x14ac:dyDescent="0.2">
      <c r="B259" s="206"/>
    </row>
    <row r="260" spans="2:2" x14ac:dyDescent="0.2">
      <c r="B260" s="206"/>
    </row>
    <row r="261" spans="2:2" x14ac:dyDescent="0.2">
      <c r="B261" s="206"/>
    </row>
    <row r="262" spans="2:2" x14ac:dyDescent="0.2">
      <c r="B262" s="206"/>
    </row>
    <row r="263" spans="2:2" x14ac:dyDescent="0.2">
      <c r="B263" s="206"/>
    </row>
    <row r="264" spans="2:2" x14ac:dyDescent="0.2">
      <c r="B264" s="206"/>
    </row>
    <row r="265" spans="2:2" x14ac:dyDescent="0.2">
      <c r="B265" s="206"/>
    </row>
    <row r="266" spans="2:2" x14ac:dyDescent="0.2">
      <c r="B266" s="206"/>
    </row>
    <row r="267" spans="2:2" x14ac:dyDescent="0.2">
      <c r="B267" s="206"/>
    </row>
    <row r="268" spans="2:2" x14ac:dyDescent="0.2">
      <c r="B268" s="206"/>
    </row>
    <row r="269" spans="2:2" x14ac:dyDescent="0.2">
      <c r="B269" s="206"/>
    </row>
    <row r="270" spans="2:2" x14ac:dyDescent="0.2">
      <c r="B270" s="206"/>
    </row>
    <row r="271" spans="2:2" x14ac:dyDescent="0.2">
      <c r="B271" s="206"/>
    </row>
    <row r="272" spans="2:2" x14ac:dyDescent="0.2">
      <c r="B272" s="206"/>
    </row>
    <row r="273" spans="2:2" x14ac:dyDescent="0.2">
      <c r="B273" s="206"/>
    </row>
    <row r="274" spans="2:2" x14ac:dyDescent="0.2">
      <c r="B274" s="206"/>
    </row>
    <row r="275" spans="2:2" x14ac:dyDescent="0.2">
      <c r="B275" s="206"/>
    </row>
    <row r="276" spans="2:2" x14ac:dyDescent="0.2">
      <c r="B276" s="206"/>
    </row>
    <row r="277" spans="2:2" x14ac:dyDescent="0.2">
      <c r="B277" s="206"/>
    </row>
    <row r="278" spans="2:2" x14ac:dyDescent="0.2">
      <c r="B278" s="206"/>
    </row>
    <row r="279" spans="2:2" x14ac:dyDescent="0.2">
      <c r="B279" s="206"/>
    </row>
    <row r="280" spans="2:2" x14ac:dyDescent="0.2">
      <c r="B280" s="206"/>
    </row>
    <row r="281" spans="2:2" x14ac:dyDescent="0.2">
      <c r="B281" s="206"/>
    </row>
    <row r="282" spans="2:2" x14ac:dyDescent="0.2">
      <c r="B282" s="206"/>
    </row>
    <row r="283" spans="2:2" x14ac:dyDescent="0.2">
      <c r="B283" s="206"/>
    </row>
    <row r="284" spans="2:2" x14ac:dyDescent="0.2">
      <c r="B284" s="206"/>
    </row>
    <row r="285" spans="2:2" x14ac:dyDescent="0.2">
      <c r="B285" s="206"/>
    </row>
    <row r="286" spans="2:2" x14ac:dyDescent="0.2">
      <c r="B286" s="206"/>
    </row>
    <row r="287" spans="2:2" x14ac:dyDescent="0.2">
      <c r="B287" s="206"/>
    </row>
    <row r="288" spans="2:2" x14ac:dyDescent="0.2">
      <c r="B288" s="206"/>
    </row>
    <row r="289" spans="2:2" x14ac:dyDescent="0.2">
      <c r="B289" s="206"/>
    </row>
    <row r="290" spans="2:2" x14ac:dyDescent="0.2">
      <c r="B290" s="206"/>
    </row>
    <row r="291" spans="2:2" x14ac:dyDescent="0.2">
      <c r="B291" s="206"/>
    </row>
    <row r="292" spans="2:2" x14ac:dyDescent="0.2">
      <c r="B292" s="206"/>
    </row>
    <row r="293" spans="2:2" x14ac:dyDescent="0.2">
      <c r="B293" s="206"/>
    </row>
    <row r="294" spans="2:2" x14ac:dyDescent="0.2">
      <c r="B294" s="206"/>
    </row>
    <row r="295" spans="2:2" x14ac:dyDescent="0.2">
      <c r="B295" s="206"/>
    </row>
    <row r="296" spans="2:2" x14ac:dyDescent="0.2">
      <c r="B296" s="206"/>
    </row>
    <row r="297" spans="2:2" x14ac:dyDescent="0.2">
      <c r="B297" s="206"/>
    </row>
    <row r="298" spans="2:2" x14ac:dyDescent="0.2">
      <c r="B298" s="206"/>
    </row>
    <row r="299" spans="2:2" x14ac:dyDescent="0.2">
      <c r="B299" s="206"/>
    </row>
    <row r="300" spans="2:2" x14ac:dyDescent="0.2">
      <c r="B300" s="206"/>
    </row>
    <row r="301" spans="2:2" x14ac:dyDescent="0.2">
      <c r="B301" s="206"/>
    </row>
    <row r="302" spans="2:2" x14ac:dyDescent="0.2">
      <c r="B302" s="206"/>
    </row>
    <row r="303" spans="2:2" x14ac:dyDescent="0.2">
      <c r="B303" s="206"/>
    </row>
    <row r="304" spans="2:2" x14ac:dyDescent="0.2">
      <c r="B304" s="206"/>
    </row>
    <row r="305" spans="2:2" x14ac:dyDescent="0.2">
      <c r="B305" s="206"/>
    </row>
    <row r="306" spans="2:2" x14ac:dyDescent="0.2">
      <c r="B306" s="206"/>
    </row>
    <row r="307" spans="2:2" x14ac:dyDescent="0.2">
      <c r="B307" s="206"/>
    </row>
    <row r="308" spans="2:2" x14ac:dyDescent="0.2">
      <c r="B308" s="206"/>
    </row>
    <row r="309" spans="2:2" x14ac:dyDescent="0.2">
      <c r="B309" s="206"/>
    </row>
    <row r="310" spans="2:2" x14ac:dyDescent="0.2">
      <c r="B310" s="206"/>
    </row>
    <row r="311" spans="2:2" x14ac:dyDescent="0.2">
      <c r="B311" s="206"/>
    </row>
    <row r="312" spans="2:2" x14ac:dyDescent="0.2">
      <c r="B312" s="206"/>
    </row>
    <row r="313" spans="2:2" x14ac:dyDescent="0.2">
      <c r="B313" s="206"/>
    </row>
    <row r="314" spans="2:2" x14ac:dyDescent="0.2">
      <c r="B314" s="206"/>
    </row>
    <row r="315" spans="2:2" x14ac:dyDescent="0.2">
      <c r="B315" s="206"/>
    </row>
    <row r="316" spans="2:2" x14ac:dyDescent="0.2">
      <c r="B316" s="206"/>
    </row>
    <row r="317" spans="2:2" x14ac:dyDescent="0.2">
      <c r="B317" s="206"/>
    </row>
    <row r="318" spans="2:2" x14ac:dyDescent="0.2">
      <c r="B318" s="206"/>
    </row>
    <row r="319" spans="2:2" x14ac:dyDescent="0.2">
      <c r="B319" s="206"/>
    </row>
    <row r="320" spans="2:2" x14ac:dyDescent="0.2">
      <c r="B320" s="206"/>
    </row>
    <row r="321" spans="2:2" x14ac:dyDescent="0.2">
      <c r="B321" s="206"/>
    </row>
    <row r="322" spans="2:2" x14ac:dyDescent="0.2">
      <c r="B322" s="206"/>
    </row>
    <row r="323" spans="2:2" x14ac:dyDescent="0.2">
      <c r="B323" s="206"/>
    </row>
    <row r="324" spans="2:2" x14ac:dyDescent="0.2">
      <c r="B324" s="206"/>
    </row>
    <row r="325" spans="2:2" x14ac:dyDescent="0.2">
      <c r="B325" s="206"/>
    </row>
    <row r="326" spans="2:2" x14ac:dyDescent="0.2">
      <c r="B326" s="206"/>
    </row>
    <row r="327" spans="2:2" x14ac:dyDescent="0.2">
      <c r="B327" s="206"/>
    </row>
    <row r="328" spans="2:2" x14ac:dyDescent="0.2">
      <c r="B328" s="206"/>
    </row>
    <row r="332" spans="2:2" x14ac:dyDescent="0.2">
      <c r="B332" s="207"/>
    </row>
  </sheetData>
  <phoneticPr fontId="0" type="noConversion"/>
  <pageMargins left="0.75" right="0.75" top="1" bottom="1" header="0.5" footer="0.5"/>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2"/>
  <sheetViews>
    <sheetView workbookViewId="0">
      <pane xSplit="2" ySplit="9" topLeftCell="C10" activePane="bottomRight" state="frozen"/>
      <selection pane="topRight" activeCell="C1" sqref="C1"/>
      <selection pane="bottomLeft" activeCell="A10" sqref="A10"/>
      <selection pane="bottomRight" activeCell="H49" sqref="H49"/>
    </sheetView>
  </sheetViews>
  <sheetFormatPr defaultRowHeight="12.75" x14ac:dyDescent="0.2"/>
  <cols>
    <col min="1" max="1" width="20.85546875" style="168" customWidth="1"/>
    <col min="2" max="2" width="26.140625" style="168" customWidth="1"/>
    <col min="3" max="16384" width="9.140625" style="168"/>
  </cols>
  <sheetData>
    <row r="1" spans="1:20" ht="15" x14ac:dyDescent="0.2">
      <c r="A1" s="180" t="s">
        <v>435</v>
      </c>
    </row>
    <row r="2" spans="1:20" x14ac:dyDescent="0.2">
      <c r="A2" s="211"/>
      <c r="B2" s="211"/>
      <c r="C2" s="168" t="s">
        <v>430</v>
      </c>
      <c r="I2" s="168" t="s">
        <v>431</v>
      </c>
      <c r="O2" s="168" t="s">
        <v>53</v>
      </c>
    </row>
    <row r="3" spans="1:20" x14ac:dyDescent="0.2">
      <c r="A3" s="211"/>
      <c r="B3" s="211"/>
      <c r="C3" s="168" t="s">
        <v>412</v>
      </c>
      <c r="I3" s="168" t="s">
        <v>412</v>
      </c>
      <c r="O3" s="168" t="s">
        <v>412</v>
      </c>
    </row>
    <row r="4" spans="1:20" x14ac:dyDescent="0.2">
      <c r="A4" s="211"/>
      <c r="B4" s="211"/>
      <c r="C4" s="168">
        <v>1</v>
      </c>
      <c r="I4" s="168">
        <v>1</v>
      </c>
      <c r="O4" s="168">
        <v>1</v>
      </c>
    </row>
    <row r="5" spans="1:20" x14ac:dyDescent="0.2">
      <c r="A5" s="211"/>
      <c r="B5" s="211"/>
      <c r="C5" s="168" t="s">
        <v>432</v>
      </c>
      <c r="I5" s="168" t="s">
        <v>432</v>
      </c>
      <c r="O5" s="168" t="s">
        <v>432</v>
      </c>
    </row>
    <row r="6" spans="1:20" x14ac:dyDescent="0.2">
      <c r="C6" s="168">
        <v>1</v>
      </c>
      <c r="F6" s="168" t="s">
        <v>53</v>
      </c>
      <c r="I6" s="168">
        <v>1</v>
      </c>
      <c r="L6" s="168" t="s">
        <v>53</v>
      </c>
      <c r="O6" s="168">
        <v>1</v>
      </c>
      <c r="R6" s="168" t="s">
        <v>53</v>
      </c>
    </row>
    <row r="7" spans="1:20" x14ac:dyDescent="0.2">
      <c r="C7" s="168" t="s">
        <v>413</v>
      </c>
      <c r="F7" s="168" t="s">
        <v>413</v>
      </c>
      <c r="I7" s="168" t="s">
        <v>413</v>
      </c>
      <c r="L7" s="168" t="s">
        <v>413</v>
      </c>
      <c r="O7" s="168" t="s">
        <v>413</v>
      </c>
      <c r="R7" s="168" t="s">
        <v>413</v>
      </c>
    </row>
    <row r="8" spans="1:20" x14ac:dyDescent="0.2">
      <c r="C8" s="168" t="s">
        <v>415</v>
      </c>
      <c r="D8" s="168" t="s">
        <v>414</v>
      </c>
      <c r="E8" s="168" t="s">
        <v>53</v>
      </c>
      <c r="F8" s="168" t="s">
        <v>415</v>
      </c>
      <c r="G8" s="168" t="s">
        <v>414</v>
      </c>
      <c r="H8" s="168" t="s">
        <v>53</v>
      </c>
      <c r="I8" s="168" t="s">
        <v>415</v>
      </c>
      <c r="J8" s="168" t="s">
        <v>414</v>
      </c>
      <c r="K8" s="168" t="s">
        <v>53</v>
      </c>
      <c r="L8" s="168" t="s">
        <v>415</v>
      </c>
      <c r="M8" s="168" t="s">
        <v>414</v>
      </c>
      <c r="N8" s="168" t="s">
        <v>53</v>
      </c>
      <c r="O8" s="168" t="s">
        <v>415</v>
      </c>
      <c r="P8" s="168" t="s">
        <v>414</v>
      </c>
      <c r="Q8" s="168" t="s">
        <v>53</v>
      </c>
      <c r="R8" s="168" t="s">
        <v>415</v>
      </c>
      <c r="S8" s="168" t="s">
        <v>414</v>
      </c>
      <c r="T8" s="168" t="s">
        <v>53</v>
      </c>
    </row>
    <row r="9" spans="1:20" x14ac:dyDescent="0.2">
      <c r="C9" s="168" t="s">
        <v>421</v>
      </c>
      <c r="D9" s="168" t="s">
        <v>421</v>
      </c>
      <c r="E9" s="168" t="s">
        <v>421</v>
      </c>
      <c r="F9" s="168" t="s">
        <v>421</v>
      </c>
      <c r="G9" s="168" t="s">
        <v>421</v>
      </c>
      <c r="H9" s="168" t="s">
        <v>421</v>
      </c>
      <c r="I9" s="168" t="s">
        <v>421</v>
      </c>
      <c r="J9" s="168" t="s">
        <v>421</v>
      </c>
      <c r="K9" s="168" t="s">
        <v>421</v>
      </c>
      <c r="L9" s="168" t="s">
        <v>421</v>
      </c>
      <c r="M9" s="168" t="s">
        <v>421</v>
      </c>
      <c r="N9" s="168" t="s">
        <v>421</v>
      </c>
      <c r="O9" s="168" t="s">
        <v>421</v>
      </c>
      <c r="P9" s="168" t="s">
        <v>421</v>
      </c>
      <c r="Q9" s="168" t="s">
        <v>421</v>
      </c>
      <c r="R9" s="168" t="s">
        <v>421</v>
      </c>
      <c r="S9" s="168" t="s">
        <v>421</v>
      </c>
      <c r="T9" s="168" t="s">
        <v>421</v>
      </c>
    </row>
    <row r="10" spans="1:20" x14ac:dyDescent="0.2">
      <c r="A10" s="168" t="s">
        <v>265</v>
      </c>
      <c r="B10" s="206" t="s">
        <v>266</v>
      </c>
      <c r="C10" s="182" t="s">
        <v>455</v>
      </c>
      <c r="D10" s="182" t="s">
        <v>455</v>
      </c>
      <c r="E10" s="182" t="s">
        <v>455</v>
      </c>
      <c r="F10" s="182" t="s">
        <v>455</v>
      </c>
      <c r="G10" s="182" t="s">
        <v>455</v>
      </c>
      <c r="H10" s="182" t="s">
        <v>455</v>
      </c>
      <c r="I10" s="182" t="s">
        <v>455</v>
      </c>
      <c r="J10" s="182" t="s">
        <v>455</v>
      </c>
      <c r="K10" s="182" t="s">
        <v>455</v>
      </c>
      <c r="L10" s="182" t="s">
        <v>455</v>
      </c>
      <c r="M10" s="182" t="s">
        <v>455</v>
      </c>
      <c r="N10" s="182" t="s">
        <v>455</v>
      </c>
      <c r="O10" s="182" t="s">
        <v>455</v>
      </c>
      <c r="P10" s="182" t="s">
        <v>455</v>
      </c>
      <c r="Q10" s="182" t="s">
        <v>455</v>
      </c>
      <c r="R10" s="182" t="s">
        <v>455</v>
      </c>
      <c r="S10" s="182" t="s">
        <v>455</v>
      </c>
      <c r="T10" s="182" t="s">
        <v>455</v>
      </c>
    </row>
    <row r="11" spans="1:20" x14ac:dyDescent="0.2">
      <c r="A11" s="168" t="s">
        <v>263</v>
      </c>
      <c r="B11" s="206" t="s">
        <v>264</v>
      </c>
      <c r="C11" s="182">
        <v>64</v>
      </c>
      <c r="D11" s="182">
        <v>55</v>
      </c>
      <c r="E11" s="182">
        <v>60</v>
      </c>
      <c r="F11" s="182">
        <v>295</v>
      </c>
      <c r="G11" s="182">
        <v>282</v>
      </c>
      <c r="H11" s="182">
        <v>577</v>
      </c>
      <c r="I11" s="182">
        <v>74</v>
      </c>
      <c r="J11" s="182">
        <v>70</v>
      </c>
      <c r="K11" s="182">
        <v>72</v>
      </c>
      <c r="L11" s="182">
        <v>471</v>
      </c>
      <c r="M11" s="182">
        <v>544</v>
      </c>
      <c r="N11" s="182">
        <v>1015</v>
      </c>
      <c r="O11" s="182">
        <v>70</v>
      </c>
      <c r="P11" s="182">
        <v>65</v>
      </c>
      <c r="Q11" s="182">
        <v>68</v>
      </c>
      <c r="R11" s="182">
        <v>766</v>
      </c>
      <c r="S11" s="182">
        <v>826</v>
      </c>
      <c r="T11" s="182">
        <v>1592</v>
      </c>
    </row>
    <row r="12" spans="1:20" x14ac:dyDescent="0.2">
      <c r="A12" s="168" t="s">
        <v>309</v>
      </c>
      <c r="B12" s="206" t="s">
        <v>310</v>
      </c>
      <c r="C12" s="182">
        <v>75</v>
      </c>
      <c r="D12" s="182">
        <v>61</v>
      </c>
      <c r="E12" s="182">
        <v>68</v>
      </c>
      <c r="F12" s="182">
        <v>460</v>
      </c>
      <c r="G12" s="182">
        <v>481</v>
      </c>
      <c r="H12" s="182">
        <v>941</v>
      </c>
      <c r="I12" s="182">
        <v>82</v>
      </c>
      <c r="J12" s="182">
        <v>77</v>
      </c>
      <c r="K12" s="182">
        <v>80</v>
      </c>
      <c r="L12" s="182">
        <v>1133</v>
      </c>
      <c r="M12" s="182">
        <v>1257</v>
      </c>
      <c r="N12" s="182">
        <v>2390</v>
      </c>
      <c r="O12" s="182">
        <v>80</v>
      </c>
      <c r="P12" s="182">
        <v>73</v>
      </c>
      <c r="Q12" s="182">
        <v>76</v>
      </c>
      <c r="R12" s="182">
        <v>1593</v>
      </c>
      <c r="S12" s="182">
        <v>1738</v>
      </c>
      <c r="T12" s="182">
        <v>3331</v>
      </c>
    </row>
    <row r="13" spans="1:20" x14ac:dyDescent="0.2">
      <c r="A13" s="168" t="s">
        <v>267</v>
      </c>
      <c r="B13" s="206" t="s">
        <v>268</v>
      </c>
      <c r="C13" s="182">
        <v>73</v>
      </c>
      <c r="D13" s="182">
        <v>59</v>
      </c>
      <c r="E13" s="182">
        <v>66</v>
      </c>
      <c r="F13" s="182">
        <v>464</v>
      </c>
      <c r="G13" s="182">
        <v>465</v>
      </c>
      <c r="H13" s="182">
        <v>929</v>
      </c>
      <c r="I13" s="182">
        <v>80</v>
      </c>
      <c r="J13" s="182">
        <v>71</v>
      </c>
      <c r="K13" s="182">
        <v>76</v>
      </c>
      <c r="L13" s="182">
        <v>864</v>
      </c>
      <c r="M13" s="182">
        <v>855</v>
      </c>
      <c r="N13" s="182">
        <v>1719</v>
      </c>
      <c r="O13" s="182">
        <v>78</v>
      </c>
      <c r="P13" s="182">
        <v>67</v>
      </c>
      <c r="Q13" s="182">
        <v>72</v>
      </c>
      <c r="R13" s="182">
        <v>1328</v>
      </c>
      <c r="S13" s="182">
        <v>1320</v>
      </c>
      <c r="T13" s="182">
        <v>2648</v>
      </c>
    </row>
    <row r="14" spans="1:20" x14ac:dyDescent="0.2">
      <c r="A14" s="168" t="s">
        <v>269</v>
      </c>
      <c r="B14" s="206" t="s">
        <v>270</v>
      </c>
      <c r="C14" s="182">
        <v>70</v>
      </c>
      <c r="D14" s="182">
        <v>65</v>
      </c>
      <c r="E14" s="182">
        <v>67</v>
      </c>
      <c r="F14" s="182">
        <v>243</v>
      </c>
      <c r="G14" s="182">
        <v>243</v>
      </c>
      <c r="H14" s="182">
        <v>486</v>
      </c>
      <c r="I14" s="182">
        <v>81</v>
      </c>
      <c r="J14" s="182">
        <v>80</v>
      </c>
      <c r="K14" s="182">
        <v>80</v>
      </c>
      <c r="L14" s="182">
        <v>427</v>
      </c>
      <c r="M14" s="182">
        <v>491</v>
      </c>
      <c r="N14" s="182">
        <v>918</v>
      </c>
      <c r="O14" s="182">
        <v>77</v>
      </c>
      <c r="P14" s="182">
        <v>75</v>
      </c>
      <c r="Q14" s="182">
        <v>76</v>
      </c>
      <c r="R14" s="182">
        <v>670</v>
      </c>
      <c r="S14" s="182">
        <v>734</v>
      </c>
      <c r="T14" s="182">
        <v>1404</v>
      </c>
    </row>
    <row r="15" spans="1:20" x14ac:dyDescent="0.2">
      <c r="A15" s="168" t="s">
        <v>273</v>
      </c>
      <c r="B15" s="206" t="s">
        <v>274</v>
      </c>
      <c r="C15" s="182">
        <v>69</v>
      </c>
      <c r="D15" s="182">
        <v>56</v>
      </c>
      <c r="E15" s="182">
        <v>62</v>
      </c>
      <c r="F15" s="182">
        <v>446</v>
      </c>
      <c r="G15" s="182">
        <v>455</v>
      </c>
      <c r="H15" s="182">
        <v>901</v>
      </c>
      <c r="I15" s="182">
        <v>78</v>
      </c>
      <c r="J15" s="182">
        <v>73</v>
      </c>
      <c r="K15" s="182">
        <v>76</v>
      </c>
      <c r="L15" s="182">
        <v>531</v>
      </c>
      <c r="M15" s="182">
        <v>564</v>
      </c>
      <c r="N15" s="182">
        <v>1095</v>
      </c>
      <c r="O15" s="182">
        <v>74</v>
      </c>
      <c r="P15" s="182">
        <v>66</v>
      </c>
      <c r="Q15" s="182">
        <v>70</v>
      </c>
      <c r="R15" s="182">
        <v>977</v>
      </c>
      <c r="S15" s="182">
        <v>1019</v>
      </c>
      <c r="T15" s="182">
        <v>1996</v>
      </c>
    </row>
    <row r="16" spans="1:20" x14ac:dyDescent="0.2">
      <c r="A16" s="168" t="s">
        <v>275</v>
      </c>
      <c r="B16" s="206" t="s">
        <v>276</v>
      </c>
      <c r="C16" s="182" t="s">
        <v>428</v>
      </c>
      <c r="D16" s="182" t="s">
        <v>428</v>
      </c>
      <c r="E16" s="182" t="s">
        <v>428</v>
      </c>
      <c r="F16" s="182" t="s">
        <v>428</v>
      </c>
      <c r="G16" s="182" t="s">
        <v>428</v>
      </c>
      <c r="H16" s="182" t="s">
        <v>428</v>
      </c>
      <c r="I16" s="182" t="s">
        <v>428</v>
      </c>
      <c r="J16" s="182" t="s">
        <v>428</v>
      </c>
      <c r="K16" s="182" t="s">
        <v>428</v>
      </c>
      <c r="L16" s="182" t="s">
        <v>428</v>
      </c>
      <c r="M16" s="182" t="s">
        <v>428</v>
      </c>
      <c r="N16" s="182" t="s">
        <v>428</v>
      </c>
      <c r="O16" s="182" t="s">
        <v>428</v>
      </c>
      <c r="P16" s="182" t="s">
        <v>428</v>
      </c>
      <c r="Q16" s="182" t="s">
        <v>428</v>
      </c>
      <c r="R16" s="182" t="s">
        <v>428</v>
      </c>
      <c r="S16" s="182" t="s">
        <v>428</v>
      </c>
      <c r="T16" s="182" t="s">
        <v>428</v>
      </c>
    </row>
    <row r="17" spans="1:20" x14ac:dyDescent="0.2">
      <c r="A17" s="168" t="s">
        <v>277</v>
      </c>
      <c r="B17" s="206" t="s">
        <v>278</v>
      </c>
      <c r="C17" s="182">
        <v>69</v>
      </c>
      <c r="D17" s="182">
        <v>61</v>
      </c>
      <c r="E17" s="182">
        <v>65</v>
      </c>
      <c r="F17" s="182">
        <v>499</v>
      </c>
      <c r="G17" s="182">
        <v>574</v>
      </c>
      <c r="H17" s="182">
        <v>1073</v>
      </c>
      <c r="I17" s="182">
        <v>80</v>
      </c>
      <c r="J17" s="182">
        <v>75</v>
      </c>
      <c r="K17" s="182">
        <v>77</v>
      </c>
      <c r="L17" s="182">
        <v>1003</v>
      </c>
      <c r="M17" s="182">
        <v>1047</v>
      </c>
      <c r="N17" s="182">
        <v>2050</v>
      </c>
      <c r="O17" s="182">
        <v>76</v>
      </c>
      <c r="P17" s="182">
        <v>71</v>
      </c>
      <c r="Q17" s="182">
        <v>73</v>
      </c>
      <c r="R17" s="182">
        <v>1502</v>
      </c>
      <c r="S17" s="182">
        <v>1621</v>
      </c>
      <c r="T17" s="182">
        <v>3123</v>
      </c>
    </row>
    <row r="18" spans="1:20" x14ac:dyDescent="0.2">
      <c r="A18" s="168" t="s">
        <v>279</v>
      </c>
      <c r="B18" s="206" t="s">
        <v>280</v>
      </c>
      <c r="C18" s="182">
        <v>69</v>
      </c>
      <c r="D18" s="182">
        <v>60</v>
      </c>
      <c r="E18" s="182">
        <v>65</v>
      </c>
      <c r="F18" s="182">
        <v>474</v>
      </c>
      <c r="G18" s="182">
        <v>490</v>
      </c>
      <c r="H18" s="182">
        <v>964</v>
      </c>
      <c r="I18" s="182">
        <v>83</v>
      </c>
      <c r="J18" s="182">
        <v>75</v>
      </c>
      <c r="K18" s="182">
        <v>79</v>
      </c>
      <c r="L18" s="182">
        <v>1340</v>
      </c>
      <c r="M18" s="182">
        <v>1342</v>
      </c>
      <c r="N18" s="182">
        <v>2682</v>
      </c>
      <c r="O18" s="182">
        <v>79</v>
      </c>
      <c r="P18" s="182">
        <v>71</v>
      </c>
      <c r="Q18" s="182">
        <v>75</v>
      </c>
      <c r="R18" s="182">
        <v>1814</v>
      </c>
      <c r="S18" s="182">
        <v>1832</v>
      </c>
      <c r="T18" s="182">
        <v>3646</v>
      </c>
    </row>
    <row r="19" spans="1:20" x14ac:dyDescent="0.2">
      <c r="A19" s="168" t="s">
        <v>283</v>
      </c>
      <c r="B19" s="206" t="s">
        <v>284</v>
      </c>
      <c r="C19" s="182">
        <v>73</v>
      </c>
      <c r="D19" s="182">
        <v>62</v>
      </c>
      <c r="E19" s="182">
        <v>68</v>
      </c>
      <c r="F19" s="182">
        <v>429</v>
      </c>
      <c r="G19" s="182">
        <v>434</v>
      </c>
      <c r="H19" s="182">
        <v>863</v>
      </c>
      <c r="I19" s="182">
        <v>78</v>
      </c>
      <c r="J19" s="182">
        <v>68</v>
      </c>
      <c r="K19" s="182">
        <v>73</v>
      </c>
      <c r="L19" s="182">
        <v>1275</v>
      </c>
      <c r="M19" s="182">
        <v>1212</v>
      </c>
      <c r="N19" s="182">
        <v>2487</v>
      </c>
      <c r="O19" s="182">
        <v>77</v>
      </c>
      <c r="P19" s="182">
        <v>67</v>
      </c>
      <c r="Q19" s="182">
        <v>72</v>
      </c>
      <c r="R19" s="182">
        <v>1704</v>
      </c>
      <c r="S19" s="182">
        <v>1646</v>
      </c>
      <c r="T19" s="182">
        <v>3350</v>
      </c>
    </row>
    <row r="20" spans="1:20" x14ac:dyDescent="0.2">
      <c r="A20" s="168" t="s">
        <v>285</v>
      </c>
      <c r="B20" s="206" t="s">
        <v>286</v>
      </c>
      <c r="C20" s="182">
        <v>68</v>
      </c>
      <c r="D20" s="182">
        <v>62</v>
      </c>
      <c r="E20" s="182">
        <v>65</v>
      </c>
      <c r="F20" s="182">
        <v>644</v>
      </c>
      <c r="G20" s="182">
        <v>733</v>
      </c>
      <c r="H20" s="182">
        <v>1377</v>
      </c>
      <c r="I20" s="182">
        <v>79</v>
      </c>
      <c r="J20" s="182">
        <v>71</v>
      </c>
      <c r="K20" s="182">
        <v>75</v>
      </c>
      <c r="L20" s="182">
        <v>930</v>
      </c>
      <c r="M20" s="182">
        <v>946</v>
      </c>
      <c r="N20" s="182">
        <v>1876</v>
      </c>
      <c r="O20" s="182">
        <v>74</v>
      </c>
      <c r="P20" s="182">
        <v>67</v>
      </c>
      <c r="Q20" s="182">
        <v>71</v>
      </c>
      <c r="R20" s="182">
        <v>1574</v>
      </c>
      <c r="S20" s="182">
        <v>1679</v>
      </c>
      <c r="T20" s="182">
        <v>3253</v>
      </c>
    </row>
    <row r="21" spans="1:20" x14ac:dyDescent="0.2">
      <c r="A21" s="168" t="s">
        <v>287</v>
      </c>
      <c r="B21" s="206" t="s">
        <v>288</v>
      </c>
      <c r="C21" s="182">
        <v>67</v>
      </c>
      <c r="D21" s="182">
        <v>59</v>
      </c>
      <c r="E21" s="182">
        <v>63</v>
      </c>
      <c r="F21" s="182">
        <v>354</v>
      </c>
      <c r="G21" s="182">
        <v>357</v>
      </c>
      <c r="H21" s="182">
        <v>711</v>
      </c>
      <c r="I21" s="182">
        <v>82</v>
      </c>
      <c r="J21" s="182">
        <v>77</v>
      </c>
      <c r="K21" s="182">
        <v>80</v>
      </c>
      <c r="L21" s="182">
        <v>989</v>
      </c>
      <c r="M21" s="182">
        <v>1013</v>
      </c>
      <c r="N21" s="182">
        <v>2002</v>
      </c>
      <c r="O21" s="182">
        <v>78</v>
      </c>
      <c r="P21" s="182">
        <v>72</v>
      </c>
      <c r="Q21" s="182">
        <v>75</v>
      </c>
      <c r="R21" s="182">
        <v>1343</v>
      </c>
      <c r="S21" s="182">
        <v>1370</v>
      </c>
      <c r="T21" s="182">
        <v>2713</v>
      </c>
    </row>
    <row r="22" spans="1:20" x14ac:dyDescent="0.2">
      <c r="A22" s="168" t="s">
        <v>289</v>
      </c>
      <c r="B22" s="206" t="s">
        <v>290</v>
      </c>
      <c r="C22" s="182">
        <v>71</v>
      </c>
      <c r="D22" s="182">
        <v>69</v>
      </c>
      <c r="E22" s="182">
        <v>70</v>
      </c>
      <c r="F22" s="182">
        <v>278</v>
      </c>
      <c r="G22" s="182">
        <v>292</v>
      </c>
      <c r="H22" s="182">
        <v>570</v>
      </c>
      <c r="I22" s="182">
        <v>80</v>
      </c>
      <c r="J22" s="182">
        <v>73</v>
      </c>
      <c r="K22" s="182">
        <v>77</v>
      </c>
      <c r="L22" s="182">
        <v>519</v>
      </c>
      <c r="M22" s="182">
        <v>479</v>
      </c>
      <c r="N22" s="182">
        <v>998</v>
      </c>
      <c r="O22" s="182">
        <v>77</v>
      </c>
      <c r="P22" s="182">
        <v>72</v>
      </c>
      <c r="Q22" s="182">
        <v>74</v>
      </c>
      <c r="R22" s="182">
        <v>797</v>
      </c>
      <c r="S22" s="182">
        <v>771</v>
      </c>
      <c r="T22" s="182">
        <v>1568</v>
      </c>
    </row>
    <row r="23" spans="1:20" x14ac:dyDescent="0.2">
      <c r="A23" s="168" t="s">
        <v>293</v>
      </c>
      <c r="B23" s="206" t="s">
        <v>294</v>
      </c>
      <c r="C23" s="182">
        <v>56</v>
      </c>
      <c r="D23" s="182">
        <v>47</v>
      </c>
      <c r="E23" s="182">
        <v>51</v>
      </c>
      <c r="F23" s="182">
        <v>494</v>
      </c>
      <c r="G23" s="182">
        <v>540</v>
      </c>
      <c r="H23" s="182">
        <v>1034</v>
      </c>
      <c r="I23" s="182">
        <v>70</v>
      </c>
      <c r="J23" s="182">
        <v>64</v>
      </c>
      <c r="K23" s="182">
        <v>67</v>
      </c>
      <c r="L23" s="182">
        <v>1205</v>
      </c>
      <c r="M23" s="182">
        <v>1283</v>
      </c>
      <c r="N23" s="182">
        <v>2488</v>
      </c>
      <c r="O23" s="182">
        <v>66</v>
      </c>
      <c r="P23" s="182">
        <v>59</v>
      </c>
      <c r="Q23" s="182">
        <v>63</v>
      </c>
      <c r="R23" s="182">
        <v>1699</v>
      </c>
      <c r="S23" s="182">
        <v>1823</v>
      </c>
      <c r="T23" s="182">
        <v>3522</v>
      </c>
    </row>
    <row r="24" spans="1:20" x14ac:dyDescent="0.2">
      <c r="A24" s="168" t="s">
        <v>295</v>
      </c>
      <c r="B24" s="206" t="s">
        <v>296</v>
      </c>
      <c r="C24" s="182">
        <v>66</v>
      </c>
      <c r="D24" s="182">
        <v>55</v>
      </c>
      <c r="E24" s="182">
        <v>61</v>
      </c>
      <c r="F24" s="182">
        <v>389</v>
      </c>
      <c r="G24" s="182">
        <v>374</v>
      </c>
      <c r="H24" s="182">
        <v>763</v>
      </c>
      <c r="I24" s="182">
        <v>77</v>
      </c>
      <c r="J24" s="182">
        <v>73</v>
      </c>
      <c r="K24" s="182">
        <v>75</v>
      </c>
      <c r="L24" s="182">
        <v>1541</v>
      </c>
      <c r="M24" s="182">
        <v>1688</v>
      </c>
      <c r="N24" s="182">
        <v>3229</v>
      </c>
      <c r="O24" s="182">
        <v>75</v>
      </c>
      <c r="P24" s="182">
        <v>70</v>
      </c>
      <c r="Q24" s="182">
        <v>72</v>
      </c>
      <c r="R24" s="182">
        <v>1930</v>
      </c>
      <c r="S24" s="182">
        <v>2062</v>
      </c>
      <c r="T24" s="182">
        <v>3992</v>
      </c>
    </row>
    <row r="25" spans="1:20" x14ac:dyDescent="0.2">
      <c r="A25" s="168" t="s">
        <v>297</v>
      </c>
      <c r="B25" s="206" t="s">
        <v>298</v>
      </c>
      <c r="C25" s="182">
        <v>59</v>
      </c>
      <c r="D25" s="182">
        <v>57</v>
      </c>
      <c r="E25" s="182">
        <v>58</v>
      </c>
      <c r="F25" s="182">
        <v>266</v>
      </c>
      <c r="G25" s="182">
        <v>272</v>
      </c>
      <c r="H25" s="182">
        <v>538</v>
      </c>
      <c r="I25" s="182">
        <v>83</v>
      </c>
      <c r="J25" s="182">
        <v>76</v>
      </c>
      <c r="K25" s="182">
        <v>79</v>
      </c>
      <c r="L25" s="182">
        <v>1269</v>
      </c>
      <c r="M25" s="182">
        <v>1340</v>
      </c>
      <c r="N25" s="182">
        <v>2609</v>
      </c>
      <c r="O25" s="182">
        <v>79</v>
      </c>
      <c r="P25" s="182">
        <v>72</v>
      </c>
      <c r="Q25" s="182">
        <v>76</v>
      </c>
      <c r="R25" s="182">
        <v>1535</v>
      </c>
      <c r="S25" s="182">
        <v>1612</v>
      </c>
      <c r="T25" s="182">
        <v>3147</v>
      </c>
    </row>
    <row r="26" spans="1:20" x14ac:dyDescent="0.2">
      <c r="A26" s="168" t="s">
        <v>299</v>
      </c>
      <c r="B26" s="206" t="s">
        <v>300</v>
      </c>
      <c r="C26" s="182">
        <v>76</v>
      </c>
      <c r="D26" s="182">
        <v>63</v>
      </c>
      <c r="E26" s="182">
        <v>69</v>
      </c>
      <c r="F26" s="182">
        <v>488</v>
      </c>
      <c r="G26" s="182">
        <v>489</v>
      </c>
      <c r="H26" s="182">
        <v>977</v>
      </c>
      <c r="I26" s="182">
        <v>80</v>
      </c>
      <c r="J26" s="182">
        <v>74</v>
      </c>
      <c r="K26" s="182">
        <v>76</v>
      </c>
      <c r="L26" s="182">
        <v>1283</v>
      </c>
      <c r="M26" s="182">
        <v>1455</v>
      </c>
      <c r="N26" s="182">
        <v>2738</v>
      </c>
      <c r="O26" s="182">
        <v>79</v>
      </c>
      <c r="P26" s="182">
        <v>71</v>
      </c>
      <c r="Q26" s="182">
        <v>75</v>
      </c>
      <c r="R26" s="182">
        <v>1771</v>
      </c>
      <c r="S26" s="182">
        <v>1944</v>
      </c>
      <c r="T26" s="182">
        <v>3715</v>
      </c>
    </row>
    <row r="27" spans="1:20" x14ac:dyDescent="0.2">
      <c r="A27" s="168" t="s">
        <v>301</v>
      </c>
      <c r="B27" s="206" t="s">
        <v>302</v>
      </c>
      <c r="C27" s="182">
        <v>60</v>
      </c>
      <c r="D27" s="182">
        <v>55</v>
      </c>
      <c r="E27" s="182">
        <v>58</v>
      </c>
      <c r="F27" s="182">
        <v>296</v>
      </c>
      <c r="G27" s="182">
        <v>273</v>
      </c>
      <c r="H27" s="182">
        <v>569</v>
      </c>
      <c r="I27" s="182">
        <v>83</v>
      </c>
      <c r="J27" s="182">
        <v>74</v>
      </c>
      <c r="K27" s="182">
        <v>78</v>
      </c>
      <c r="L27" s="182">
        <v>1562</v>
      </c>
      <c r="M27" s="182">
        <v>1612</v>
      </c>
      <c r="N27" s="182">
        <v>3174</v>
      </c>
      <c r="O27" s="182">
        <v>79</v>
      </c>
      <c r="P27" s="182">
        <v>71</v>
      </c>
      <c r="Q27" s="182">
        <v>75</v>
      </c>
      <c r="R27" s="182">
        <v>1858</v>
      </c>
      <c r="S27" s="182">
        <v>1885</v>
      </c>
      <c r="T27" s="182">
        <v>3743</v>
      </c>
    </row>
    <row r="28" spans="1:20" x14ac:dyDescent="0.2">
      <c r="A28" s="168" t="s">
        <v>303</v>
      </c>
      <c r="B28" s="206" t="s">
        <v>304</v>
      </c>
      <c r="C28" s="182">
        <v>67</v>
      </c>
      <c r="D28" s="182">
        <v>58</v>
      </c>
      <c r="E28" s="182">
        <v>62</v>
      </c>
      <c r="F28" s="182">
        <v>566</v>
      </c>
      <c r="G28" s="182">
        <v>610</v>
      </c>
      <c r="H28" s="182">
        <v>1176</v>
      </c>
      <c r="I28" s="182">
        <v>78</v>
      </c>
      <c r="J28" s="182">
        <v>73</v>
      </c>
      <c r="K28" s="182">
        <v>75</v>
      </c>
      <c r="L28" s="182">
        <v>1681</v>
      </c>
      <c r="M28" s="182">
        <v>1711</v>
      </c>
      <c r="N28" s="182">
        <v>3392</v>
      </c>
      <c r="O28" s="182">
        <v>75</v>
      </c>
      <c r="P28" s="182">
        <v>69</v>
      </c>
      <c r="Q28" s="182">
        <v>72</v>
      </c>
      <c r="R28" s="182">
        <v>2247</v>
      </c>
      <c r="S28" s="182">
        <v>2321</v>
      </c>
      <c r="T28" s="182">
        <v>4568</v>
      </c>
    </row>
    <row r="29" spans="1:20" x14ac:dyDescent="0.2">
      <c r="A29" s="168" t="s">
        <v>305</v>
      </c>
      <c r="B29" s="206" t="s">
        <v>306</v>
      </c>
      <c r="C29" s="182">
        <v>68</v>
      </c>
      <c r="D29" s="182">
        <v>61</v>
      </c>
      <c r="E29" s="182">
        <v>65</v>
      </c>
      <c r="F29" s="182">
        <v>449</v>
      </c>
      <c r="G29" s="182">
        <v>475</v>
      </c>
      <c r="H29" s="182">
        <v>924</v>
      </c>
      <c r="I29" s="182">
        <v>76</v>
      </c>
      <c r="J29" s="182">
        <v>71</v>
      </c>
      <c r="K29" s="182">
        <v>74</v>
      </c>
      <c r="L29" s="182">
        <v>1623</v>
      </c>
      <c r="M29" s="182">
        <v>1769</v>
      </c>
      <c r="N29" s="182">
        <v>3392</v>
      </c>
      <c r="O29" s="182">
        <v>75</v>
      </c>
      <c r="P29" s="182">
        <v>69</v>
      </c>
      <c r="Q29" s="182">
        <v>72</v>
      </c>
      <c r="R29" s="182">
        <v>2072</v>
      </c>
      <c r="S29" s="182">
        <v>2244</v>
      </c>
      <c r="T29" s="182">
        <v>4316</v>
      </c>
    </row>
    <row r="30" spans="1:20" x14ac:dyDescent="0.2">
      <c r="A30" s="168" t="s">
        <v>307</v>
      </c>
      <c r="B30" s="206" t="s">
        <v>308</v>
      </c>
      <c r="C30" s="182">
        <v>66</v>
      </c>
      <c r="D30" s="182">
        <v>56</v>
      </c>
      <c r="E30" s="182">
        <v>61</v>
      </c>
      <c r="F30" s="182">
        <v>636</v>
      </c>
      <c r="G30" s="182">
        <v>655</v>
      </c>
      <c r="H30" s="182">
        <v>1291</v>
      </c>
      <c r="I30" s="182">
        <v>70</v>
      </c>
      <c r="J30" s="182">
        <v>67</v>
      </c>
      <c r="K30" s="182">
        <v>68</v>
      </c>
      <c r="L30" s="182">
        <v>1449</v>
      </c>
      <c r="M30" s="182">
        <v>1519</v>
      </c>
      <c r="N30" s="182">
        <v>2968</v>
      </c>
      <c r="O30" s="182">
        <v>69</v>
      </c>
      <c r="P30" s="182">
        <v>63</v>
      </c>
      <c r="Q30" s="182">
        <v>66</v>
      </c>
      <c r="R30" s="182">
        <v>2085</v>
      </c>
      <c r="S30" s="182">
        <v>2174</v>
      </c>
      <c r="T30" s="182">
        <v>4259</v>
      </c>
    </row>
    <row r="31" spans="1:20" x14ac:dyDescent="0.2">
      <c r="A31" s="168" t="s">
        <v>271</v>
      </c>
      <c r="B31" s="206" t="s">
        <v>272</v>
      </c>
      <c r="C31" s="182">
        <v>63</v>
      </c>
      <c r="D31" s="182">
        <v>57</v>
      </c>
      <c r="E31" s="182">
        <v>60</v>
      </c>
      <c r="F31" s="182">
        <v>409</v>
      </c>
      <c r="G31" s="182">
        <v>467</v>
      </c>
      <c r="H31" s="182">
        <v>876</v>
      </c>
      <c r="I31" s="182">
        <v>72</v>
      </c>
      <c r="J31" s="182">
        <v>66</v>
      </c>
      <c r="K31" s="182">
        <v>69</v>
      </c>
      <c r="L31" s="182">
        <v>1114</v>
      </c>
      <c r="M31" s="182">
        <v>1208</v>
      </c>
      <c r="N31" s="182">
        <v>2322</v>
      </c>
      <c r="O31" s="182">
        <v>70</v>
      </c>
      <c r="P31" s="182">
        <v>64</v>
      </c>
      <c r="Q31" s="182">
        <v>67</v>
      </c>
      <c r="R31" s="182">
        <v>1523</v>
      </c>
      <c r="S31" s="182">
        <v>1675</v>
      </c>
      <c r="T31" s="182">
        <v>3198</v>
      </c>
    </row>
    <row r="32" spans="1:20" x14ac:dyDescent="0.2">
      <c r="A32" s="168" t="s">
        <v>311</v>
      </c>
      <c r="B32" s="206" t="s">
        <v>312</v>
      </c>
      <c r="C32" s="182">
        <v>73</v>
      </c>
      <c r="D32" s="182">
        <v>60</v>
      </c>
      <c r="E32" s="182">
        <v>66</v>
      </c>
      <c r="F32" s="182">
        <v>215</v>
      </c>
      <c r="G32" s="182">
        <v>237</v>
      </c>
      <c r="H32" s="182">
        <v>452</v>
      </c>
      <c r="I32" s="182">
        <v>84</v>
      </c>
      <c r="J32" s="182">
        <v>76</v>
      </c>
      <c r="K32" s="182">
        <v>80</v>
      </c>
      <c r="L32" s="182">
        <v>1149</v>
      </c>
      <c r="M32" s="182">
        <v>1240</v>
      </c>
      <c r="N32" s="182">
        <v>2389</v>
      </c>
      <c r="O32" s="182">
        <v>82</v>
      </c>
      <c r="P32" s="182">
        <v>74</v>
      </c>
      <c r="Q32" s="182">
        <v>78</v>
      </c>
      <c r="R32" s="182">
        <v>1364</v>
      </c>
      <c r="S32" s="182">
        <v>1477</v>
      </c>
      <c r="T32" s="182">
        <v>2841</v>
      </c>
    </row>
    <row r="33" spans="1:20" x14ac:dyDescent="0.2">
      <c r="A33" s="168" t="s">
        <v>313</v>
      </c>
      <c r="B33" s="206" t="s">
        <v>314</v>
      </c>
      <c r="C33" s="182">
        <v>64</v>
      </c>
      <c r="D33" s="182">
        <v>52</v>
      </c>
      <c r="E33" s="182">
        <v>58</v>
      </c>
      <c r="F33" s="182">
        <v>236</v>
      </c>
      <c r="G33" s="182">
        <v>254</v>
      </c>
      <c r="H33" s="182">
        <v>490</v>
      </c>
      <c r="I33" s="182">
        <v>76</v>
      </c>
      <c r="J33" s="182">
        <v>66</v>
      </c>
      <c r="K33" s="182">
        <v>71</v>
      </c>
      <c r="L33" s="182">
        <v>1172</v>
      </c>
      <c r="M33" s="182">
        <v>1231</v>
      </c>
      <c r="N33" s="182">
        <v>2403</v>
      </c>
      <c r="O33" s="182">
        <v>74</v>
      </c>
      <c r="P33" s="182">
        <v>64</v>
      </c>
      <c r="Q33" s="182">
        <v>69</v>
      </c>
      <c r="R33" s="182">
        <v>1408</v>
      </c>
      <c r="S33" s="182">
        <v>1485</v>
      </c>
      <c r="T33" s="182">
        <v>2893</v>
      </c>
    </row>
    <row r="34" spans="1:20" x14ac:dyDescent="0.2">
      <c r="A34" s="168" t="s">
        <v>315</v>
      </c>
      <c r="B34" s="206" t="s">
        <v>316</v>
      </c>
      <c r="C34" s="182">
        <v>62</v>
      </c>
      <c r="D34" s="182">
        <v>57</v>
      </c>
      <c r="E34" s="182">
        <v>59</v>
      </c>
      <c r="F34" s="182">
        <v>373</v>
      </c>
      <c r="G34" s="182">
        <v>340</v>
      </c>
      <c r="H34" s="182">
        <v>713</v>
      </c>
      <c r="I34" s="182">
        <v>77</v>
      </c>
      <c r="J34" s="182">
        <v>70</v>
      </c>
      <c r="K34" s="182">
        <v>73</v>
      </c>
      <c r="L34" s="182">
        <v>1497</v>
      </c>
      <c r="M34" s="182">
        <v>1542</v>
      </c>
      <c r="N34" s="182">
        <v>3039</v>
      </c>
      <c r="O34" s="182">
        <v>74</v>
      </c>
      <c r="P34" s="182">
        <v>68</v>
      </c>
      <c r="Q34" s="182">
        <v>71</v>
      </c>
      <c r="R34" s="182">
        <v>1870</v>
      </c>
      <c r="S34" s="182">
        <v>1882</v>
      </c>
      <c r="T34" s="182">
        <v>3752</v>
      </c>
    </row>
    <row r="35" spans="1:20" x14ac:dyDescent="0.2">
      <c r="A35" s="168" t="s">
        <v>317</v>
      </c>
      <c r="B35" s="206" t="s">
        <v>318</v>
      </c>
      <c r="C35" s="182">
        <v>69</v>
      </c>
      <c r="D35" s="182">
        <v>56</v>
      </c>
      <c r="E35" s="182">
        <v>62</v>
      </c>
      <c r="F35" s="182">
        <v>312</v>
      </c>
      <c r="G35" s="182">
        <v>317</v>
      </c>
      <c r="H35" s="182">
        <v>629</v>
      </c>
      <c r="I35" s="182">
        <v>78</v>
      </c>
      <c r="J35" s="182">
        <v>73</v>
      </c>
      <c r="K35" s="182">
        <v>75</v>
      </c>
      <c r="L35" s="182">
        <v>1202</v>
      </c>
      <c r="M35" s="182">
        <v>1309</v>
      </c>
      <c r="N35" s="182">
        <v>2511</v>
      </c>
      <c r="O35" s="182">
        <v>76</v>
      </c>
      <c r="P35" s="182">
        <v>70</v>
      </c>
      <c r="Q35" s="182">
        <v>73</v>
      </c>
      <c r="R35" s="182">
        <v>1514</v>
      </c>
      <c r="S35" s="182">
        <v>1626</v>
      </c>
      <c r="T35" s="182">
        <v>3140</v>
      </c>
    </row>
    <row r="36" spans="1:20" x14ac:dyDescent="0.2">
      <c r="A36" s="168" t="s">
        <v>319</v>
      </c>
      <c r="B36" s="206" t="s">
        <v>320</v>
      </c>
      <c r="C36" s="182">
        <v>54</v>
      </c>
      <c r="D36" s="182">
        <v>54</v>
      </c>
      <c r="E36" s="182">
        <v>54</v>
      </c>
      <c r="F36" s="182">
        <v>95</v>
      </c>
      <c r="G36" s="182">
        <v>112</v>
      </c>
      <c r="H36" s="182">
        <v>207</v>
      </c>
      <c r="I36" s="182">
        <v>76</v>
      </c>
      <c r="J36" s="182">
        <v>72</v>
      </c>
      <c r="K36" s="182">
        <v>74</v>
      </c>
      <c r="L36" s="182">
        <v>808</v>
      </c>
      <c r="M36" s="182">
        <v>821</v>
      </c>
      <c r="N36" s="182">
        <v>1629</v>
      </c>
      <c r="O36" s="182">
        <v>74</v>
      </c>
      <c r="P36" s="182">
        <v>70</v>
      </c>
      <c r="Q36" s="182">
        <v>72</v>
      </c>
      <c r="R36" s="182">
        <v>903</v>
      </c>
      <c r="S36" s="182">
        <v>933</v>
      </c>
      <c r="T36" s="182">
        <v>1836</v>
      </c>
    </row>
    <row r="37" spans="1:20" x14ac:dyDescent="0.2">
      <c r="A37" s="168" t="s">
        <v>321</v>
      </c>
      <c r="B37" s="206" t="s">
        <v>322</v>
      </c>
      <c r="C37" s="182">
        <v>57</v>
      </c>
      <c r="D37" s="182">
        <v>48</v>
      </c>
      <c r="E37" s="182">
        <v>52</v>
      </c>
      <c r="F37" s="182">
        <v>196</v>
      </c>
      <c r="G37" s="182">
        <v>209</v>
      </c>
      <c r="H37" s="182">
        <v>405</v>
      </c>
      <c r="I37" s="182">
        <v>74</v>
      </c>
      <c r="J37" s="182">
        <v>67</v>
      </c>
      <c r="K37" s="182">
        <v>70</v>
      </c>
      <c r="L37" s="182">
        <v>1071</v>
      </c>
      <c r="M37" s="182">
        <v>1143</v>
      </c>
      <c r="N37" s="182">
        <v>2214</v>
      </c>
      <c r="O37" s="182">
        <v>72</v>
      </c>
      <c r="P37" s="182">
        <v>64</v>
      </c>
      <c r="Q37" s="182">
        <v>68</v>
      </c>
      <c r="R37" s="182">
        <v>1267</v>
      </c>
      <c r="S37" s="182">
        <v>1352</v>
      </c>
      <c r="T37" s="182">
        <v>2619</v>
      </c>
    </row>
    <row r="38" spans="1:20" x14ac:dyDescent="0.2">
      <c r="A38" s="168" t="s">
        <v>281</v>
      </c>
      <c r="B38" s="206" t="s">
        <v>282</v>
      </c>
      <c r="C38" s="182">
        <v>76</v>
      </c>
      <c r="D38" s="182">
        <v>66</v>
      </c>
      <c r="E38" s="182">
        <v>71</v>
      </c>
      <c r="F38" s="182">
        <v>693</v>
      </c>
      <c r="G38" s="182">
        <v>696</v>
      </c>
      <c r="H38" s="182">
        <v>1389</v>
      </c>
      <c r="I38" s="182">
        <v>81</v>
      </c>
      <c r="J38" s="182">
        <v>75</v>
      </c>
      <c r="K38" s="182">
        <v>78</v>
      </c>
      <c r="L38" s="182">
        <v>1672</v>
      </c>
      <c r="M38" s="182">
        <v>1720</v>
      </c>
      <c r="N38" s="182">
        <v>3392</v>
      </c>
      <c r="O38" s="182">
        <v>79</v>
      </c>
      <c r="P38" s="182">
        <v>72</v>
      </c>
      <c r="Q38" s="182">
        <v>76</v>
      </c>
      <c r="R38" s="182">
        <v>2365</v>
      </c>
      <c r="S38" s="182">
        <v>2416</v>
      </c>
      <c r="T38" s="182">
        <v>4781</v>
      </c>
    </row>
    <row r="39" spans="1:20" x14ac:dyDescent="0.2">
      <c r="A39" s="168" t="s">
        <v>323</v>
      </c>
      <c r="B39" s="206" t="s">
        <v>324</v>
      </c>
      <c r="C39" s="182">
        <v>58</v>
      </c>
      <c r="D39" s="182">
        <v>51</v>
      </c>
      <c r="E39" s="182">
        <v>55</v>
      </c>
      <c r="F39" s="182">
        <v>361</v>
      </c>
      <c r="G39" s="182">
        <v>379</v>
      </c>
      <c r="H39" s="182">
        <v>740</v>
      </c>
      <c r="I39" s="182">
        <v>74</v>
      </c>
      <c r="J39" s="182">
        <v>66</v>
      </c>
      <c r="K39" s="182">
        <v>70</v>
      </c>
      <c r="L39" s="182">
        <v>1539</v>
      </c>
      <c r="M39" s="182">
        <v>1659</v>
      </c>
      <c r="N39" s="182">
        <v>3198</v>
      </c>
      <c r="O39" s="182">
        <v>71</v>
      </c>
      <c r="P39" s="182">
        <v>63</v>
      </c>
      <c r="Q39" s="182">
        <v>67</v>
      </c>
      <c r="R39" s="182">
        <v>1900</v>
      </c>
      <c r="S39" s="182">
        <v>2038</v>
      </c>
      <c r="T39" s="182">
        <v>3938</v>
      </c>
    </row>
    <row r="40" spans="1:20" x14ac:dyDescent="0.2">
      <c r="A40" s="168" t="s">
        <v>325</v>
      </c>
      <c r="B40" s="206" t="s">
        <v>326</v>
      </c>
      <c r="C40" s="182">
        <v>67</v>
      </c>
      <c r="D40" s="182">
        <v>53</v>
      </c>
      <c r="E40" s="182">
        <v>60</v>
      </c>
      <c r="F40" s="182">
        <v>93</v>
      </c>
      <c r="G40" s="182">
        <v>93</v>
      </c>
      <c r="H40" s="182">
        <v>186</v>
      </c>
      <c r="I40" s="182">
        <v>84</v>
      </c>
      <c r="J40" s="182">
        <v>77</v>
      </c>
      <c r="K40" s="182">
        <v>80</v>
      </c>
      <c r="L40" s="182">
        <v>1036</v>
      </c>
      <c r="M40" s="182">
        <v>1071</v>
      </c>
      <c r="N40" s="182">
        <v>2107</v>
      </c>
      <c r="O40" s="182">
        <v>83</v>
      </c>
      <c r="P40" s="182">
        <v>75</v>
      </c>
      <c r="Q40" s="182">
        <v>79</v>
      </c>
      <c r="R40" s="182">
        <v>1129</v>
      </c>
      <c r="S40" s="182">
        <v>1164</v>
      </c>
      <c r="T40" s="182">
        <v>2293</v>
      </c>
    </row>
    <row r="41" spans="1:20" x14ac:dyDescent="0.2">
      <c r="A41" s="168" t="s">
        <v>327</v>
      </c>
      <c r="B41" s="206" t="s">
        <v>328</v>
      </c>
      <c r="C41" s="182">
        <v>70</v>
      </c>
      <c r="D41" s="182">
        <v>63</v>
      </c>
      <c r="E41" s="182">
        <v>67</v>
      </c>
      <c r="F41" s="182">
        <v>214</v>
      </c>
      <c r="G41" s="182">
        <v>171</v>
      </c>
      <c r="H41" s="182">
        <v>385</v>
      </c>
      <c r="I41" s="182">
        <v>84</v>
      </c>
      <c r="J41" s="182">
        <v>76</v>
      </c>
      <c r="K41" s="182">
        <v>80</v>
      </c>
      <c r="L41" s="182">
        <v>914</v>
      </c>
      <c r="M41" s="182">
        <v>958</v>
      </c>
      <c r="N41" s="182">
        <v>1872</v>
      </c>
      <c r="O41" s="182">
        <v>81</v>
      </c>
      <c r="P41" s="182">
        <v>74</v>
      </c>
      <c r="Q41" s="182">
        <v>78</v>
      </c>
      <c r="R41" s="182">
        <v>1128</v>
      </c>
      <c r="S41" s="182">
        <v>1129</v>
      </c>
      <c r="T41" s="182">
        <v>2257</v>
      </c>
    </row>
    <row r="42" spans="1:20" x14ac:dyDescent="0.2">
      <c r="A42" s="168" t="s">
        <v>329</v>
      </c>
      <c r="B42" s="206" t="s">
        <v>330</v>
      </c>
      <c r="C42" s="182">
        <v>63</v>
      </c>
      <c r="D42" s="182">
        <v>62</v>
      </c>
      <c r="E42" s="182">
        <v>62</v>
      </c>
      <c r="F42" s="182">
        <v>395</v>
      </c>
      <c r="G42" s="182">
        <v>450</v>
      </c>
      <c r="H42" s="182">
        <v>845</v>
      </c>
      <c r="I42" s="182">
        <v>77</v>
      </c>
      <c r="J42" s="182">
        <v>69</v>
      </c>
      <c r="K42" s="182">
        <v>73</v>
      </c>
      <c r="L42" s="182">
        <v>1317</v>
      </c>
      <c r="M42" s="182">
        <v>1438</v>
      </c>
      <c r="N42" s="182">
        <v>2755</v>
      </c>
      <c r="O42" s="182">
        <v>73</v>
      </c>
      <c r="P42" s="182">
        <v>68</v>
      </c>
      <c r="Q42" s="182">
        <v>70</v>
      </c>
      <c r="R42" s="182">
        <v>1712</v>
      </c>
      <c r="S42" s="182">
        <v>1888</v>
      </c>
      <c r="T42" s="182">
        <v>3600</v>
      </c>
    </row>
    <row r="43" spans="1:20" x14ac:dyDescent="0.2">
      <c r="A43" s="168" t="s">
        <v>208</v>
      </c>
      <c r="B43" s="206" t="s">
        <v>209</v>
      </c>
      <c r="C43" s="182">
        <v>68</v>
      </c>
      <c r="D43" s="182">
        <v>55</v>
      </c>
      <c r="E43" s="182">
        <v>61</v>
      </c>
      <c r="F43" s="182">
        <v>2511</v>
      </c>
      <c r="G43" s="182">
        <v>2623</v>
      </c>
      <c r="H43" s="182">
        <v>5134</v>
      </c>
      <c r="I43" s="182">
        <v>78</v>
      </c>
      <c r="J43" s="182">
        <v>69</v>
      </c>
      <c r="K43" s="182">
        <v>73</v>
      </c>
      <c r="L43" s="182">
        <v>4866</v>
      </c>
      <c r="M43" s="182">
        <v>5223</v>
      </c>
      <c r="N43" s="182">
        <v>10089</v>
      </c>
      <c r="O43" s="182">
        <v>74</v>
      </c>
      <c r="P43" s="182">
        <v>64</v>
      </c>
      <c r="Q43" s="182">
        <v>69</v>
      </c>
      <c r="R43" s="182">
        <v>7377</v>
      </c>
      <c r="S43" s="182">
        <v>7846</v>
      </c>
      <c r="T43" s="182">
        <v>15223</v>
      </c>
    </row>
    <row r="44" spans="1:20" x14ac:dyDescent="0.2">
      <c r="A44" s="168" t="s">
        <v>210</v>
      </c>
      <c r="B44" s="206" t="s">
        <v>211</v>
      </c>
      <c r="C44" s="182">
        <v>60</v>
      </c>
      <c r="D44" s="182">
        <v>50</v>
      </c>
      <c r="E44" s="182">
        <v>55</v>
      </c>
      <c r="F44" s="182">
        <v>489</v>
      </c>
      <c r="G44" s="182">
        <v>466</v>
      </c>
      <c r="H44" s="182">
        <v>955</v>
      </c>
      <c r="I44" s="182">
        <v>73</v>
      </c>
      <c r="J44" s="182">
        <v>68</v>
      </c>
      <c r="K44" s="182">
        <v>71</v>
      </c>
      <c r="L44" s="182">
        <v>1528</v>
      </c>
      <c r="M44" s="182">
        <v>1642</v>
      </c>
      <c r="N44" s="182">
        <v>3170</v>
      </c>
      <c r="O44" s="182">
        <v>70</v>
      </c>
      <c r="P44" s="182">
        <v>64</v>
      </c>
      <c r="Q44" s="182">
        <v>67</v>
      </c>
      <c r="R44" s="182">
        <v>2017</v>
      </c>
      <c r="S44" s="182">
        <v>2108</v>
      </c>
      <c r="T44" s="182">
        <v>4125</v>
      </c>
    </row>
    <row r="45" spans="1:20" x14ac:dyDescent="0.2">
      <c r="A45" s="168" t="s">
        <v>212</v>
      </c>
      <c r="B45" s="206" t="s">
        <v>213</v>
      </c>
      <c r="C45" s="182">
        <v>56</v>
      </c>
      <c r="D45" s="182">
        <v>49</v>
      </c>
      <c r="E45" s="182">
        <v>52</v>
      </c>
      <c r="F45" s="182">
        <v>396</v>
      </c>
      <c r="G45" s="182">
        <v>367</v>
      </c>
      <c r="H45" s="182">
        <v>763</v>
      </c>
      <c r="I45" s="182">
        <v>74</v>
      </c>
      <c r="J45" s="182">
        <v>70</v>
      </c>
      <c r="K45" s="182">
        <v>72</v>
      </c>
      <c r="L45" s="182">
        <v>1406</v>
      </c>
      <c r="M45" s="182">
        <v>1461</v>
      </c>
      <c r="N45" s="182">
        <v>2867</v>
      </c>
      <c r="O45" s="182">
        <v>70</v>
      </c>
      <c r="P45" s="182">
        <v>66</v>
      </c>
      <c r="Q45" s="182">
        <v>68</v>
      </c>
      <c r="R45" s="182">
        <v>1802</v>
      </c>
      <c r="S45" s="182">
        <v>1828</v>
      </c>
      <c r="T45" s="182">
        <v>3630</v>
      </c>
    </row>
    <row r="46" spans="1:20" x14ac:dyDescent="0.2">
      <c r="A46" s="168" t="s">
        <v>216</v>
      </c>
      <c r="B46" s="206" t="s">
        <v>217</v>
      </c>
      <c r="C46" s="182">
        <v>65</v>
      </c>
      <c r="D46" s="182">
        <v>58</v>
      </c>
      <c r="E46" s="182">
        <v>61</v>
      </c>
      <c r="F46" s="182">
        <v>538</v>
      </c>
      <c r="G46" s="182">
        <v>620</v>
      </c>
      <c r="H46" s="182">
        <v>1158</v>
      </c>
      <c r="I46" s="182">
        <v>76</v>
      </c>
      <c r="J46" s="182">
        <v>68</v>
      </c>
      <c r="K46" s="182">
        <v>72</v>
      </c>
      <c r="L46" s="182">
        <v>1427</v>
      </c>
      <c r="M46" s="182">
        <v>1572</v>
      </c>
      <c r="N46" s="182">
        <v>2999</v>
      </c>
      <c r="O46" s="182">
        <v>73</v>
      </c>
      <c r="P46" s="182">
        <v>65</v>
      </c>
      <c r="Q46" s="182">
        <v>69</v>
      </c>
      <c r="R46" s="182">
        <v>1965</v>
      </c>
      <c r="S46" s="182">
        <v>2192</v>
      </c>
      <c r="T46" s="182">
        <v>4157</v>
      </c>
    </row>
    <row r="47" spans="1:20" x14ac:dyDescent="0.2">
      <c r="A47" s="168" t="s">
        <v>220</v>
      </c>
      <c r="B47" s="206" t="s">
        <v>221</v>
      </c>
      <c r="C47" s="182">
        <v>74</v>
      </c>
      <c r="D47" s="182">
        <v>68</v>
      </c>
      <c r="E47" s="182">
        <v>71</v>
      </c>
      <c r="F47" s="182">
        <v>206</v>
      </c>
      <c r="G47" s="182">
        <v>238</v>
      </c>
      <c r="H47" s="182">
        <v>444</v>
      </c>
      <c r="I47" s="182">
        <v>84</v>
      </c>
      <c r="J47" s="182">
        <v>78</v>
      </c>
      <c r="K47" s="182">
        <v>81</v>
      </c>
      <c r="L47" s="182">
        <v>1025</v>
      </c>
      <c r="M47" s="182">
        <v>1172</v>
      </c>
      <c r="N47" s="182">
        <v>2197</v>
      </c>
      <c r="O47" s="182">
        <v>82</v>
      </c>
      <c r="P47" s="182">
        <v>76</v>
      </c>
      <c r="Q47" s="182">
        <v>79</v>
      </c>
      <c r="R47" s="182">
        <v>1231</v>
      </c>
      <c r="S47" s="182">
        <v>1410</v>
      </c>
      <c r="T47" s="182">
        <v>2641</v>
      </c>
    </row>
    <row r="48" spans="1:20" x14ac:dyDescent="0.2">
      <c r="A48" s="168" t="s">
        <v>228</v>
      </c>
      <c r="B48" s="206" t="s">
        <v>229</v>
      </c>
      <c r="C48" s="182">
        <v>62</v>
      </c>
      <c r="D48" s="182">
        <v>54</v>
      </c>
      <c r="E48" s="182">
        <v>58</v>
      </c>
      <c r="F48" s="182">
        <v>475</v>
      </c>
      <c r="G48" s="182">
        <v>506</v>
      </c>
      <c r="H48" s="182">
        <v>981</v>
      </c>
      <c r="I48" s="182">
        <v>80</v>
      </c>
      <c r="J48" s="182">
        <v>75</v>
      </c>
      <c r="K48" s="182">
        <v>77</v>
      </c>
      <c r="L48" s="182">
        <v>1224</v>
      </c>
      <c r="M48" s="182">
        <v>1277</v>
      </c>
      <c r="N48" s="182">
        <v>2501</v>
      </c>
      <c r="O48" s="182">
        <v>75</v>
      </c>
      <c r="P48" s="182">
        <v>69</v>
      </c>
      <c r="Q48" s="182">
        <v>72</v>
      </c>
      <c r="R48" s="182">
        <v>1699</v>
      </c>
      <c r="S48" s="182">
        <v>1783</v>
      </c>
      <c r="T48" s="182">
        <v>3482</v>
      </c>
    </row>
    <row r="49" spans="1:20" x14ac:dyDescent="0.2">
      <c r="A49" s="168" t="s">
        <v>232</v>
      </c>
      <c r="B49" s="206" t="s">
        <v>233</v>
      </c>
      <c r="C49" s="182">
        <v>63</v>
      </c>
      <c r="D49" s="182">
        <v>52</v>
      </c>
      <c r="E49" s="182">
        <v>57</v>
      </c>
      <c r="F49" s="182">
        <v>472</v>
      </c>
      <c r="G49" s="182">
        <v>475</v>
      </c>
      <c r="H49" s="182">
        <v>947</v>
      </c>
      <c r="I49" s="182">
        <v>74</v>
      </c>
      <c r="J49" s="182">
        <v>66</v>
      </c>
      <c r="K49" s="182">
        <v>70</v>
      </c>
      <c r="L49" s="182">
        <v>1076</v>
      </c>
      <c r="M49" s="182">
        <v>1064</v>
      </c>
      <c r="N49" s="182">
        <v>2140</v>
      </c>
      <c r="O49" s="182">
        <v>70</v>
      </c>
      <c r="P49" s="182">
        <v>61</v>
      </c>
      <c r="Q49" s="182">
        <v>66</v>
      </c>
      <c r="R49" s="182">
        <v>1548</v>
      </c>
      <c r="S49" s="182">
        <v>1539</v>
      </c>
      <c r="T49" s="182">
        <v>3087</v>
      </c>
    </row>
    <row r="50" spans="1:20" x14ac:dyDescent="0.2">
      <c r="A50" s="168" t="s">
        <v>126</v>
      </c>
      <c r="B50" s="206" t="s">
        <v>127</v>
      </c>
      <c r="C50" s="182">
        <v>59</v>
      </c>
      <c r="D50" s="182">
        <v>49</v>
      </c>
      <c r="E50" s="182">
        <v>54</v>
      </c>
      <c r="F50" s="182">
        <v>313</v>
      </c>
      <c r="G50" s="182">
        <v>289</v>
      </c>
      <c r="H50" s="182">
        <v>602</v>
      </c>
      <c r="I50" s="182">
        <v>75</v>
      </c>
      <c r="J50" s="182">
        <v>67</v>
      </c>
      <c r="K50" s="182">
        <v>71</v>
      </c>
      <c r="L50" s="182">
        <v>480</v>
      </c>
      <c r="M50" s="182">
        <v>513</v>
      </c>
      <c r="N50" s="182">
        <v>993</v>
      </c>
      <c r="O50" s="182">
        <v>69</v>
      </c>
      <c r="P50" s="182">
        <v>60</v>
      </c>
      <c r="Q50" s="182">
        <v>65</v>
      </c>
      <c r="R50" s="182">
        <v>793</v>
      </c>
      <c r="S50" s="182">
        <v>802</v>
      </c>
      <c r="T50" s="182">
        <v>1595</v>
      </c>
    </row>
    <row r="51" spans="1:20" x14ac:dyDescent="0.2">
      <c r="A51" s="168" t="s">
        <v>130</v>
      </c>
      <c r="B51" s="206" t="s">
        <v>131</v>
      </c>
      <c r="C51" s="182">
        <v>53</v>
      </c>
      <c r="D51" s="182">
        <v>44</v>
      </c>
      <c r="E51" s="182">
        <v>49</v>
      </c>
      <c r="F51" s="182">
        <v>760</v>
      </c>
      <c r="G51" s="182">
        <v>827</v>
      </c>
      <c r="H51" s="182">
        <v>1587</v>
      </c>
      <c r="I51" s="182">
        <v>68</v>
      </c>
      <c r="J51" s="182">
        <v>60</v>
      </c>
      <c r="K51" s="182">
        <v>64</v>
      </c>
      <c r="L51" s="182">
        <v>1560</v>
      </c>
      <c r="M51" s="182">
        <v>1651</v>
      </c>
      <c r="N51" s="182">
        <v>3211</v>
      </c>
      <c r="O51" s="182">
        <v>63</v>
      </c>
      <c r="P51" s="182">
        <v>54</v>
      </c>
      <c r="Q51" s="182">
        <v>59</v>
      </c>
      <c r="R51" s="182">
        <v>2320</v>
      </c>
      <c r="S51" s="182">
        <v>2478</v>
      </c>
      <c r="T51" s="182">
        <v>4798</v>
      </c>
    </row>
    <row r="52" spans="1:20" x14ac:dyDescent="0.2">
      <c r="A52" s="168" t="s">
        <v>142</v>
      </c>
      <c r="B52" s="206" t="s">
        <v>438</v>
      </c>
      <c r="C52" s="182">
        <v>66</v>
      </c>
      <c r="D52" s="182">
        <v>60</v>
      </c>
      <c r="E52" s="182">
        <v>63</v>
      </c>
      <c r="F52" s="182">
        <v>239</v>
      </c>
      <c r="G52" s="182">
        <v>269</v>
      </c>
      <c r="H52" s="182">
        <v>508</v>
      </c>
      <c r="I52" s="182">
        <v>84</v>
      </c>
      <c r="J52" s="182">
        <v>75</v>
      </c>
      <c r="K52" s="182">
        <v>79</v>
      </c>
      <c r="L52" s="182">
        <v>735</v>
      </c>
      <c r="M52" s="182">
        <v>754</v>
      </c>
      <c r="N52" s="182">
        <v>1489</v>
      </c>
      <c r="O52" s="182">
        <v>79</v>
      </c>
      <c r="P52" s="182">
        <v>71</v>
      </c>
      <c r="Q52" s="182">
        <v>75</v>
      </c>
      <c r="R52" s="182">
        <v>974</v>
      </c>
      <c r="S52" s="182">
        <v>1023</v>
      </c>
      <c r="T52" s="182">
        <v>1997</v>
      </c>
    </row>
    <row r="53" spans="1:20" x14ac:dyDescent="0.2">
      <c r="A53" s="168" t="s">
        <v>140</v>
      </c>
      <c r="B53" s="206" t="s">
        <v>141</v>
      </c>
      <c r="C53" s="182">
        <v>54</v>
      </c>
      <c r="D53" s="182">
        <v>47</v>
      </c>
      <c r="E53" s="182">
        <v>51</v>
      </c>
      <c r="F53" s="182">
        <v>271</v>
      </c>
      <c r="G53" s="182">
        <v>288</v>
      </c>
      <c r="H53" s="182">
        <v>559</v>
      </c>
      <c r="I53" s="182">
        <v>75</v>
      </c>
      <c r="J53" s="182">
        <v>66</v>
      </c>
      <c r="K53" s="182">
        <v>70</v>
      </c>
      <c r="L53" s="182">
        <v>1158</v>
      </c>
      <c r="M53" s="182">
        <v>1195</v>
      </c>
      <c r="N53" s="182">
        <v>2353</v>
      </c>
      <c r="O53" s="182">
        <v>71</v>
      </c>
      <c r="P53" s="182">
        <v>62</v>
      </c>
      <c r="Q53" s="182">
        <v>67</v>
      </c>
      <c r="R53" s="182">
        <v>1429</v>
      </c>
      <c r="S53" s="182">
        <v>1483</v>
      </c>
      <c r="T53" s="182">
        <v>2912</v>
      </c>
    </row>
    <row r="54" spans="1:20" x14ac:dyDescent="0.2">
      <c r="A54" s="168" t="s">
        <v>153</v>
      </c>
      <c r="B54" s="206" t="s">
        <v>154</v>
      </c>
      <c r="C54" s="182">
        <v>62</v>
      </c>
      <c r="D54" s="182">
        <v>55</v>
      </c>
      <c r="E54" s="182">
        <v>58</v>
      </c>
      <c r="F54" s="182">
        <v>435</v>
      </c>
      <c r="G54" s="182">
        <v>440</v>
      </c>
      <c r="H54" s="182">
        <v>875</v>
      </c>
      <c r="I54" s="182">
        <v>77</v>
      </c>
      <c r="J54" s="182">
        <v>65</v>
      </c>
      <c r="K54" s="182">
        <v>71</v>
      </c>
      <c r="L54" s="182">
        <v>1348</v>
      </c>
      <c r="M54" s="182">
        <v>1488</v>
      </c>
      <c r="N54" s="182">
        <v>2836</v>
      </c>
      <c r="O54" s="182">
        <v>73</v>
      </c>
      <c r="P54" s="182">
        <v>63</v>
      </c>
      <c r="Q54" s="182">
        <v>68</v>
      </c>
      <c r="R54" s="182">
        <v>1783</v>
      </c>
      <c r="S54" s="182">
        <v>1928</v>
      </c>
      <c r="T54" s="182">
        <v>3711</v>
      </c>
    </row>
    <row r="55" spans="1:20" x14ac:dyDescent="0.2">
      <c r="A55" s="168" t="s">
        <v>114</v>
      </c>
      <c r="B55" s="206" t="s">
        <v>115</v>
      </c>
      <c r="C55" s="182">
        <v>59</v>
      </c>
      <c r="D55" s="182">
        <v>50</v>
      </c>
      <c r="E55" s="182">
        <v>54</v>
      </c>
      <c r="F55" s="182">
        <v>389</v>
      </c>
      <c r="G55" s="182">
        <v>440</v>
      </c>
      <c r="H55" s="182">
        <v>829</v>
      </c>
      <c r="I55" s="182">
        <v>76</v>
      </c>
      <c r="J55" s="182">
        <v>68</v>
      </c>
      <c r="K55" s="182">
        <v>72</v>
      </c>
      <c r="L55" s="182">
        <v>1389</v>
      </c>
      <c r="M55" s="182">
        <v>1429</v>
      </c>
      <c r="N55" s="182">
        <v>2818</v>
      </c>
      <c r="O55" s="182">
        <v>72</v>
      </c>
      <c r="P55" s="182">
        <v>64</v>
      </c>
      <c r="Q55" s="182">
        <v>68</v>
      </c>
      <c r="R55" s="182">
        <v>1778</v>
      </c>
      <c r="S55" s="182">
        <v>1869</v>
      </c>
      <c r="T55" s="182">
        <v>3647</v>
      </c>
    </row>
    <row r="56" spans="1:20" x14ac:dyDescent="0.2">
      <c r="A56" s="168" t="s">
        <v>116</v>
      </c>
      <c r="B56" s="206" t="s">
        <v>117</v>
      </c>
      <c r="C56" s="182">
        <v>56</v>
      </c>
      <c r="D56" s="182">
        <v>51</v>
      </c>
      <c r="E56" s="182">
        <v>54</v>
      </c>
      <c r="F56" s="182">
        <v>206</v>
      </c>
      <c r="G56" s="182">
        <v>193</v>
      </c>
      <c r="H56" s="182">
        <v>399</v>
      </c>
      <c r="I56" s="182">
        <v>70</v>
      </c>
      <c r="J56" s="182">
        <v>66</v>
      </c>
      <c r="K56" s="182">
        <v>68</v>
      </c>
      <c r="L56" s="182">
        <v>938</v>
      </c>
      <c r="M56" s="182">
        <v>926</v>
      </c>
      <c r="N56" s="182">
        <v>1864</v>
      </c>
      <c r="O56" s="182">
        <v>68</v>
      </c>
      <c r="P56" s="182">
        <v>64</v>
      </c>
      <c r="Q56" s="182">
        <v>66</v>
      </c>
      <c r="R56" s="182">
        <v>1144</v>
      </c>
      <c r="S56" s="182">
        <v>1119</v>
      </c>
      <c r="T56" s="182">
        <v>2263</v>
      </c>
    </row>
    <row r="57" spans="1:20" x14ac:dyDescent="0.2">
      <c r="A57" s="168" t="s">
        <v>132</v>
      </c>
      <c r="B57" s="206" t="s">
        <v>133</v>
      </c>
      <c r="C57" s="182">
        <v>64</v>
      </c>
      <c r="D57" s="182">
        <v>55</v>
      </c>
      <c r="E57" s="182">
        <v>60</v>
      </c>
      <c r="F57" s="182">
        <v>1081</v>
      </c>
      <c r="G57" s="182">
        <v>1182</v>
      </c>
      <c r="H57" s="182">
        <v>2263</v>
      </c>
      <c r="I57" s="182">
        <v>76</v>
      </c>
      <c r="J57" s="182">
        <v>69</v>
      </c>
      <c r="K57" s="182">
        <v>73</v>
      </c>
      <c r="L57" s="182">
        <v>2032</v>
      </c>
      <c r="M57" s="182">
        <v>2026</v>
      </c>
      <c r="N57" s="182">
        <v>4058</v>
      </c>
      <c r="O57" s="182">
        <v>72</v>
      </c>
      <c r="P57" s="182">
        <v>64</v>
      </c>
      <c r="Q57" s="182">
        <v>68</v>
      </c>
      <c r="R57" s="182">
        <v>3113</v>
      </c>
      <c r="S57" s="182">
        <v>3208</v>
      </c>
      <c r="T57" s="182">
        <v>6321</v>
      </c>
    </row>
    <row r="58" spans="1:20" x14ac:dyDescent="0.2">
      <c r="A58" s="168" t="s">
        <v>134</v>
      </c>
      <c r="B58" s="206" t="s">
        <v>135</v>
      </c>
      <c r="C58" s="182">
        <v>55</v>
      </c>
      <c r="D58" s="182">
        <v>52</v>
      </c>
      <c r="E58" s="182">
        <v>54</v>
      </c>
      <c r="F58" s="182">
        <v>401</v>
      </c>
      <c r="G58" s="182">
        <v>400</v>
      </c>
      <c r="H58" s="182">
        <v>801</v>
      </c>
      <c r="I58" s="182">
        <v>73</v>
      </c>
      <c r="J58" s="182">
        <v>65</v>
      </c>
      <c r="K58" s="182">
        <v>69</v>
      </c>
      <c r="L58" s="182">
        <v>1220</v>
      </c>
      <c r="M58" s="182">
        <v>1236</v>
      </c>
      <c r="N58" s="182">
        <v>2456</v>
      </c>
      <c r="O58" s="182">
        <v>68</v>
      </c>
      <c r="P58" s="182">
        <v>62</v>
      </c>
      <c r="Q58" s="182">
        <v>65</v>
      </c>
      <c r="R58" s="182">
        <v>1621</v>
      </c>
      <c r="S58" s="182">
        <v>1636</v>
      </c>
      <c r="T58" s="182">
        <v>3257</v>
      </c>
    </row>
    <row r="59" spans="1:20" x14ac:dyDescent="0.2">
      <c r="A59" s="168" t="s">
        <v>136</v>
      </c>
      <c r="B59" s="206" t="s">
        <v>137</v>
      </c>
      <c r="C59" s="182">
        <v>65</v>
      </c>
      <c r="D59" s="182">
        <v>61</v>
      </c>
      <c r="E59" s="182">
        <v>63</v>
      </c>
      <c r="F59" s="182">
        <v>345</v>
      </c>
      <c r="G59" s="182">
        <v>360</v>
      </c>
      <c r="H59" s="182">
        <v>705</v>
      </c>
      <c r="I59" s="182">
        <v>81</v>
      </c>
      <c r="J59" s="182">
        <v>73</v>
      </c>
      <c r="K59" s="182">
        <v>77</v>
      </c>
      <c r="L59" s="182">
        <v>1025</v>
      </c>
      <c r="M59" s="182">
        <v>1104</v>
      </c>
      <c r="N59" s="182">
        <v>2129</v>
      </c>
      <c r="O59" s="182">
        <v>77</v>
      </c>
      <c r="P59" s="182">
        <v>70</v>
      </c>
      <c r="Q59" s="182">
        <v>73</v>
      </c>
      <c r="R59" s="182">
        <v>1370</v>
      </c>
      <c r="S59" s="182">
        <v>1464</v>
      </c>
      <c r="T59" s="182">
        <v>2834</v>
      </c>
    </row>
    <row r="60" spans="1:20" x14ac:dyDescent="0.2">
      <c r="A60" s="168" t="s">
        <v>138</v>
      </c>
      <c r="B60" s="206" t="s">
        <v>139</v>
      </c>
      <c r="C60" s="182">
        <v>65</v>
      </c>
      <c r="D60" s="182">
        <v>54</v>
      </c>
      <c r="E60" s="182">
        <v>59</v>
      </c>
      <c r="F60" s="182">
        <v>378</v>
      </c>
      <c r="G60" s="182">
        <v>421</v>
      </c>
      <c r="H60" s="182">
        <v>799</v>
      </c>
      <c r="I60" s="182">
        <v>78</v>
      </c>
      <c r="J60" s="182">
        <v>68</v>
      </c>
      <c r="K60" s="182">
        <v>73</v>
      </c>
      <c r="L60" s="182">
        <v>980</v>
      </c>
      <c r="M60" s="182">
        <v>1094</v>
      </c>
      <c r="N60" s="182">
        <v>2074</v>
      </c>
      <c r="O60" s="182">
        <v>74</v>
      </c>
      <c r="P60" s="182">
        <v>64</v>
      </c>
      <c r="Q60" s="182">
        <v>69</v>
      </c>
      <c r="R60" s="182">
        <v>1358</v>
      </c>
      <c r="S60" s="182">
        <v>1515</v>
      </c>
      <c r="T60" s="182">
        <v>2873</v>
      </c>
    </row>
    <row r="61" spans="1:20" x14ac:dyDescent="0.2">
      <c r="A61" s="168" t="s">
        <v>143</v>
      </c>
      <c r="B61" s="206" t="s">
        <v>144</v>
      </c>
      <c r="C61" s="182">
        <v>59</v>
      </c>
      <c r="D61" s="182">
        <v>45</v>
      </c>
      <c r="E61" s="182">
        <v>52</v>
      </c>
      <c r="F61" s="182">
        <v>234</v>
      </c>
      <c r="G61" s="182">
        <v>282</v>
      </c>
      <c r="H61" s="182">
        <v>516</v>
      </c>
      <c r="I61" s="182">
        <v>78</v>
      </c>
      <c r="J61" s="182">
        <v>72</v>
      </c>
      <c r="K61" s="182">
        <v>75</v>
      </c>
      <c r="L61" s="182">
        <v>1379</v>
      </c>
      <c r="M61" s="182">
        <v>1483</v>
      </c>
      <c r="N61" s="182">
        <v>2862</v>
      </c>
      <c r="O61" s="182">
        <v>75</v>
      </c>
      <c r="P61" s="182">
        <v>67</v>
      </c>
      <c r="Q61" s="182">
        <v>71</v>
      </c>
      <c r="R61" s="182">
        <v>1613</v>
      </c>
      <c r="S61" s="182">
        <v>1765</v>
      </c>
      <c r="T61" s="182">
        <v>3378</v>
      </c>
    </row>
    <row r="62" spans="1:20" x14ac:dyDescent="0.2">
      <c r="A62" s="168" t="s">
        <v>145</v>
      </c>
      <c r="B62" s="206" t="s">
        <v>146</v>
      </c>
      <c r="C62" s="182">
        <v>57</v>
      </c>
      <c r="D62" s="182">
        <v>48</v>
      </c>
      <c r="E62" s="182">
        <v>52</v>
      </c>
      <c r="F62" s="182">
        <v>305</v>
      </c>
      <c r="G62" s="182">
        <v>341</v>
      </c>
      <c r="H62" s="182">
        <v>646</v>
      </c>
      <c r="I62" s="182">
        <v>73</v>
      </c>
      <c r="J62" s="182">
        <v>66</v>
      </c>
      <c r="K62" s="182">
        <v>69</v>
      </c>
      <c r="L62" s="182">
        <v>1033</v>
      </c>
      <c r="M62" s="182">
        <v>1098</v>
      </c>
      <c r="N62" s="182">
        <v>2131</v>
      </c>
      <c r="O62" s="182">
        <v>70</v>
      </c>
      <c r="P62" s="182">
        <v>61</v>
      </c>
      <c r="Q62" s="182">
        <v>65</v>
      </c>
      <c r="R62" s="182">
        <v>1338</v>
      </c>
      <c r="S62" s="182">
        <v>1439</v>
      </c>
      <c r="T62" s="182">
        <v>2777</v>
      </c>
    </row>
    <row r="63" spans="1:20" x14ac:dyDescent="0.2">
      <c r="A63" s="168" t="s">
        <v>147</v>
      </c>
      <c r="B63" s="206" t="s">
        <v>148</v>
      </c>
      <c r="C63" s="182">
        <v>59</v>
      </c>
      <c r="D63" s="182">
        <v>58</v>
      </c>
      <c r="E63" s="182">
        <v>59</v>
      </c>
      <c r="F63" s="182">
        <v>180</v>
      </c>
      <c r="G63" s="182">
        <v>201</v>
      </c>
      <c r="H63" s="182">
        <v>381</v>
      </c>
      <c r="I63" s="182">
        <v>83</v>
      </c>
      <c r="J63" s="182">
        <v>75</v>
      </c>
      <c r="K63" s="182">
        <v>79</v>
      </c>
      <c r="L63" s="182">
        <v>1184</v>
      </c>
      <c r="M63" s="182">
        <v>1268</v>
      </c>
      <c r="N63" s="182">
        <v>2452</v>
      </c>
      <c r="O63" s="182">
        <v>80</v>
      </c>
      <c r="P63" s="182">
        <v>73</v>
      </c>
      <c r="Q63" s="182">
        <v>76</v>
      </c>
      <c r="R63" s="182">
        <v>1364</v>
      </c>
      <c r="S63" s="182">
        <v>1469</v>
      </c>
      <c r="T63" s="182">
        <v>2833</v>
      </c>
    </row>
    <row r="64" spans="1:20" x14ac:dyDescent="0.2">
      <c r="A64" s="168" t="s">
        <v>151</v>
      </c>
      <c r="B64" s="206" t="s">
        <v>152</v>
      </c>
      <c r="C64" s="182">
        <v>61</v>
      </c>
      <c r="D64" s="182">
        <v>54</v>
      </c>
      <c r="E64" s="182">
        <v>57</v>
      </c>
      <c r="F64" s="182">
        <v>347</v>
      </c>
      <c r="G64" s="182">
        <v>357</v>
      </c>
      <c r="H64" s="182">
        <v>704</v>
      </c>
      <c r="I64" s="182">
        <v>80</v>
      </c>
      <c r="J64" s="182">
        <v>73</v>
      </c>
      <c r="K64" s="182">
        <v>76</v>
      </c>
      <c r="L64" s="182">
        <v>1424</v>
      </c>
      <c r="M64" s="182">
        <v>1448</v>
      </c>
      <c r="N64" s="182">
        <v>2872</v>
      </c>
      <c r="O64" s="182">
        <v>76</v>
      </c>
      <c r="P64" s="182">
        <v>69</v>
      </c>
      <c r="Q64" s="182">
        <v>72</v>
      </c>
      <c r="R64" s="182">
        <v>1771</v>
      </c>
      <c r="S64" s="182">
        <v>1805</v>
      </c>
      <c r="T64" s="182">
        <v>3576</v>
      </c>
    </row>
    <row r="65" spans="1:20" x14ac:dyDescent="0.2">
      <c r="A65" s="168" t="s">
        <v>157</v>
      </c>
      <c r="B65" s="206" t="s">
        <v>158</v>
      </c>
      <c r="C65" s="182">
        <v>56</v>
      </c>
      <c r="D65" s="182">
        <v>52</v>
      </c>
      <c r="E65" s="182">
        <v>54</v>
      </c>
      <c r="F65" s="182">
        <v>329</v>
      </c>
      <c r="G65" s="182">
        <v>361</v>
      </c>
      <c r="H65" s="182">
        <v>690</v>
      </c>
      <c r="I65" s="182">
        <v>74</v>
      </c>
      <c r="J65" s="182">
        <v>65</v>
      </c>
      <c r="K65" s="182">
        <v>70</v>
      </c>
      <c r="L65" s="182">
        <v>966</v>
      </c>
      <c r="M65" s="182">
        <v>1072</v>
      </c>
      <c r="N65" s="182">
        <v>2038</v>
      </c>
      <c r="O65" s="182">
        <v>70</v>
      </c>
      <c r="P65" s="182">
        <v>62</v>
      </c>
      <c r="Q65" s="182">
        <v>66</v>
      </c>
      <c r="R65" s="182">
        <v>1295</v>
      </c>
      <c r="S65" s="182">
        <v>1433</v>
      </c>
      <c r="T65" s="182">
        <v>2728</v>
      </c>
    </row>
    <row r="66" spans="1:20" x14ac:dyDescent="0.2">
      <c r="A66" s="168" t="s">
        <v>163</v>
      </c>
      <c r="B66" s="206" t="s">
        <v>164</v>
      </c>
      <c r="C66" s="182">
        <v>59</v>
      </c>
      <c r="D66" s="182">
        <v>43</v>
      </c>
      <c r="E66" s="182">
        <v>51</v>
      </c>
      <c r="F66" s="182">
        <v>432</v>
      </c>
      <c r="G66" s="182">
        <v>440</v>
      </c>
      <c r="H66" s="182">
        <v>872</v>
      </c>
      <c r="I66" s="182">
        <v>71</v>
      </c>
      <c r="J66" s="182">
        <v>66</v>
      </c>
      <c r="K66" s="182">
        <v>68</v>
      </c>
      <c r="L66" s="182">
        <v>1331</v>
      </c>
      <c r="M66" s="182">
        <v>1319</v>
      </c>
      <c r="N66" s="182">
        <v>2650</v>
      </c>
      <c r="O66" s="182">
        <v>68</v>
      </c>
      <c r="P66" s="182">
        <v>60</v>
      </c>
      <c r="Q66" s="182">
        <v>64</v>
      </c>
      <c r="R66" s="182">
        <v>1763</v>
      </c>
      <c r="S66" s="182">
        <v>1759</v>
      </c>
      <c r="T66" s="182">
        <v>3522</v>
      </c>
    </row>
    <row r="67" spans="1:20" x14ac:dyDescent="0.2">
      <c r="A67" s="168" t="s">
        <v>178</v>
      </c>
      <c r="B67" s="206" t="s">
        <v>179</v>
      </c>
      <c r="C67" s="182">
        <v>50</v>
      </c>
      <c r="D67" s="182">
        <v>45</v>
      </c>
      <c r="E67" s="182">
        <v>48</v>
      </c>
      <c r="F67" s="182">
        <v>349</v>
      </c>
      <c r="G67" s="182">
        <v>342</v>
      </c>
      <c r="H67" s="182">
        <v>691</v>
      </c>
      <c r="I67" s="182">
        <v>71</v>
      </c>
      <c r="J67" s="182">
        <v>63</v>
      </c>
      <c r="K67" s="182">
        <v>67</v>
      </c>
      <c r="L67" s="182">
        <v>1155</v>
      </c>
      <c r="M67" s="182">
        <v>1302</v>
      </c>
      <c r="N67" s="182">
        <v>2457</v>
      </c>
      <c r="O67" s="182">
        <v>66</v>
      </c>
      <c r="P67" s="182">
        <v>59</v>
      </c>
      <c r="Q67" s="182">
        <v>62</v>
      </c>
      <c r="R67" s="182">
        <v>1504</v>
      </c>
      <c r="S67" s="182">
        <v>1644</v>
      </c>
      <c r="T67" s="182">
        <v>3148</v>
      </c>
    </row>
    <row r="68" spans="1:20" x14ac:dyDescent="0.2">
      <c r="A68" s="168" t="s">
        <v>180</v>
      </c>
      <c r="B68" s="206" t="s">
        <v>181</v>
      </c>
      <c r="C68" s="182">
        <v>54</v>
      </c>
      <c r="D68" s="182">
        <v>49</v>
      </c>
      <c r="E68" s="182">
        <v>51</v>
      </c>
      <c r="F68" s="182">
        <v>732</v>
      </c>
      <c r="G68" s="182">
        <v>729</v>
      </c>
      <c r="H68" s="182">
        <v>1461</v>
      </c>
      <c r="I68" s="182">
        <v>73</v>
      </c>
      <c r="J68" s="182">
        <v>65</v>
      </c>
      <c r="K68" s="182">
        <v>69</v>
      </c>
      <c r="L68" s="182">
        <v>2303</v>
      </c>
      <c r="M68" s="182">
        <v>2395</v>
      </c>
      <c r="N68" s="182">
        <v>4698</v>
      </c>
      <c r="O68" s="182">
        <v>69</v>
      </c>
      <c r="P68" s="182">
        <v>61</v>
      </c>
      <c r="Q68" s="182">
        <v>65</v>
      </c>
      <c r="R68" s="182">
        <v>3035</v>
      </c>
      <c r="S68" s="182">
        <v>3124</v>
      </c>
      <c r="T68" s="182">
        <v>6159</v>
      </c>
    </row>
    <row r="69" spans="1:20" x14ac:dyDescent="0.2">
      <c r="A69" s="168" t="s">
        <v>159</v>
      </c>
      <c r="B69" s="206" t="s">
        <v>160</v>
      </c>
      <c r="C69" s="182">
        <v>61</v>
      </c>
      <c r="D69" s="182">
        <v>52</v>
      </c>
      <c r="E69" s="182">
        <v>56</v>
      </c>
      <c r="F69" s="182">
        <v>870</v>
      </c>
      <c r="G69" s="182">
        <v>945</v>
      </c>
      <c r="H69" s="182">
        <v>1815</v>
      </c>
      <c r="I69" s="182">
        <v>73</v>
      </c>
      <c r="J69" s="182">
        <v>65</v>
      </c>
      <c r="K69" s="182">
        <v>69</v>
      </c>
      <c r="L69" s="182">
        <v>2800</v>
      </c>
      <c r="M69" s="182">
        <v>3023</v>
      </c>
      <c r="N69" s="182">
        <v>5823</v>
      </c>
      <c r="O69" s="182">
        <v>70</v>
      </c>
      <c r="P69" s="182">
        <v>62</v>
      </c>
      <c r="Q69" s="182">
        <v>66</v>
      </c>
      <c r="R69" s="182">
        <v>3670</v>
      </c>
      <c r="S69" s="182">
        <v>3968</v>
      </c>
      <c r="T69" s="182">
        <v>7638</v>
      </c>
    </row>
    <row r="70" spans="1:20" x14ac:dyDescent="0.2">
      <c r="A70" s="168" t="s">
        <v>161</v>
      </c>
      <c r="B70" s="206" t="s">
        <v>162</v>
      </c>
      <c r="C70" s="182">
        <v>62</v>
      </c>
      <c r="D70" s="182">
        <v>47</v>
      </c>
      <c r="E70" s="182">
        <v>54</v>
      </c>
      <c r="F70" s="182">
        <v>231</v>
      </c>
      <c r="G70" s="182">
        <v>272</v>
      </c>
      <c r="H70" s="182">
        <v>503</v>
      </c>
      <c r="I70" s="182">
        <v>82</v>
      </c>
      <c r="J70" s="182">
        <v>74</v>
      </c>
      <c r="K70" s="182">
        <v>78</v>
      </c>
      <c r="L70" s="182">
        <v>1069</v>
      </c>
      <c r="M70" s="182">
        <v>1054</v>
      </c>
      <c r="N70" s="182">
        <v>2123</v>
      </c>
      <c r="O70" s="182">
        <v>78</v>
      </c>
      <c r="P70" s="182">
        <v>68</v>
      </c>
      <c r="Q70" s="182">
        <v>73</v>
      </c>
      <c r="R70" s="182">
        <v>1300</v>
      </c>
      <c r="S70" s="182">
        <v>1326</v>
      </c>
      <c r="T70" s="182">
        <v>2626</v>
      </c>
    </row>
    <row r="71" spans="1:20" x14ac:dyDescent="0.2">
      <c r="A71" s="168" t="s">
        <v>168</v>
      </c>
      <c r="B71" s="206" t="s">
        <v>169</v>
      </c>
      <c r="C71" s="182">
        <v>63</v>
      </c>
      <c r="D71" s="182">
        <v>50</v>
      </c>
      <c r="E71" s="182">
        <v>56</v>
      </c>
      <c r="F71" s="182">
        <v>531</v>
      </c>
      <c r="G71" s="182">
        <v>587</v>
      </c>
      <c r="H71" s="182">
        <v>1118</v>
      </c>
      <c r="I71" s="182">
        <v>77</v>
      </c>
      <c r="J71" s="182">
        <v>70</v>
      </c>
      <c r="K71" s="182">
        <v>74</v>
      </c>
      <c r="L71" s="182">
        <v>2109</v>
      </c>
      <c r="M71" s="182">
        <v>2077</v>
      </c>
      <c r="N71" s="182">
        <v>4186</v>
      </c>
      <c r="O71" s="182">
        <v>74</v>
      </c>
      <c r="P71" s="182">
        <v>66</v>
      </c>
      <c r="Q71" s="182">
        <v>70</v>
      </c>
      <c r="R71" s="182">
        <v>2640</v>
      </c>
      <c r="S71" s="182">
        <v>2664</v>
      </c>
      <c r="T71" s="182">
        <v>5304</v>
      </c>
    </row>
    <row r="72" spans="1:20" x14ac:dyDescent="0.2">
      <c r="A72" s="168" t="s">
        <v>170</v>
      </c>
      <c r="B72" s="206" t="s">
        <v>171</v>
      </c>
      <c r="C72" s="182">
        <v>60</v>
      </c>
      <c r="D72" s="182">
        <v>52</v>
      </c>
      <c r="E72" s="182">
        <v>56</v>
      </c>
      <c r="F72" s="182">
        <v>962</v>
      </c>
      <c r="G72" s="182">
        <v>1039</v>
      </c>
      <c r="H72" s="182">
        <v>2001</v>
      </c>
      <c r="I72" s="182">
        <v>78</v>
      </c>
      <c r="J72" s="182">
        <v>72</v>
      </c>
      <c r="K72" s="182">
        <v>75</v>
      </c>
      <c r="L72" s="182">
        <v>3250</v>
      </c>
      <c r="M72" s="182">
        <v>3405</v>
      </c>
      <c r="N72" s="182">
        <v>6655</v>
      </c>
      <c r="O72" s="182">
        <v>74</v>
      </c>
      <c r="P72" s="182">
        <v>67</v>
      </c>
      <c r="Q72" s="182">
        <v>70</v>
      </c>
      <c r="R72" s="182">
        <v>4212</v>
      </c>
      <c r="S72" s="182">
        <v>4444</v>
      </c>
      <c r="T72" s="182">
        <v>8656</v>
      </c>
    </row>
    <row r="73" spans="1:20" x14ac:dyDescent="0.2">
      <c r="A73" s="168" t="s">
        <v>182</v>
      </c>
      <c r="B73" s="206" t="s">
        <v>183</v>
      </c>
      <c r="C73" s="182">
        <v>56</v>
      </c>
      <c r="D73" s="182">
        <v>43</v>
      </c>
      <c r="E73" s="182">
        <v>50</v>
      </c>
      <c r="F73" s="182">
        <v>385</v>
      </c>
      <c r="G73" s="182">
        <v>392</v>
      </c>
      <c r="H73" s="182">
        <v>777</v>
      </c>
      <c r="I73" s="182">
        <v>78</v>
      </c>
      <c r="J73" s="182">
        <v>66</v>
      </c>
      <c r="K73" s="182">
        <v>72</v>
      </c>
      <c r="L73" s="182">
        <v>1494</v>
      </c>
      <c r="M73" s="182">
        <v>1521</v>
      </c>
      <c r="N73" s="182">
        <v>3015</v>
      </c>
      <c r="O73" s="182">
        <v>73</v>
      </c>
      <c r="P73" s="182">
        <v>62</v>
      </c>
      <c r="Q73" s="182">
        <v>67</v>
      </c>
      <c r="R73" s="182">
        <v>1879</v>
      </c>
      <c r="S73" s="182">
        <v>1913</v>
      </c>
      <c r="T73" s="182">
        <v>3792</v>
      </c>
    </row>
    <row r="74" spans="1:20" x14ac:dyDescent="0.2">
      <c r="A74" s="168" t="s">
        <v>88</v>
      </c>
      <c r="B74" s="206" t="s">
        <v>89</v>
      </c>
      <c r="C74" s="182">
        <v>61</v>
      </c>
      <c r="D74" s="182">
        <v>46</v>
      </c>
      <c r="E74" s="182">
        <v>53</v>
      </c>
      <c r="F74" s="182">
        <v>223</v>
      </c>
      <c r="G74" s="182">
        <v>231</v>
      </c>
      <c r="H74" s="182">
        <v>454</v>
      </c>
      <c r="I74" s="182">
        <v>76</v>
      </c>
      <c r="J74" s="182">
        <v>70</v>
      </c>
      <c r="K74" s="182">
        <v>73</v>
      </c>
      <c r="L74" s="182">
        <v>811</v>
      </c>
      <c r="M74" s="182">
        <v>793</v>
      </c>
      <c r="N74" s="182">
        <v>1604</v>
      </c>
      <c r="O74" s="182">
        <v>73</v>
      </c>
      <c r="P74" s="182">
        <v>65</v>
      </c>
      <c r="Q74" s="182">
        <v>69</v>
      </c>
      <c r="R74" s="182">
        <v>1034</v>
      </c>
      <c r="S74" s="182">
        <v>1024</v>
      </c>
      <c r="T74" s="182">
        <v>2058</v>
      </c>
    </row>
    <row r="75" spans="1:20" x14ac:dyDescent="0.2">
      <c r="A75" s="168" t="s">
        <v>94</v>
      </c>
      <c r="B75" s="206" t="s">
        <v>95</v>
      </c>
      <c r="C75" s="182">
        <v>62</v>
      </c>
      <c r="D75" s="182">
        <v>49</v>
      </c>
      <c r="E75" s="182">
        <v>56</v>
      </c>
      <c r="F75" s="182">
        <v>420</v>
      </c>
      <c r="G75" s="182">
        <v>437</v>
      </c>
      <c r="H75" s="182">
        <v>857</v>
      </c>
      <c r="I75" s="182">
        <v>77</v>
      </c>
      <c r="J75" s="182">
        <v>71</v>
      </c>
      <c r="K75" s="182">
        <v>74</v>
      </c>
      <c r="L75" s="182">
        <v>989</v>
      </c>
      <c r="M75" s="182">
        <v>1051</v>
      </c>
      <c r="N75" s="182">
        <v>2040</v>
      </c>
      <c r="O75" s="182">
        <v>73</v>
      </c>
      <c r="P75" s="182">
        <v>65</v>
      </c>
      <c r="Q75" s="182">
        <v>69</v>
      </c>
      <c r="R75" s="182">
        <v>1409</v>
      </c>
      <c r="S75" s="182">
        <v>1488</v>
      </c>
      <c r="T75" s="182">
        <v>2897</v>
      </c>
    </row>
    <row r="76" spans="1:20" x14ac:dyDescent="0.2">
      <c r="A76" s="168" t="s">
        <v>96</v>
      </c>
      <c r="B76" s="206" t="s">
        <v>97</v>
      </c>
      <c r="C76" s="182">
        <v>63</v>
      </c>
      <c r="D76" s="182">
        <v>56</v>
      </c>
      <c r="E76" s="182">
        <v>59</v>
      </c>
      <c r="F76" s="182">
        <v>215</v>
      </c>
      <c r="G76" s="182">
        <v>238</v>
      </c>
      <c r="H76" s="182">
        <v>453</v>
      </c>
      <c r="I76" s="182">
        <v>81</v>
      </c>
      <c r="J76" s="182">
        <v>72</v>
      </c>
      <c r="K76" s="182">
        <v>76</v>
      </c>
      <c r="L76" s="182">
        <v>827</v>
      </c>
      <c r="M76" s="182">
        <v>924</v>
      </c>
      <c r="N76" s="182">
        <v>1751</v>
      </c>
      <c r="O76" s="182">
        <v>77</v>
      </c>
      <c r="P76" s="182">
        <v>68</v>
      </c>
      <c r="Q76" s="182">
        <v>73</v>
      </c>
      <c r="R76" s="182">
        <v>1042</v>
      </c>
      <c r="S76" s="182">
        <v>1162</v>
      </c>
      <c r="T76" s="182">
        <v>2204</v>
      </c>
    </row>
    <row r="77" spans="1:20" x14ac:dyDescent="0.2">
      <c r="A77" s="168" t="s">
        <v>102</v>
      </c>
      <c r="B77" s="206" t="s">
        <v>103</v>
      </c>
      <c r="C77" s="182">
        <v>63</v>
      </c>
      <c r="D77" s="182">
        <v>50</v>
      </c>
      <c r="E77" s="182">
        <v>56</v>
      </c>
      <c r="F77" s="182">
        <v>194</v>
      </c>
      <c r="G77" s="182">
        <v>218</v>
      </c>
      <c r="H77" s="182">
        <v>412</v>
      </c>
      <c r="I77" s="182">
        <v>76</v>
      </c>
      <c r="J77" s="182">
        <v>69</v>
      </c>
      <c r="K77" s="182">
        <v>73</v>
      </c>
      <c r="L77" s="182">
        <v>594</v>
      </c>
      <c r="M77" s="182">
        <v>552</v>
      </c>
      <c r="N77" s="182">
        <v>1146</v>
      </c>
      <c r="O77" s="182">
        <v>73</v>
      </c>
      <c r="P77" s="182">
        <v>63</v>
      </c>
      <c r="Q77" s="182">
        <v>68</v>
      </c>
      <c r="R77" s="182">
        <v>788</v>
      </c>
      <c r="S77" s="182">
        <v>770</v>
      </c>
      <c r="T77" s="182">
        <v>1558</v>
      </c>
    </row>
    <row r="78" spans="1:20" x14ac:dyDescent="0.2">
      <c r="A78" s="168" t="s">
        <v>106</v>
      </c>
      <c r="B78" s="206" t="s">
        <v>107</v>
      </c>
      <c r="C78" s="182">
        <v>66</v>
      </c>
      <c r="D78" s="182">
        <v>58</v>
      </c>
      <c r="E78" s="182">
        <v>62</v>
      </c>
      <c r="F78" s="182">
        <v>407</v>
      </c>
      <c r="G78" s="182">
        <v>424</v>
      </c>
      <c r="H78" s="182">
        <v>831</v>
      </c>
      <c r="I78" s="182">
        <v>84</v>
      </c>
      <c r="J78" s="182">
        <v>73</v>
      </c>
      <c r="K78" s="182">
        <v>78</v>
      </c>
      <c r="L78" s="182">
        <v>1129</v>
      </c>
      <c r="M78" s="182">
        <v>1204</v>
      </c>
      <c r="N78" s="182">
        <v>2333</v>
      </c>
      <c r="O78" s="182">
        <v>79</v>
      </c>
      <c r="P78" s="182">
        <v>69</v>
      </c>
      <c r="Q78" s="182">
        <v>74</v>
      </c>
      <c r="R78" s="182">
        <v>1536</v>
      </c>
      <c r="S78" s="182">
        <v>1628</v>
      </c>
      <c r="T78" s="182">
        <v>3164</v>
      </c>
    </row>
    <row r="79" spans="1:20" x14ac:dyDescent="0.2">
      <c r="A79" s="168" t="s">
        <v>386</v>
      </c>
      <c r="B79" s="206" t="s">
        <v>387</v>
      </c>
      <c r="C79" s="182" t="s">
        <v>455</v>
      </c>
      <c r="D79" s="182" t="s">
        <v>455</v>
      </c>
      <c r="E79" s="182" t="s">
        <v>455</v>
      </c>
      <c r="F79" s="182" t="s">
        <v>455</v>
      </c>
      <c r="G79" s="182" t="s">
        <v>455</v>
      </c>
      <c r="H79" s="182" t="s">
        <v>455</v>
      </c>
      <c r="I79" s="182" t="s">
        <v>455</v>
      </c>
      <c r="J79" s="182" t="s">
        <v>455</v>
      </c>
      <c r="K79" s="182" t="s">
        <v>455</v>
      </c>
      <c r="L79" s="182" t="s">
        <v>455</v>
      </c>
      <c r="M79" s="182" t="s">
        <v>455</v>
      </c>
      <c r="N79" s="182" t="s">
        <v>455</v>
      </c>
      <c r="O79" s="182" t="s">
        <v>455</v>
      </c>
      <c r="P79" s="182" t="s">
        <v>455</v>
      </c>
      <c r="Q79" s="182" t="s">
        <v>455</v>
      </c>
      <c r="R79" s="182" t="s">
        <v>455</v>
      </c>
      <c r="S79" s="182" t="s">
        <v>455</v>
      </c>
      <c r="T79" s="182" t="s">
        <v>455</v>
      </c>
    </row>
    <row r="80" spans="1:20" x14ac:dyDescent="0.2">
      <c r="A80" s="168" t="s">
        <v>373</v>
      </c>
      <c r="B80" s="206" t="s">
        <v>374</v>
      </c>
      <c r="C80" s="182">
        <v>64</v>
      </c>
      <c r="D80" s="182">
        <v>47</v>
      </c>
      <c r="E80" s="182">
        <v>55</v>
      </c>
      <c r="F80" s="182">
        <v>110</v>
      </c>
      <c r="G80" s="182">
        <v>105</v>
      </c>
      <c r="H80" s="182">
        <v>215</v>
      </c>
      <c r="I80" s="182">
        <v>79</v>
      </c>
      <c r="J80" s="182">
        <v>69</v>
      </c>
      <c r="K80" s="182">
        <v>73</v>
      </c>
      <c r="L80" s="182">
        <v>794</v>
      </c>
      <c r="M80" s="182">
        <v>836</v>
      </c>
      <c r="N80" s="182">
        <v>1630</v>
      </c>
      <c r="O80" s="182">
        <v>77</v>
      </c>
      <c r="P80" s="182">
        <v>66</v>
      </c>
      <c r="Q80" s="182">
        <v>71</v>
      </c>
      <c r="R80" s="182">
        <v>904</v>
      </c>
      <c r="S80" s="182">
        <v>941</v>
      </c>
      <c r="T80" s="182">
        <v>1845</v>
      </c>
    </row>
    <row r="81" spans="1:20" x14ac:dyDescent="0.2">
      <c r="A81" s="168" t="s">
        <v>377</v>
      </c>
      <c r="B81" s="206" t="s">
        <v>439</v>
      </c>
      <c r="C81" s="182">
        <v>61</v>
      </c>
      <c r="D81" s="182">
        <v>56</v>
      </c>
      <c r="E81" s="182">
        <v>58</v>
      </c>
      <c r="F81" s="182">
        <v>599</v>
      </c>
      <c r="G81" s="182">
        <v>584</v>
      </c>
      <c r="H81" s="182">
        <v>1183</v>
      </c>
      <c r="I81" s="182">
        <v>76</v>
      </c>
      <c r="J81" s="182">
        <v>71</v>
      </c>
      <c r="K81" s="182">
        <v>73</v>
      </c>
      <c r="L81" s="182">
        <v>1732</v>
      </c>
      <c r="M81" s="182">
        <v>1896</v>
      </c>
      <c r="N81" s="182">
        <v>3628</v>
      </c>
      <c r="O81" s="182">
        <v>72</v>
      </c>
      <c r="P81" s="182">
        <v>68</v>
      </c>
      <c r="Q81" s="182">
        <v>70</v>
      </c>
      <c r="R81" s="182">
        <v>2331</v>
      </c>
      <c r="S81" s="182">
        <v>2480</v>
      </c>
      <c r="T81" s="182">
        <v>4811</v>
      </c>
    </row>
    <row r="82" spans="1:20" x14ac:dyDescent="0.2">
      <c r="A82" s="168" t="s">
        <v>388</v>
      </c>
      <c r="B82" s="206" t="s">
        <v>389</v>
      </c>
      <c r="C82" s="182">
        <v>66</v>
      </c>
      <c r="D82" s="182">
        <v>49</v>
      </c>
      <c r="E82" s="182">
        <v>57</v>
      </c>
      <c r="F82" s="182">
        <v>150</v>
      </c>
      <c r="G82" s="182">
        <v>169</v>
      </c>
      <c r="H82" s="182">
        <v>319</v>
      </c>
      <c r="I82" s="182">
        <v>84</v>
      </c>
      <c r="J82" s="182">
        <v>76</v>
      </c>
      <c r="K82" s="182">
        <v>80</v>
      </c>
      <c r="L82" s="182">
        <v>988</v>
      </c>
      <c r="M82" s="182">
        <v>1033</v>
      </c>
      <c r="N82" s="182">
        <v>2021</v>
      </c>
      <c r="O82" s="182">
        <v>82</v>
      </c>
      <c r="P82" s="182">
        <v>72</v>
      </c>
      <c r="Q82" s="182">
        <v>77</v>
      </c>
      <c r="R82" s="182">
        <v>1138</v>
      </c>
      <c r="S82" s="182">
        <v>1202</v>
      </c>
      <c r="T82" s="182">
        <v>2340</v>
      </c>
    </row>
    <row r="83" spans="1:20" x14ac:dyDescent="0.2">
      <c r="A83" s="168" t="s">
        <v>396</v>
      </c>
      <c r="B83" s="206" t="s">
        <v>397</v>
      </c>
      <c r="C83" s="182">
        <v>63</v>
      </c>
      <c r="D83" s="182">
        <v>47</v>
      </c>
      <c r="E83" s="182">
        <v>55</v>
      </c>
      <c r="F83" s="182">
        <v>167</v>
      </c>
      <c r="G83" s="182">
        <v>175</v>
      </c>
      <c r="H83" s="182">
        <v>342</v>
      </c>
      <c r="I83" s="182">
        <v>76</v>
      </c>
      <c r="J83" s="182">
        <v>69</v>
      </c>
      <c r="K83" s="182">
        <v>72</v>
      </c>
      <c r="L83" s="182">
        <v>1386</v>
      </c>
      <c r="M83" s="182">
        <v>1443</v>
      </c>
      <c r="N83" s="182">
        <v>2829</v>
      </c>
      <c r="O83" s="182">
        <v>75</v>
      </c>
      <c r="P83" s="182">
        <v>67</v>
      </c>
      <c r="Q83" s="182">
        <v>71</v>
      </c>
      <c r="R83" s="182">
        <v>1553</v>
      </c>
      <c r="S83" s="182">
        <v>1618</v>
      </c>
      <c r="T83" s="182">
        <v>3171</v>
      </c>
    </row>
    <row r="84" spans="1:20" x14ac:dyDescent="0.2">
      <c r="A84" s="168" t="s">
        <v>90</v>
      </c>
      <c r="B84" s="206" t="s">
        <v>91</v>
      </c>
      <c r="C84" s="182">
        <v>73</v>
      </c>
      <c r="D84" s="182">
        <v>61</v>
      </c>
      <c r="E84" s="182">
        <v>67</v>
      </c>
      <c r="F84" s="182">
        <v>182</v>
      </c>
      <c r="G84" s="182">
        <v>201</v>
      </c>
      <c r="H84" s="182">
        <v>383</v>
      </c>
      <c r="I84" s="182">
        <v>84</v>
      </c>
      <c r="J84" s="182">
        <v>74</v>
      </c>
      <c r="K84" s="182">
        <v>79</v>
      </c>
      <c r="L84" s="182">
        <v>364</v>
      </c>
      <c r="M84" s="182">
        <v>400</v>
      </c>
      <c r="N84" s="182">
        <v>764</v>
      </c>
      <c r="O84" s="182">
        <v>80</v>
      </c>
      <c r="P84" s="182">
        <v>70</v>
      </c>
      <c r="Q84" s="182">
        <v>75</v>
      </c>
      <c r="R84" s="182">
        <v>546</v>
      </c>
      <c r="S84" s="182">
        <v>601</v>
      </c>
      <c r="T84" s="182">
        <v>1147</v>
      </c>
    </row>
    <row r="85" spans="1:20" x14ac:dyDescent="0.2">
      <c r="A85" s="168" t="s">
        <v>92</v>
      </c>
      <c r="B85" s="206" t="s">
        <v>93</v>
      </c>
      <c r="C85" s="182">
        <v>56</v>
      </c>
      <c r="D85" s="182">
        <v>47</v>
      </c>
      <c r="E85" s="182">
        <v>51</v>
      </c>
      <c r="F85" s="182">
        <v>347</v>
      </c>
      <c r="G85" s="182">
        <v>382</v>
      </c>
      <c r="H85" s="182">
        <v>729</v>
      </c>
      <c r="I85" s="182">
        <v>74</v>
      </c>
      <c r="J85" s="182">
        <v>63</v>
      </c>
      <c r="K85" s="182">
        <v>69</v>
      </c>
      <c r="L85" s="182">
        <v>557</v>
      </c>
      <c r="M85" s="182">
        <v>538</v>
      </c>
      <c r="N85" s="182">
        <v>1095</v>
      </c>
      <c r="O85" s="182">
        <v>67</v>
      </c>
      <c r="P85" s="182">
        <v>56</v>
      </c>
      <c r="Q85" s="182">
        <v>62</v>
      </c>
      <c r="R85" s="182">
        <v>904</v>
      </c>
      <c r="S85" s="182">
        <v>920</v>
      </c>
      <c r="T85" s="182">
        <v>1824</v>
      </c>
    </row>
    <row r="86" spans="1:20" x14ac:dyDescent="0.2">
      <c r="A86" s="168" t="s">
        <v>100</v>
      </c>
      <c r="B86" s="206" t="s">
        <v>101</v>
      </c>
      <c r="C86" s="182">
        <v>54</v>
      </c>
      <c r="D86" s="182">
        <v>42</v>
      </c>
      <c r="E86" s="182">
        <v>48</v>
      </c>
      <c r="F86" s="182">
        <v>193</v>
      </c>
      <c r="G86" s="182">
        <v>204</v>
      </c>
      <c r="H86" s="182">
        <v>397</v>
      </c>
      <c r="I86" s="182">
        <v>75</v>
      </c>
      <c r="J86" s="182">
        <v>68</v>
      </c>
      <c r="K86" s="182">
        <v>72</v>
      </c>
      <c r="L86" s="182">
        <v>521</v>
      </c>
      <c r="M86" s="182">
        <v>602</v>
      </c>
      <c r="N86" s="182">
        <v>1123</v>
      </c>
      <c r="O86" s="182">
        <v>70</v>
      </c>
      <c r="P86" s="182">
        <v>62</v>
      </c>
      <c r="Q86" s="182">
        <v>65</v>
      </c>
      <c r="R86" s="182">
        <v>714</v>
      </c>
      <c r="S86" s="182">
        <v>806</v>
      </c>
      <c r="T86" s="182">
        <v>1520</v>
      </c>
    </row>
    <row r="87" spans="1:20" x14ac:dyDescent="0.2">
      <c r="A87" s="168" t="s">
        <v>104</v>
      </c>
      <c r="B87" s="206" t="s">
        <v>105</v>
      </c>
      <c r="C87" s="182">
        <v>56</v>
      </c>
      <c r="D87" s="182">
        <v>46</v>
      </c>
      <c r="E87" s="182">
        <v>51</v>
      </c>
      <c r="F87" s="182">
        <v>294</v>
      </c>
      <c r="G87" s="182">
        <v>271</v>
      </c>
      <c r="H87" s="182">
        <v>565</v>
      </c>
      <c r="I87" s="182">
        <v>76</v>
      </c>
      <c r="J87" s="182">
        <v>69</v>
      </c>
      <c r="K87" s="182">
        <v>72</v>
      </c>
      <c r="L87" s="182">
        <v>869</v>
      </c>
      <c r="M87" s="182">
        <v>924</v>
      </c>
      <c r="N87" s="182">
        <v>1793</v>
      </c>
      <c r="O87" s="182">
        <v>71</v>
      </c>
      <c r="P87" s="182">
        <v>64</v>
      </c>
      <c r="Q87" s="182">
        <v>67</v>
      </c>
      <c r="R87" s="182">
        <v>1163</v>
      </c>
      <c r="S87" s="182">
        <v>1195</v>
      </c>
      <c r="T87" s="182">
        <v>2358</v>
      </c>
    </row>
    <row r="88" spans="1:20" x14ac:dyDescent="0.2">
      <c r="A88" s="168" t="s">
        <v>167</v>
      </c>
      <c r="B88" s="206" t="s">
        <v>440</v>
      </c>
      <c r="C88" s="182">
        <v>62</v>
      </c>
      <c r="D88" s="182">
        <v>48</v>
      </c>
      <c r="E88" s="182">
        <v>55</v>
      </c>
      <c r="F88" s="182">
        <v>550</v>
      </c>
      <c r="G88" s="182">
        <v>541</v>
      </c>
      <c r="H88" s="182">
        <v>1091</v>
      </c>
      <c r="I88" s="182">
        <v>71</v>
      </c>
      <c r="J88" s="182">
        <v>63</v>
      </c>
      <c r="K88" s="182">
        <v>67</v>
      </c>
      <c r="L88" s="182">
        <v>971</v>
      </c>
      <c r="M88" s="182">
        <v>1016</v>
      </c>
      <c r="N88" s="182">
        <v>1987</v>
      </c>
      <c r="O88" s="182">
        <v>68</v>
      </c>
      <c r="P88" s="182">
        <v>58</v>
      </c>
      <c r="Q88" s="182">
        <v>63</v>
      </c>
      <c r="R88" s="182">
        <v>1521</v>
      </c>
      <c r="S88" s="182">
        <v>1557</v>
      </c>
      <c r="T88" s="182">
        <v>3078</v>
      </c>
    </row>
    <row r="89" spans="1:20" x14ac:dyDescent="0.2">
      <c r="A89" s="168" t="s">
        <v>165</v>
      </c>
      <c r="B89" s="206" t="s">
        <v>166</v>
      </c>
      <c r="C89" s="182">
        <v>60</v>
      </c>
      <c r="D89" s="182">
        <v>49</v>
      </c>
      <c r="E89" s="182">
        <v>54</v>
      </c>
      <c r="F89" s="182">
        <v>202</v>
      </c>
      <c r="G89" s="182">
        <v>221</v>
      </c>
      <c r="H89" s="182">
        <v>423</v>
      </c>
      <c r="I89" s="182">
        <v>76</v>
      </c>
      <c r="J89" s="182">
        <v>69</v>
      </c>
      <c r="K89" s="182">
        <v>72</v>
      </c>
      <c r="L89" s="182">
        <v>1497</v>
      </c>
      <c r="M89" s="182">
        <v>1637</v>
      </c>
      <c r="N89" s="182">
        <v>3134</v>
      </c>
      <c r="O89" s="182">
        <v>74</v>
      </c>
      <c r="P89" s="182">
        <v>67</v>
      </c>
      <c r="Q89" s="182">
        <v>70</v>
      </c>
      <c r="R89" s="182">
        <v>1699</v>
      </c>
      <c r="S89" s="182">
        <v>1858</v>
      </c>
      <c r="T89" s="182">
        <v>3557</v>
      </c>
    </row>
    <row r="90" spans="1:20" x14ac:dyDescent="0.2">
      <c r="A90" s="168" t="s">
        <v>172</v>
      </c>
      <c r="B90" s="206" t="s">
        <v>173</v>
      </c>
      <c r="C90" s="182">
        <v>58</v>
      </c>
      <c r="D90" s="182">
        <v>54</v>
      </c>
      <c r="E90" s="182">
        <v>56</v>
      </c>
      <c r="F90" s="182">
        <v>218</v>
      </c>
      <c r="G90" s="182">
        <v>222</v>
      </c>
      <c r="H90" s="182">
        <v>440</v>
      </c>
      <c r="I90" s="182">
        <v>77</v>
      </c>
      <c r="J90" s="182">
        <v>70</v>
      </c>
      <c r="K90" s="182">
        <v>73</v>
      </c>
      <c r="L90" s="182">
        <v>650</v>
      </c>
      <c r="M90" s="182">
        <v>793</v>
      </c>
      <c r="N90" s="182">
        <v>1443</v>
      </c>
      <c r="O90" s="182">
        <v>72</v>
      </c>
      <c r="P90" s="182">
        <v>66</v>
      </c>
      <c r="Q90" s="182">
        <v>69</v>
      </c>
      <c r="R90" s="182">
        <v>868</v>
      </c>
      <c r="S90" s="182">
        <v>1015</v>
      </c>
      <c r="T90" s="182">
        <v>1883</v>
      </c>
    </row>
    <row r="91" spans="1:20" x14ac:dyDescent="0.2">
      <c r="A91" s="168" t="s">
        <v>174</v>
      </c>
      <c r="B91" s="206" t="s">
        <v>175</v>
      </c>
      <c r="C91" s="182">
        <v>61</v>
      </c>
      <c r="D91" s="182">
        <v>49</v>
      </c>
      <c r="E91" s="182">
        <v>55</v>
      </c>
      <c r="F91" s="182">
        <v>178</v>
      </c>
      <c r="G91" s="182">
        <v>209</v>
      </c>
      <c r="H91" s="182">
        <v>387</v>
      </c>
      <c r="I91" s="182">
        <v>80</v>
      </c>
      <c r="J91" s="182">
        <v>71</v>
      </c>
      <c r="K91" s="182">
        <v>75</v>
      </c>
      <c r="L91" s="182">
        <v>739</v>
      </c>
      <c r="M91" s="182">
        <v>796</v>
      </c>
      <c r="N91" s="182">
        <v>1535</v>
      </c>
      <c r="O91" s="182">
        <v>76</v>
      </c>
      <c r="P91" s="182">
        <v>67</v>
      </c>
      <c r="Q91" s="182">
        <v>71</v>
      </c>
      <c r="R91" s="182">
        <v>917</v>
      </c>
      <c r="S91" s="182">
        <v>1005</v>
      </c>
      <c r="T91" s="182">
        <v>1922</v>
      </c>
    </row>
    <row r="92" spans="1:20" x14ac:dyDescent="0.2">
      <c r="A92" s="168" t="s">
        <v>176</v>
      </c>
      <c r="B92" s="206" t="s">
        <v>177</v>
      </c>
      <c r="C92" s="182">
        <v>57</v>
      </c>
      <c r="D92" s="182">
        <v>42</v>
      </c>
      <c r="E92" s="182">
        <v>49</v>
      </c>
      <c r="F92" s="182">
        <v>295</v>
      </c>
      <c r="G92" s="182">
        <v>282</v>
      </c>
      <c r="H92" s="182">
        <v>577</v>
      </c>
      <c r="I92" s="182">
        <v>72</v>
      </c>
      <c r="J92" s="182">
        <v>64</v>
      </c>
      <c r="K92" s="182">
        <v>68</v>
      </c>
      <c r="L92" s="182">
        <v>2549</v>
      </c>
      <c r="M92" s="182">
        <v>2711</v>
      </c>
      <c r="N92" s="182">
        <v>5260</v>
      </c>
      <c r="O92" s="182">
        <v>71</v>
      </c>
      <c r="P92" s="182">
        <v>62</v>
      </c>
      <c r="Q92" s="182">
        <v>66</v>
      </c>
      <c r="R92" s="182">
        <v>2844</v>
      </c>
      <c r="S92" s="182">
        <v>2993</v>
      </c>
      <c r="T92" s="182">
        <v>5837</v>
      </c>
    </row>
    <row r="93" spans="1:20" x14ac:dyDescent="0.2">
      <c r="A93" s="168" t="s">
        <v>184</v>
      </c>
      <c r="B93" s="206" t="s">
        <v>185</v>
      </c>
      <c r="C93" s="182">
        <v>54</v>
      </c>
      <c r="D93" s="182">
        <v>41</v>
      </c>
      <c r="E93" s="182">
        <v>48</v>
      </c>
      <c r="F93" s="182">
        <v>138</v>
      </c>
      <c r="G93" s="182">
        <v>126</v>
      </c>
      <c r="H93" s="182">
        <v>264</v>
      </c>
      <c r="I93" s="182">
        <v>73</v>
      </c>
      <c r="J93" s="182">
        <v>67</v>
      </c>
      <c r="K93" s="182">
        <v>70</v>
      </c>
      <c r="L93" s="182">
        <v>850</v>
      </c>
      <c r="M93" s="182">
        <v>811</v>
      </c>
      <c r="N93" s="182">
        <v>1661</v>
      </c>
      <c r="O93" s="182">
        <v>70</v>
      </c>
      <c r="P93" s="182">
        <v>63</v>
      </c>
      <c r="Q93" s="182">
        <v>67</v>
      </c>
      <c r="R93" s="182">
        <v>988</v>
      </c>
      <c r="S93" s="182">
        <v>937</v>
      </c>
      <c r="T93" s="182">
        <v>1925</v>
      </c>
    </row>
    <row r="94" spans="1:20" x14ac:dyDescent="0.2">
      <c r="A94" s="168" t="s">
        <v>248</v>
      </c>
      <c r="B94" s="206" t="s">
        <v>249</v>
      </c>
      <c r="C94" s="182">
        <v>63</v>
      </c>
      <c r="D94" s="182">
        <v>53</v>
      </c>
      <c r="E94" s="182">
        <v>58</v>
      </c>
      <c r="F94" s="182">
        <v>349</v>
      </c>
      <c r="G94" s="182">
        <v>349</v>
      </c>
      <c r="H94" s="182">
        <v>698</v>
      </c>
      <c r="I94" s="182">
        <v>70</v>
      </c>
      <c r="J94" s="182">
        <v>62</v>
      </c>
      <c r="K94" s="182">
        <v>66</v>
      </c>
      <c r="L94" s="182">
        <v>1165</v>
      </c>
      <c r="M94" s="182">
        <v>1300</v>
      </c>
      <c r="N94" s="182">
        <v>2465</v>
      </c>
      <c r="O94" s="182">
        <v>69</v>
      </c>
      <c r="P94" s="182">
        <v>60</v>
      </c>
      <c r="Q94" s="182">
        <v>64</v>
      </c>
      <c r="R94" s="182">
        <v>1514</v>
      </c>
      <c r="S94" s="182">
        <v>1649</v>
      </c>
      <c r="T94" s="182">
        <v>3163</v>
      </c>
    </row>
    <row r="95" spans="1:20" x14ac:dyDescent="0.2">
      <c r="A95" s="168" t="s">
        <v>238</v>
      </c>
      <c r="B95" s="206" t="s">
        <v>239</v>
      </c>
      <c r="C95" s="182">
        <v>57</v>
      </c>
      <c r="D95" s="182">
        <v>46</v>
      </c>
      <c r="E95" s="182">
        <v>52</v>
      </c>
      <c r="F95" s="182">
        <v>159</v>
      </c>
      <c r="G95" s="182">
        <v>153</v>
      </c>
      <c r="H95" s="182">
        <v>312</v>
      </c>
      <c r="I95" s="182">
        <v>76</v>
      </c>
      <c r="J95" s="182">
        <v>71</v>
      </c>
      <c r="K95" s="182">
        <v>73</v>
      </c>
      <c r="L95" s="182">
        <v>843</v>
      </c>
      <c r="M95" s="182">
        <v>846</v>
      </c>
      <c r="N95" s="182">
        <v>1689</v>
      </c>
      <c r="O95" s="182">
        <v>73</v>
      </c>
      <c r="P95" s="182">
        <v>67</v>
      </c>
      <c r="Q95" s="182">
        <v>70</v>
      </c>
      <c r="R95" s="182">
        <v>1002</v>
      </c>
      <c r="S95" s="182">
        <v>999</v>
      </c>
      <c r="T95" s="182">
        <v>2001</v>
      </c>
    </row>
    <row r="96" spans="1:20" x14ac:dyDescent="0.2">
      <c r="A96" s="168" t="s">
        <v>240</v>
      </c>
      <c r="B96" s="206" t="s">
        <v>241</v>
      </c>
      <c r="C96" s="182">
        <v>56</v>
      </c>
      <c r="D96" s="182">
        <v>48</v>
      </c>
      <c r="E96" s="182">
        <v>52</v>
      </c>
      <c r="F96" s="182">
        <v>208</v>
      </c>
      <c r="G96" s="182">
        <v>219</v>
      </c>
      <c r="H96" s="182">
        <v>427</v>
      </c>
      <c r="I96" s="182">
        <v>74</v>
      </c>
      <c r="J96" s="182">
        <v>68</v>
      </c>
      <c r="K96" s="182">
        <v>71</v>
      </c>
      <c r="L96" s="182">
        <v>1347</v>
      </c>
      <c r="M96" s="182">
        <v>1431</v>
      </c>
      <c r="N96" s="182">
        <v>2778</v>
      </c>
      <c r="O96" s="182">
        <v>72</v>
      </c>
      <c r="P96" s="182">
        <v>65</v>
      </c>
      <c r="Q96" s="182">
        <v>68</v>
      </c>
      <c r="R96" s="182">
        <v>1555</v>
      </c>
      <c r="S96" s="182">
        <v>1650</v>
      </c>
      <c r="T96" s="182">
        <v>3205</v>
      </c>
    </row>
    <row r="97" spans="1:20" x14ac:dyDescent="0.2">
      <c r="A97" s="168" t="s">
        <v>337</v>
      </c>
      <c r="B97" s="206" t="s">
        <v>338</v>
      </c>
      <c r="C97" s="182">
        <v>52</v>
      </c>
      <c r="D97" s="182">
        <v>38</v>
      </c>
      <c r="E97" s="182">
        <v>45</v>
      </c>
      <c r="F97" s="182">
        <v>261</v>
      </c>
      <c r="G97" s="182">
        <v>232</v>
      </c>
      <c r="H97" s="182">
        <v>493</v>
      </c>
      <c r="I97" s="182">
        <v>72</v>
      </c>
      <c r="J97" s="182">
        <v>64</v>
      </c>
      <c r="K97" s="182">
        <v>68</v>
      </c>
      <c r="L97" s="182">
        <v>2706</v>
      </c>
      <c r="M97" s="182">
        <v>2844</v>
      </c>
      <c r="N97" s="182">
        <v>5550</v>
      </c>
      <c r="O97" s="182">
        <v>70</v>
      </c>
      <c r="P97" s="182">
        <v>62</v>
      </c>
      <c r="Q97" s="182">
        <v>66</v>
      </c>
      <c r="R97" s="182">
        <v>2967</v>
      </c>
      <c r="S97" s="182">
        <v>3076</v>
      </c>
      <c r="T97" s="182">
        <v>6043</v>
      </c>
    </row>
    <row r="98" spans="1:20" x14ac:dyDescent="0.2">
      <c r="A98" s="168" t="s">
        <v>349</v>
      </c>
      <c r="B98" s="206" t="s">
        <v>350</v>
      </c>
      <c r="C98" s="182">
        <v>61</v>
      </c>
      <c r="D98" s="182">
        <v>48</v>
      </c>
      <c r="E98" s="182">
        <v>54</v>
      </c>
      <c r="F98" s="182">
        <v>254</v>
      </c>
      <c r="G98" s="182">
        <v>263</v>
      </c>
      <c r="H98" s="182">
        <v>517</v>
      </c>
      <c r="I98" s="182">
        <v>76</v>
      </c>
      <c r="J98" s="182">
        <v>67</v>
      </c>
      <c r="K98" s="182">
        <v>72</v>
      </c>
      <c r="L98" s="182">
        <v>1415</v>
      </c>
      <c r="M98" s="182">
        <v>1552</v>
      </c>
      <c r="N98" s="182">
        <v>2967</v>
      </c>
      <c r="O98" s="182">
        <v>74</v>
      </c>
      <c r="P98" s="182">
        <v>65</v>
      </c>
      <c r="Q98" s="182">
        <v>69</v>
      </c>
      <c r="R98" s="182">
        <v>1669</v>
      </c>
      <c r="S98" s="182">
        <v>1815</v>
      </c>
      <c r="T98" s="182">
        <v>3484</v>
      </c>
    </row>
    <row r="99" spans="1:20" x14ac:dyDescent="0.2">
      <c r="A99" s="168" t="s">
        <v>190</v>
      </c>
      <c r="B99" s="206" t="s">
        <v>191</v>
      </c>
      <c r="C99" s="182">
        <v>56</v>
      </c>
      <c r="D99" s="182">
        <v>45</v>
      </c>
      <c r="E99" s="182">
        <v>50</v>
      </c>
      <c r="F99" s="182">
        <v>707</v>
      </c>
      <c r="G99" s="182">
        <v>706</v>
      </c>
      <c r="H99" s="182">
        <v>1413</v>
      </c>
      <c r="I99" s="182">
        <v>73</v>
      </c>
      <c r="J99" s="182">
        <v>66</v>
      </c>
      <c r="K99" s="182">
        <v>69</v>
      </c>
      <c r="L99" s="182">
        <v>3306</v>
      </c>
      <c r="M99" s="182">
        <v>3433</v>
      </c>
      <c r="N99" s="182">
        <v>6739</v>
      </c>
      <c r="O99" s="182">
        <v>70</v>
      </c>
      <c r="P99" s="182">
        <v>62</v>
      </c>
      <c r="Q99" s="182">
        <v>66</v>
      </c>
      <c r="R99" s="182">
        <v>4013</v>
      </c>
      <c r="S99" s="182">
        <v>4139</v>
      </c>
      <c r="T99" s="182">
        <v>8152</v>
      </c>
    </row>
    <row r="100" spans="1:20" x14ac:dyDescent="0.2">
      <c r="A100" s="168" t="s">
        <v>188</v>
      </c>
      <c r="B100" s="206" t="s">
        <v>189</v>
      </c>
      <c r="C100" s="182">
        <v>52</v>
      </c>
      <c r="D100" s="182">
        <v>38</v>
      </c>
      <c r="E100" s="182">
        <v>45</v>
      </c>
      <c r="F100" s="182">
        <v>327</v>
      </c>
      <c r="G100" s="182">
        <v>360</v>
      </c>
      <c r="H100" s="182">
        <v>687</v>
      </c>
      <c r="I100" s="182">
        <v>66</v>
      </c>
      <c r="J100" s="182">
        <v>60</v>
      </c>
      <c r="K100" s="182">
        <v>63</v>
      </c>
      <c r="L100" s="182">
        <v>1133</v>
      </c>
      <c r="M100" s="182">
        <v>1241</v>
      </c>
      <c r="N100" s="182">
        <v>2374</v>
      </c>
      <c r="O100" s="182">
        <v>63</v>
      </c>
      <c r="P100" s="182">
        <v>55</v>
      </c>
      <c r="Q100" s="182">
        <v>59</v>
      </c>
      <c r="R100" s="182">
        <v>1460</v>
      </c>
      <c r="S100" s="182">
        <v>1601</v>
      </c>
      <c r="T100" s="182">
        <v>3061</v>
      </c>
    </row>
    <row r="101" spans="1:20" x14ac:dyDescent="0.2">
      <c r="A101" s="168" t="s">
        <v>382</v>
      </c>
      <c r="B101" s="206" t="s">
        <v>383</v>
      </c>
      <c r="C101" s="182">
        <v>61</v>
      </c>
      <c r="D101" s="182">
        <v>46</v>
      </c>
      <c r="E101" s="182">
        <v>53</v>
      </c>
      <c r="F101" s="182">
        <v>233</v>
      </c>
      <c r="G101" s="182">
        <v>256</v>
      </c>
      <c r="H101" s="182">
        <v>489</v>
      </c>
      <c r="I101" s="182">
        <v>78</v>
      </c>
      <c r="J101" s="182">
        <v>66</v>
      </c>
      <c r="K101" s="182">
        <v>72</v>
      </c>
      <c r="L101" s="182">
        <v>1686</v>
      </c>
      <c r="M101" s="182">
        <v>1855</v>
      </c>
      <c r="N101" s="182">
        <v>3541</v>
      </c>
      <c r="O101" s="182">
        <v>76</v>
      </c>
      <c r="P101" s="182">
        <v>64</v>
      </c>
      <c r="Q101" s="182">
        <v>70</v>
      </c>
      <c r="R101" s="182">
        <v>1919</v>
      </c>
      <c r="S101" s="182">
        <v>2111</v>
      </c>
      <c r="T101" s="182">
        <v>4030</v>
      </c>
    </row>
    <row r="102" spans="1:20" x14ac:dyDescent="0.2">
      <c r="A102" s="168" t="s">
        <v>392</v>
      </c>
      <c r="B102" s="206" t="s">
        <v>393</v>
      </c>
      <c r="C102" s="182">
        <v>61</v>
      </c>
      <c r="D102" s="182">
        <v>35</v>
      </c>
      <c r="E102" s="182">
        <v>48</v>
      </c>
      <c r="F102" s="182">
        <v>88</v>
      </c>
      <c r="G102" s="182">
        <v>96</v>
      </c>
      <c r="H102" s="182">
        <v>184</v>
      </c>
      <c r="I102" s="182">
        <v>76</v>
      </c>
      <c r="J102" s="182">
        <v>71</v>
      </c>
      <c r="K102" s="182">
        <v>73</v>
      </c>
      <c r="L102" s="182">
        <v>621</v>
      </c>
      <c r="M102" s="182">
        <v>693</v>
      </c>
      <c r="N102" s="182">
        <v>1314</v>
      </c>
      <c r="O102" s="182">
        <v>74</v>
      </c>
      <c r="P102" s="182">
        <v>67</v>
      </c>
      <c r="Q102" s="182">
        <v>70</v>
      </c>
      <c r="R102" s="182">
        <v>709</v>
      </c>
      <c r="S102" s="182">
        <v>789</v>
      </c>
      <c r="T102" s="182">
        <v>1498</v>
      </c>
    </row>
    <row r="103" spans="1:20" x14ac:dyDescent="0.2">
      <c r="A103" s="168" t="s">
        <v>375</v>
      </c>
      <c r="B103" s="206" t="s">
        <v>376</v>
      </c>
      <c r="C103" s="182">
        <v>61</v>
      </c>
      <c r="D103" s="182">
        <v>55</v>
      </c>
      <c r="E103" s="182">
        <v>58</v>
      </c>
      <c r="F103" s="182">
        <v>133</v>
      </c>
      <c r="G103" s="182">
        <v>121</v>
      </c>
      <c r="H103" s="182">
        <v>254</v>
      </c>
      <c r="I103" s="182">
        <v>76</v>
      </c>
      <c r="J103" s="182">
        <v>69</v>
      </c>
      <c r="K103" s="182">
        <v>72</v>
      </c>
      <c r="L103" s="182">
        <v>684</v>
      </c>
      <c r="M103" s="182">
        <v>744</v>
      </c>
      <c r="N103" s="182">
        <v>1428</v>
      </c>
      <c r="O103" s="182">
        <v>73</v>
      </c>
      <c r="P103" s="182">
        <v>67</v>
      </c>
      <c r="Q103" s="182">
        <v>70</v>
      </c>
      <c r="R103" s="182">
        <v>817</v>
      </c>
      <c r="S103" s="182">
        <v>865</v>
      </c>
      <c r="T103" s="182">
        <v>1682</v>
      </c>
    </row>
    <row r="104" spans="1:20" x14ac:dyDescent="0.2">
      <c r="A104" s="168" t="s">
        <v>86</v>
      </c>
      <c r="B104" s="206" t="s">
        <v>87</v>
      </c>
      <c r="C104" s="182">
        <v>57</v>
      </c>
      <c r="D104" s="182">
        <v>48</v>
      </c>
      <c r="E104" s="182">
        <v>52</v>
      </c>
      <c r="F104" s="182">
        <v>654</v>
      </c>
      <c r="G104" s="182">
        <v>721</v>
      </c>
      <c r="H104" s="182">
        <v>1375</v>
      </c>
      <c r="I104" s="182">
        <v>79</v>
      </c>
      <c r="J104" s="182">
        <v>69</v>
      </c>
      <c r="K104" s="182">
        <v>74</v>
      </c>
      <c r="L104" s="182">
        <v>2021</v>
      </c>
      <c r="M104" s="182">
        <v>2098</v>
      </c>
      <c r="N104" s="182">
        <v>4119</v>
      </c>
      <c r="O104" s="182">
        <v>74</v>
      </c>
      <c r="P104" s="182">
        <v>64</v>
      </c>
      <c r="Q104" s="182">
        <v>69</v>
      </c>
      <c r="R104" s="182">
        <v>2675</v>
      </c>
      <c r="S104" s="182">
        <v>2819</v>
      </c>
      <c r="T104" s="182">
        <v>5494</v>
      </c>
    </row>
    <row r="105" spans="1:20" x14ac:dyDescent="0.2">
      <c r="A105" s="168" t="s">
        <v>84</v>
      </c>
      <c r="B105" s="206" t="s">
        <v>85</v>
      </c>
      <c r="C105" s="182">
        <v>70</v>
      </c>
      <c r="D105" s="182">
        <v>53</v>
      </c>
      <c r="E105" s="182">
        <v>61</v>
      </c>
      <c r="F105" s="182">
        <v>125</v>
      </c>
      <c r="G105" s="182">
        <v>140</v>
      </c>
      <c r="H105" s="182">
        <v>265</v>
      </c>
      <c r="I105" s="182">
        <v>83</v>
      </c>
      <c r="J105" s="182">
        <v>77</v>
      </c>
      <c r="K105" s="182">
        <v>80</v>
      </c>
      <c r="L105" s="182">
        <v>485</v>
      </c>
      <c r="M105" s="182">
        <v>465</v>
      </c>
      <c r="N105" s="182">
        <v>950</v>
      </c>
      <c r="O105" s="182">
        <v>80</v>
      </c>
      <c r="P105" s="182">
        <v>71</v>
      </c>
      <c r="Q105" s="182">
        <v>76</v>
      </c>
      <c r="R105" s="182">
        <v>610</v>
      </c>
      <c r="S105" s="182">
        <v>605</v>
      </c>
      <c r="T105" s="182">
        <v>1215</v>
      </c>
    </row>
    <row r="106" spans="1:20" x14ac:dyDescent="0.2">
      <c r="A106" s="168" t="s">
        <v>339</v>
      </c>
      <c r="B106" s="206" t="s">
        <v>340</v>
      </c>
      <c r="C106" s="182">
        <v>50</v>
      </c>
      <c r="D106" s="182">
        <v>44</v>
      </c>
      <c r="E106" s="182">
        <v>47</v>
      </c>
      <c r="F106" s="182">
        <v>414</v>
      </c>
      <c r="G106" s="182">
        <v>438</v>
      </c>
      <c r="H106" s="182">
        <v>852</v>
      </c>
      <c r="I106" s="182">
        <v>70</v>
      </c>
      <c r="J106" s="182">
        <v>62</v>
      </c>
      <c r="K106" s="182">
        <v>66</v>
      </c>
      <c r="L106" s="182">
        <v>2091</v>
      </c>
      <c r="M106" s="182">
        <v>2403</v>
      </c>
      <c r="N106" s="182">
        <v>4494</v>
      </c>
      <c r="O106" s="182">
        <v>67</v>
      </c>
      <c r="P106" s="182">
        <v>59</v>
      </c>
      <c r="Q106" s="182">
        <v>63</v>
      </c>
      <c r="R106" s="182">
        <v>2505</v>
      </c>
      <c r="S106" s="182">
        <v>2841</v>
      </c>
      <c r="T106" s="182">
        <v>5346</v>
      </c>
    </row>
    <row r="107" spans="1:20" x14ac:dyDescent="0.2">
      <c r="A107" s="168" t="s">
        <v>335</v>
      </c>
      <c r="B107" s="206" t="s">
        <v>336</v>
      </c>
      <c r="C107" s="182">
        <v>48</v>
      </c>
      <c r="D107" s="182">
        <v>46</v>
      </c>
      <c r="E107" s="182">
        <v>47</v>
      </c>
      <c r="F107" s="182">
        <v>202</v>
      </c>
      <c r="G107" s="182">
        <v>219</v>
      </c>
      <c r="H107" s="182">
        <v>421</v>
      </c>
      <c r="I107" s="182">
        <v>68</v>
      </c>
      <c r="J107" s="182">
        <v>66</v>
      </c>
      <c r="K107" s="182">
        <v>67</v>
      </c>
      <c r="L107" s="182">
        <v>1108</v>
      </c>
      <c r="M107" s="182">
        <v>1182</v>
      </c>
      <c r="N107" s="182">
        <v>2290</v>
      </c>
      <c r="O107" s="182">
        <v>65</v>
      </c>
      <c r="P107" s="182">
        <v>63</v>
      </c>
      <c r="Q107" s="182">
        <v>64</v>
      </c>
      <c r="R107" s="182">
        <v>1310</v>
      </c>
      <c r="S107" s="182">
        <v>1401</v>
      </c>
      <c r="T107" s="182">
        <v>2711</v>
      </c>
    </row>
    <row r="108" spans="1:20" x14ac:dyDescent="0.2">
      <c r="A108" s="168" t="s">
        <v>341</v>
      </c>
      <c r="B108" s="206" t="s">
        <v>342</v>
      </c>
      <c r="C108" s="182">
        <v>53</v>
      </c>
      <c r="D108" s="182">
        <v>49</v>
      </c>
      <c r="E108" s="182">
        <v>51</v>
      </c>
      <c r="F108" s="182">
        <v>837</v>
      </c>
      <c r="G108" s="182">
        <v>835</v>
      </c>
      <c r="H108" s="182">
        <v>1672</v>
      </c>
      <c r="I108" s="182">
        <v>77</v>
      </c>
      <c r="J108" s="182">
        <v>70</v>
      </c>
      <c r="K108" s="182">
        <v>73</v>
      </c>
      <c r="L108" s="182">
        <v>6342</v>
      </c>
      <c r="M108" s="182">
        <v>6590</v>
      </c>
      <c r="N108" s="182">
        <v>12932</v>
      </c>
      <c r="O108" s="182">
        <v>74</v>
      </c>
      <c r="P108" s="182">
        <v>68</v>
      </c>
      <c r="Q108" s="182">
        <v>71</v>
      </c>
      <c r="R108" s="182">
        <v>7179</v>
      </c>
      <c r="S108" s="182">
        <v>7425</v>
      </c>
      <c r="T108" s="182">
        <v>14604</v>
      </c>
    </row>
    <row r="109" spans="1:20" x14ac:dyDescent="0.2">
      <c r="A109" s="168" t="s">
        <v>353</v>
      </c>
      <c r="B109" s="206" t="s">
        <v>354</v>
      </c>
      <c r="C109" s="182">
        <v>63</v>
      </c>
      <c r="D109" s="182">
        <v>49</v>
      </c>
      <c r="E109" s="182">
        <v>56</v>
      </c>
      <c r="F109" s="182">
        <v>271</v>
      </c>
      <c r="G109" s="182">
        <v>274</v>
      </c>
      <c r="H109" s="182">
        <v>545</v>
      </c>
      <c r="I109" s="182">
        <v>76</v>
      </c>
      <c r="J109" s="182">
        <v>65</v>
      </c>
      <c r="K109" s="182">
        <v>70</v>
      </c>
      <c r="L109" s="182">
        <v>810</v>
      </c>
      <c r="M109" s="182">
        <v>825</v>
      </c>
      <c r="N109" s="182">
        <v>1635</v>
      </c>
      <c r="O109" s="182">
        <v>73</v>
      </c>
      <c r="P109" s="182">
        <v>61</v>
      </c>
      <c r="Q109" s="182">
        <v>67</v>
      </c>
      <c r="R109" s="182">
        <v>1081</v>
      </c>
      <c r="S109" s="182">
        <v>1099</v>
      </c>
      <c r="T109" s="182">
        <v>2180</v>
      </c>
    </row>
    <row r="110" spans="1:20" x14ac:dyDescent="0.2">
      <c r="A110" s="168" t="s">
        <v>359</v>
      </c>
      <c r="B110" s="206" t="s">
        <v>360</v>
      </c>
      <c r="C110" s="182">
        <v>66</v>
      </c>
      <c r="D110" s="182">
        <v>58</v>
      </c>
      <c r="E110" s="182">
        <v>62</v>
      </c>
      <c r="F110" s="182">
        <v>309</v>
      </c>
      <c r="G110" s="182">
        <v>312</v>
      </c>
      <c r="H110" s="182">
        <v>621</v>
      </c>
      <c r="I110" s="182">
        <v>77</v>
      </c>
      <c r="J110" s="182">
        <v>70</v>
      </c>
      <c r="K110" s="182">
        <v>73</v>
      </c>
      <c r="L110" s="182">
        <v>986</v>
      </c>
      <c r="M110" s="182">
        <v>1051</v>
      </c>
      <c r="N110" s="182">
        <v>2037</v>
      </c>
      <c r="O110" s="182">
        <v>74</v>
      </c>
      <c r="P110" s="182">
        <v>67</v>
      </c>
      <c r="Q110" s="182">
        <v>71</v>
      </c>
      <c r="R110" s="182">
        <v>1295</v>
      </c>
      <c r="S110" s="182">
        <v>1363</v>
      </c>
      <c r="T110" s="182">
        <v>2658</v>
      </c>
    </row>
    <row r="111" spans="1:20" x14ac:dyDescent="0.2">
      <c r="A111" s="168" t="s">
        <v>194</v>
      </c>
      <c r="B111" s="206" t="s">
        <v>195</v>
      </c>
      <c r="C111" s="182">
        <v>57</v>
      </c>
      <c r="D111" s="182">
        <v>55</v>
      </c>
      <c r="E111" s="182">
        <v>56</v>
      </c>
      <c r="F111" s="182">
        <v>413</v>
      </c>
      <c r="G111" s="182">
        <v>445</v>
      </c>
      <c r="H111" s="182">
        <v>858</v>
      </c>
      <c r="I111" s="182">
        <v>79</v>
      </c>
      <c r="J111" s="182">
        <v>73</v>
      </c>
      <c r="K111" s="182">
        <v>76</v>
      </c>
      <c r="L111" s="182">
        <v>3093</v>
      </c>
      <c r="M111" s="182">
        <v>3443</v>
      </c>
      <c r="N111" s="182">
        <v>6536</v>
      </c>
      <c r="O111" s="182">
        <v>76</v>
      </c>
      <c r="P111" s="182">
        <v>71</v>
      </c>
      <c r="Q111" s="182">
        <v>74</v>
      </c>
      <c r="R111" s="182">
        <v>3506</v>
      </c>
      <c r="S111" s="182">
        <v>3888</v>
      </c>
      <c r="T111" s="182">
        <v>7394</v>
      </c>
    </row>
    <row r="112" spans="1:20" x14ac:dyDescent="0.2">
      <c r="A112" s="168" t="s">
        <v>192</v>
      </c>
      <c r="B112" s="206" t="s">
        <v>193</v>
      </c>
      <c r="C112" s="182">
        <v>64</v>
      </c>
      <c r="D112" s="182">
        <v>52</v>
      </c>
      <c r="E112" s="182">
        <v>58</v>
      </c>
      <c r="F112" s="182">
        <v>492</v>
      </c>
      <c r="G112" s="182">
        <v>540</v>
      </c>
      <c r="H112" s="182">
        <v>1032</v>
      </c>
      <c r="I112" s="182">
        <v>73</v>
      </c>
      <c r="J112" s="182">
        <v>67</v>
      </c>
      <c r="K112" s="182">
        <v>70</v>
      </c>
      <c r="L112" s="182">
        <v>1560</v>
      </c>
      <c r="M112" s="182">
        <v>1680</v>
      </c>
      <c r="N112" s="182">
        <v>3240</v>
      </c>
      <c r="O112" s="182">
        <v>71</v>
      </c>
      <c r="P112" s="182">
        <v>63</v>
      </c>
      <c r="Q112" s="182">
        <v>67</v>
      </c>
      <c r="R112" s="182">
        <v>2052</v>
      </c>
      <c r="S112" s="182">
        <v>2220</v>
      </c>
      <c r="T112" s="182">
        <v>4272</v>
      </c>
    </row>
    <row r="113" spans="1:20" x14ac:dyDescent="0.2">
      <c r="A113" s="168" t="s">
        <v>204</v>
      </c>
      <c r="B113" s="206" t="s">
        <v>205</v>
      </c>
      <c r="C113" s="182">
        <v>61</v>
      </c>
      <c r="D113" s="182">
        <v>44</v>
      </c>
      <c r="E113" s="182">
        <v>54</v>
      </c>
      <c r="F113" s="182">
        <v>23</v>
      </c>
      <c r="G113" s="182">
        <v>18</v>
      </c>
      <c r="H113" s="182">
        <v>41</v>
      </c>
      <c r="I113" s="182">
        <v>74</v>
      </c>
      <c r="J113" s="182">
        <v>74</v>
      </c>
      <c r="K113" s="182">
        <v>74</v>
      </c>
      <c r="L113" s="182">
        <v>163</v>
      </c>
      <c r="M113" s="182">
        <v>176</v>
      </c>
      <c r="N113" s="182">
        <v>339</v>
      </c>
      <c r="O113" s="182">
        <v>73</v>
      </c>
      <c r="P113" s="182">
        <v>71</v>
      </c>
      <c r="Q113" s="182">
        <v>72</v>
      </c>
      <c r="R113" s="182">
        <v>186</v>
      </c>
      <c r="S113" s="182">
        <v>194</v>
      </c>
      <c r="T113" s="182">
        <v>380</v>
      </c>
    </row>
    <row r="114" spans="1:20" x14ac:dyDescent="0.2">
      <c r="A114" s="168" t="s">
        <v>222</v>
      </c>
      <c r="B114" s="206" t="s">
        <v>223</v>
      </c>
      <c r="C114" s="182">
        <v>63</v>
      </c>
      <c r="D114" s="182">
        <v>50</v>
      </c>
      <c r="E114" s="182">
        <v>57</v>
      </c>
      <c r="F114" s="182">
        <v>653</v>
      </c>
      <c r="G114" s="182">
        <v>652</v>
      </c>
      <c r="H114" s="182">
        <v>1305</v>
      </c>
      <c r="I114" s="182">
        <v>80</v>
      </c>
      <c r="J114" s="182">
        <v>71</v>
      </c>
      <c r="K114" s="182">
        <v>75</v>
      </c>
      <c r="L114" s="182">
        <v>3962</v>
      </c>
      <c r="M114" s="182">
        <v>3971</v>
      </c>
      <c r="N114" s="182">
        <v>7933</v>
      </c>
      <c r="O114" s="182">
        <v>77</v>
      </c>
      <c r="P114" s="182">
        <v>68</v>
      </c>
      <c r="Q114" s="182">
        <v>73</v>
      </c>
      <c r="R114" s="182">
        <v>4615</v>
      </c>
      <c r="S114" s="182">
        <v>4623</v>
      </c>
      <c r="T114" s="182">
        <v>9238</v>
      </c>
    </row>
    <row r="115" spans="1:20" x14ac:dyDescent="0.2">
      <c r="A115" s="168" t="s">
        <v>224</v>
      </c>
      <c r="B115" s="206" t="s">
        <v>225</v>
      </c>
      <c r="C115" s="182">
        <v>59</v>
      </c>
      <c r="D115" s="182">
        <v>48</v>
      </c>
      <c r="E115" s="182">
        <v>54</v>
      </c>
      <c r="F115" s="182">
        <v>494</v>
      </c>
      <c r="G115" s="182">
        <v>430</v>
      </c>
      <c r="H115" s="182">
        <v>924</v>
      </c>
      <c r="I115" s="182">
        <v>73</v>
      </c>
      <c r="J115" s="182">
        <v>65</v>
      </c>
      <c r="K115" s="182">
        <v>69</v>
      </c>
      <c r="L115" s="182">
        <v>1079</v>
      </c>
      <c r="M115" s="182">
        <v>1114</v>
      </c>
      <c r="N115" s="182">
        <v>2193</v>
      </c>
      <c r="O115" s="182">
        <v>69</v>
      </c>
      <c r="P115" s="182">
        <v>60</v>
      </c>
      <c r="Q115" s="182">
        <v>65</v>
      </c>
      <c r="R115" s="182">
        <v>1573</v>
      </c>
      <c r="S115" s="182">
        <v>1544</v>
      </c>
      <c r="T115" s="182">
        <v>3117</v>
      </c>
    </row>
    <row r="116" spans="1:20" x14ac:dyDescent="0.2">
      <c r="A116" s="168" t="s">
        <v>402</v>
      </c>
      <c r="B116" s="206" t="s">
        <v>403</v>
      </c>
      <c r="C116" s="182">
        <v>57</v>
      </c>
      <c r="D116" s="182">
        <v>40</v>
      </c>
      <c r="E116" s="182">
        <v>48</v>
      </c>
      <c r="F116" s="182">
        <v>244</v>
      </c>
      <c r="G116" s="182">
        <v>237</v>
      </c>
      <c r="H116" s="182">
        <v>481</v>
      </c>
      <c r="I116" s="182">
        <v>74</v>
      </c>
      <c r="J116" s="182">
        <v>65</v>
      </c>
      <c r="K116" s="182">
        <v>69</v>
      </c>
      <c r="L116" s="182">
        <v>2312</v>
      </c>
      <c r="M116" s="182">
        <v>2365</v>
      </c>
      <c r="N116" s="182">
        <v>4677</v>
      </c>
      <c r="O116" s="182">
        <v>72</v>
      </c>
      <c r="P116" s="182">
        <v>63</v>
      </c>
      <c r="Q116" s="182">
        <v>67</v>
      </c>
      <c r="R116" s="182">
        <v>2556</v>
      </c>
      <c r="S116" s="182">
        <v>2602</v>
      </c>
      <c r="T116" s="182">
        <v>5158</v>
      </c>
    </row>
    <row r="117" spans="1:20" x14ac:dyDescent="0.2">
      <c r="A117" s="168" t="s">
        <v>398</v>
      </c>
      <c r="B117" s="206" t="s">
        <v>399</v>
      </c>
      <c r="C117" s="182">
        <v>58</v>
      </c>
      <c r="D117" s="182">
        <v>48</v>
      </c>
      <c r="E117" s="182">
        <v>53</v>
      </c>
      <c r="F117" s="182">
        <v>202</v>
      </c>
      <c r="G117" s="182">
        <v>211</v>
      </c>
      <c r="H117" s="182">
        <v>413</v>
      </c>
      <c r="I117" s="182">
        <v>73</v>
      </c>
      <c r="J117" s="182">
        <v>64</v>
      </c>
      <c r="K117" s="182">
        <v>68</v>
      </c>
      <c r="L117" s="182">
        <v>1153</v>
      </c>
      <c r="M117" s="182">
        <v>1179</v>
      </c>
      <c r="N117" s="182">
        <v>2332</v>
      </c>
      <c r="O117" s="182">
        <v>70</v>
      </c>
      <c r="P117" s="182">
        <v>62</v>
      </c>
      <c r="Q117" s="182">
        <v>66</v>
      </c>
      <c r="R117" s="182">
        <v>1355</v>
      </c>
      <c r="S117" s="182">
        <v>1390</v>
      </c>
      <c r="T117" s="182">
        <v>2745</v>
      </c>
    </row>
    <row r="118" spans="1:20" x14ac:dyDescent="0.2">
      <c r="A118" s="168" t="s">
        <v>333</v>
      </c>
      <c r="B118" s="206" t="s">
        <v>334</v>
      </c>
      <c r="C118" s="182">
        <v>54</v>
      </c>
      <c r="D118" s="182">
        <v>46</v>
      </c>
      <c r="E118" s="182">
        <v>50</v>
      </c>
      <c r="F118" s="182">
        <v>71</v>
      </c>
      <c r="G118" s="182">
        <v>80</v>
      </c>
      <c r="H118" s="182">
        <v>151</v>
      </c>
      <c r="I118" s="182">
        <v>75</v>
      </c>
      <c r="J118" s="182">
        <v>67</v>
      </c>
      <c r="K118" s="182">
        <v>71</v>
      </c>
      <c r="L118" s="182">
        <v>617</v>
      </c>
      <c r="M118" s="182">
        <v>635</v>
      </c>
      <c r="N118" s="182">
        <v>1252</v>
      </c>
      <c r="O118" s="182">
        <v>73</v>
      </c>
      <c r="P118" s="182">
        <v>65</v>
      </c>
      <c r="Q118" s="182">
        <v>69</v>
      </c>
      <c r="R118" s="182">
        <v>688</v>
      </c>
      <c r="S118" s="182">
        <v>715</v>
      </c>
      <c r="T118" s="182">
        <v>1403</v>
      </c>
    </row>
    <row r="119" spans="1:20" x14ac:dyDescent="0.2">
      <c r="A119" s="168" t="s">
        <v>367</v>
      </c>
      <c r="B119" s="206" t="s">
        <v>368</v>
      </c>
      <c r="C119" s="182">
        <v>47</v>
      </c>
      <c r="D119" s="182">
        <v>36</v>
      </c>
      <c r="E119" s="182">
        <v>41</v>
      </c>
      <c r="F119" s="182">
        <v>58</v>
      </c>
      <c r="G119" s="182">
        <v>61</v>
      </c>
      <c r="H119" s="182">
        <v>119</v>
      </c>
      <c r="I119" s="182">
        <v>77</v>
      </c>
      <c r="J119" s="182">
        <v>67</v>
      </c>
      <c r="K119" s="182">
        <v>72</v>
      </c>
      <c r="L119" s="182">
        <v>703</v>
      </c>
      <c r="M119" s="182">
        <v>763</v>
      </c>
      <c r="N119" s="182">
        <v>1466</v>
      </c>
      <c r="O119" s="182">
        <v>75</v>
      </c>
      <c r="P119" s="182">
        <v>65</v>
      </c>
      <c r="Q119" s="182">
        <v>69</v>
      </c>
      <c r="R119" s="182">
        <v>761</v>
      </c>
      <c r="S119" s="182">
        <v>824</v>
      </c>
      <c r="T119" s="182">
        <v>1585</v>
      </c>
    </row>
    <row r="120" spans="1:20" x14ac:dyDescent="0.2">
      <c r="A120" s="168" t="s">
        <v>363</v>
      </c>
      <c r="B120" s="206" t="s">
        <v>364</v>
      </c>
      <c r="C120" s="182">
        <v>56</v>
      </c>
      <c r="D120" s="182">
        <v>28</v>
      </c>
      <c r="E120" s="182">
        <v>42</v>
      </c>
      <c r="F120" s="182">
        <v>84</v>
      </c>
      <c r="G120" s="182">
        <v>80</v>
      </c>
      <c r="H120" s="182">
        <v>164</v>
      </c>
      <c r="I120" s="182">
        <v>74</v>
      </c>
      <c r="J120" s="182">
        <v>66</v>
      </c>
      <c r="K120" s="182">
        <v>70</v>
      </c>
      <c r="L120" s="182">
        <v>845</v>
      </c>
      <c r="M120" s="182">
        <v>830</v>
      </c>
      <c r="N120" s="182">
        <v>1675</v>
      </c>
      <c r="O120" s="182">
        <v>72</v>
      </c>
      <c r="P120" s="182">
        <v>63</v>
      </c>
      <c r="Q120" s="182">
        <v>68</v>
      </c>
      <c r="R120" s="182">
        <v>929</v>
      </c>
      <c r="S120" s="182">
        <v>910</v>
      </c>
      <c r="T120" s="182">
        <v>1839</v>
      </c>
    </row>
    <row r="121" spans="1:20" x14ac:dyDescent="0.2">
      <c r="A121" s="168" t="s">
        <v>355</v>
      </c>
      <c r="B121" s="206" t="s">
        <v>356</v>
      </c>
      <c r="C121" s="182">
        <v>51</v>
      </c>
      <c r="D121" s="182">
        <v>44</v>
      </c>
      <c r="E121" s="182">
        <v>47</v>
      </c>
      <c r="F121" s="182">
        <v>170</v>
      </c>
      <c r="G121" s="182">
        <v>181</v>
      </c>
      <c r="H121" s="182">
        <v>351</v>
      </c>
      <c r="I121" s="182">
        <v>74</v>
      </c>
      <c r="J121" s="182">
        <v>65</v>
      </c>
      <c r="K121" s="182">
        <v>70</v>
      </c>
      <c r="L121" s="182">
        <v>669</v>
      </c>
      <c r="M121" s="182">
        <v>698</v>
      </c>
      <c r="N121" s="182">
        <v>1367</v>
      </c>
      <c r="O121" s="182">
        <v>69</v>
      </c>
      <c r="P121" s="182">
        <v>61</v>
      </c>
      <c r="Q121" s="182">
        <v>65</v>
      </c>
      <c r="R121" s="182">
        <v>839</v>
      </c>
      <c r="S121" s="182">
        <v>879</v>
      </c>
      <c r="T121" s="182">
        <v>1718</v>
      </c>
    </row>
    <row r="122" spans="1:20" x14ac:dyDescent="0.2">
      <c r="A122" s="168" t="s">
        <v>357</v>
      </c>
      <c r="B122" s="206" t="s">
        <v>358</v>
      </c>
      <c r="C122" s="182">
        <v>63</v>
      </c>
      <c r="D122" s="182">
        <v>59</v>
      </c>
      <c r="E122" s="182">
        <v>61</v>
      </c>
      <c r="F122" s="182">
        <v>180</v>
      </c>
      <c r="G122" s="182">
        <v>167</v>
      </c>
      <c r="H122" s="182">
        <v>347</v>
      </c>
      <c r="I122" s="182">
        <v>75</v>
      </c>
      <c r="J122" s="182">
        <v>69</v>
      </c>
      <c r="K122" s="182">
        <v>72</v>
      </c>
      <c r="L122" s="182">
        <v>873</v>
      </c>
      <c r="M122" s="182">
        <v>962</v>
      </c>
      <c r="N122" s="182">
        <v>1835</v>
      </c>
      <c r="O122" s="182">
        <v>73</v>
      </c>
      <c r="P122" s="182">
        <v>67</v>
      </c>
      <c r="Q122" s="182">
        <v>70</v>
      </c>
      <c r="R122" s="182">
        <v>1053</v>
      </c>
      <c r="S122" s="182">
        <v>1129</v>
      </c>
      <c r="T122" s="182">
        <v>2182</v>
      </c>
    </row>
    <row r="123" spans="1:20" x14ac:dyDescent="0.2">
      <c r="A123" s="168" t="s">
        <v>369</v>
      </c>
      <c r="B123" s="206" t="s">
        <v>370</v>
      </c>
      <c r="C123" s="182">
        <v>41</v>
      </c>
      <c r="D123" s="182">
        <v>34</v>
      </c>
      <c r="E123" s="182">
        <v>37</v>
      </c>
      <c r="F123" s="182">
        <v>54</v>
      </c>
      <c r="G123" s="182">
        <v>59</v>
      </c>
      <c r="H123" s="182">
        <v>113</v>
      </c>
      <c r="I123" s="182">
        <v>66</v>
      </c>
      <c r="J123" s="182">
        <v>62</v>
      </c>
      <c r="K123" s="182">
        <v>64</v>
      </c>
      <c r="L123" s="182">
        <v>884</v>
      </c>
      <c r="M123" s="182">
        <v>973</v>
      </c>
      <c r="N123" s="182">
        <v>1857</v>
      </c>
      <c r="O123" s="182">
        <v>65</v>
      </c>
      <c r="P123" s="182">
        <v>60</v>
      </c>
      <c r="Q123" s="182">
        <v>62</v>
      </c>
      <c r="R123" s="182">
        <v>938</v>
      </c>
      <c r="S123" s="182">
        <v>1032</v>
      </c>
      <c r="T123" s="182">
        <v>1970</v>
      </c>
    </row>
    <row r="124" spans="1:20" x14ac:dyDescent="0.2">
      <c r="A124" s="168" t="s">
        <v>242</v>
      </c>
      <c r="B124" s="206" t="s">
        <v>243</v>
      </c>
      <c r="C124" s="182">
        <v>52</v>
      </c>
      <c r="D124" s="182">
        <v>46</v>
      </c>
      <c r="E124" s="182">
        <v>49</v>
      </c>
      <c r="F124" s="182">
        <v>402</v>
      </c>
      <c r="G124" s="182">
        <v>403</v>
      </c>
      <c r="H124" s="182">
        <v>805</v>
      </c>
      <c r="I124" s="182">
        <v>77</v>
      </c>
      <c r="J124" s="182">
        <v>69</v>
      </c>
      <c r="K124" s="182">
        <v>73</v>
      </c>
      <c r="L124" s="182">
        <v>2932</v>
      </c>
      <c r="M124" s="182">
        <v>3153</v>
      </c>
      <c r="N124" s="182">
        <v>6085</v>
      </c>
      <c r="O124" s="182">
        <v>74</v>
      </c>
      <c r="P124" s="182">
        <v>66</v>
      </c>
      <c r="Q124" s="182">
        <v>70</v>
      </c>
      <c r="R124" s="182">
        <v>3334</v>
      </c>
      <c r="S124" s="182">
        <v>3556</v>
      </c>
      <c r="T124" s="182">
        <v>6890</v>
      </c>
    </row>
    <row r="125" spans="1:20" x14ac:dyDescent="0.2">
      <c r="A125" s="168" t="s">
        <v>252</v>
      </c>
      <c r="B125" s="206" t="s">
        <v>253</v>
      </c>
      <c r="C125" s="182">
        <v>53</v>
      </c>
      <c r="D125" s="182">
        <v>44</v>
      </c>
      <c r="E125" s="182">
        <v>49</v>
      </c>
      <c r="F125" s="182">
        <v>306</v>
      </c>
      <c r="G125" s="182">
        <v>292</v>
      </c>
      <c r="H125" s="182">
        <v>598</v>
      </c>
      <c r="I125" s="182">
        <v>66</v>
      </c>
      <c r="J125" s="182">
        <v>60</v>
      </c>
      <c r="K125" s="182">
        <v>63</v>
      </c>
      <c r="L125" s="182">
        <v>1043</v>
      </c>
      <c r="M125" s="182">
        <v>1124</v>
      </c>
      <c r="N125" s="182">
        <v>2167</v>
      </c>
      <c r="O125" s="182">
        <v>63</v>
      </c>
      <c r="P125" s="182">
        <v>57</v>
      </c>
      <c r="Q125" s="182">
        <v>60</v>
      </c>
      <c r="R125" s="182">
        <v>1349</v>
      </c>
      <c r="S125" s="182">
        <v>1416</v>
      </c>
      <c r="T125" s="182">
        <v>2765</v>
      </c>
    </row>
    <row r="126" spans="1:20" x14ac:dyDescent="0.2">
      <c r="A126" s="168" t="s">
        <v>124</v>
      </c>
      <c r="B126" s="206" t="s">
        <v>125</v>
      </c>
      <c r="C126" s="182">
        <v>57</v>
      </c>
      <c r="D126" s="182">
        <v>48</v>
      </c>
      <c r="E126" s="182">
        <v>52</v>
      </c>
      <c r="F126" s="182">
        <v>220</v>
      </c>
      <c r="G126" s="182">
        <v>280</v>
      </c>
      <c r="H126" s="182">
        <v>500</v>
      </c>
      <c r="I126" s="182">
        <v>77</v>
      </c>
      <c r="J126" s="182">
        <v>60</v>
      </c>
      <c r="K126" s="182">
        <v>69</v>
      </c>
      <c r="L126" s="182">
        <v>493</v>
      </c>
      <c r="M126" s="182">
        <v>454</v>
      </c>
      <c r="N126" s="182">
        <v>947</v>
      </c>
      <c r="O126" s="182">
        <v>71</v>
      </c>
      <c r="P126" s="182">
        <v>55</v>
      </c>
      <c r="Q126" s="182">
        <v>63</v>
      </c>
      <c r="R126" s="182">
        <v>713</v>
      </c>
      <c r="S126" s="182">
        <v>734</v>
      </c>
      <c r="T126" s="182">
        <v>1447</v>
      </c>
    </row>
    <row r="127" spans="1:20" x14ac:dyDescent="0.2">
      <c r="A127" s="168" t="s">
        <v>149</v>
      </c>
      <c r="B127" s="206" t="s">
        <v>150</v>
      </c>
      <c r="C127" s="182">
        <v>56</v>
      </c>
      <c r="D127" s="182">
        <v>49</v>
      </c>
      <c r="E127" s="182">
        <v>53</v>
      </c>
      <c r="F127" s="182">
        <v>181</v>
      </c>
      <c r="G127" s="182">
        <v>173</v>
      </c>
      <c r="H127" s="182">
        <v>354</v>
      </c>
      <c r="I127" s="182">
        <v>79</v>
      </c>
      <c r="J127" s="182">
        <v>71</v>
      </c>
      <c r="K127" s="182">
        <v>75</v>
      </c>
      <c r="L127" s="182">
        <v>1040</v>
      </c>
      <c r="M127" s="182">
        <v>1117</v>
      </c>
      <c r="N127" s="182">
        <v>2157</v>
      </c>
      <c r="O127" s="182">
        <v>76</v>
      </c>
      <c r="P127" s="182">
        <v>68</v>
      </c>
      <c r="Q127" s="182">
        <v>72</v>
      </c>
      <c r="R127" s="182">
        <v>1221</v>
      </c>
      <c r="S127" s="182">
        <v>1290</v>
      </c>
      <c r="T127" s="182">
        <v>2511</v>
      </c>
    </row>
    <row r="128" spans="1:20" x14ac:dyDescent="0.2">
      <c r="A128" s="168" t="s">
        <v>380</v>
      </c>
      <c r="B128" s="206" t="s">
        <v>381</v>
      </c>
      <c r="C128" s="182">
        <v>66</v>
      </c>
      <c r="D128" s="182">
        <v>48</v>
      </c>
      <c r="E128" s="182">
        <v>57</v>
      </c>
      <c r="F128" s="182">
        <v>497</v>
      </c>
      <c r="G128" s="182">
        <v>564</v>
      </c>
      <c r="H128" s="182">
        <v>1061</v>
      </c>
      <c r="I128" s="182">
        <v>80</v>
      </c>
      <c r="J128" s="182">
        <v>72</v>
      </c>
      <c r="K128" s="182">
        <v>76</v>
      </c>
      <c r="L128" s="182">
        <v>3184</v>
      </c>
      <c r="M128" s="182">
        <v>3223</v>
      </c>
      <c r="N128" s="182">
        <v>6407</v>
      </c>
      <c r="O128" s="182">
        <v>78</v>
      </c>
      <c r="P128" s="182">
        <v>68</v>
      </c>
      <c r="Q128" s="182">
        <v>73</v>
      </c>
      <c r="R128" s="182">
        <v>3681</v>
      </c>
      <c r="S128" s="182">
        <v>3787</v>
      </c>
      <c r="T128" s="182">
        <v>7468</v>
      </c>
    </row>
    <row r="129" spans="1:20" x14ac:dyDescent="0.2">
      <c r="A129" s="168" t="s">
        <v>390</v>
      </c>
      <c r="B129" s="206" t="s">
        <v>391</v>
      </c>
      <c r="C129" s="182">
        <v>64</v>
      </c>
      <c r="D129" s="182">
        <v>57</v>
      </c>
      <c r="E129" s="182">
        <v>60</v>
      </c>
      <c r="F129" s="182">
        <v>336</v>
      </c>
      <c r="G129" s="182">
        <v>341</v>
      </c>
      <c r="H129" s="182">
        <v>677</v>
      </c>
      <c r="I129" s="182">
        <v>78</v>
      </c>
      <c r="J129" s="182">
        <v>69</v>
      </c>
      <c r="K129" s="182">
        <v>74</v>
      </c>
      <c r="L129" s="182">
        <v>1081</v>
      </c>
      <c r="M129" s="182">
        <v>1140</v>
      </c>
      <c r="N129" s="182">
        <v>2221</v>
      </c>
      <c r="O129" s="182">
        <v>75</v>
      </c>
      <c r="P129" s="182">
        <v>67</v>
      </c>
      <c r="Q129" s="182">
        <v>70</v>
      </c>
      <c r="R129" s="182">
        <v>1417</v>
      </c>
      <c r="S129" s="182">
        <v>1481</v>
      </c>
      <c r="T129" s="182">
        <v>2898</v>
      </c>
    </row>
    <row r="130" spans="1:20" x14ac:dyDescent="0.2">
      <c r="A130" s="168" t="s">
        <v>400</v>
      </c>
      <c r="B130" s="206" t="s">
        <v>401</v>
      </c>
      <c r="C130" s="182" t="s">
        <v>428</v>
      </c>
      <c r="D130" s="182" t="s">
        <v>428</v>
      </c>
      <c r="E130" s="182" t="s">
        <v>428</v>
      </c>
      <c r="F130" s="182" t="s">
        <v>428</v>
      </c>
      <c r="G130" s="182" t="s">
        <v>428</v>
      </c>
      <c r="H130" s="182" t="s">
        <v>428</v>
      </c>
      <c r="I130" s="182" t="s">
        <v>428</v>
      </c>
      <c r="J130" s="182" t="s">
        <v>428</v>
      </c>
      <c r="K130" s="182" t="s">
        <v>428</v>
      </c>
      <c r="L130" s="182" t="s">
        <v>428</v>
      </c>
      <c r="M130" s="182" t="s">
        <v>428</v>
      </c>
      <c r="N130" s="182" t="s">
        <v>428</v>
      </c>
      <c r="O130" s="182" t="s">
        <v>428</v>
      </c>
      <c r="P130" s="182" t="s">
        <v>428</v>
      </c>
      <c r="Q130" s="182" t="s">
        <v>428</v>
      </c>
      <c r="R130" s="182" t="s">
        <v>428</v>
      </c>
      <c r="S130" s="182" t="s">
        <v>428</v>
      </c>
      <c r="T130" s="182" t="s">
        <v>428</v>
      </c>
    </row>
    <row r="131" spans="1:20" x14ac:dyDescent="0.2">
      <c r="A131" s="168" t="s">
        <v>244</v>
      </c>
      <c r="B131" s="206" t="s">
        <v>245</v>
      </c>
      <c r="C131" s="182">
        <v>56</v>
      </c>
      <c r="D131" s="182">
        <v>47</v>
      </c>
      <c r="E131" s="182">
        <v>51</v>
      </c>
      <c r="F131" s="182">
        <v>1125</v>
      </c>
      <c r="G131" s="182">
        <v>1117</v>
      </c>
      <c r="H131" s="182">
        <v>2242</v>
      </c>
      <c r="I131" s="182">
        <v>74</v>
      </c>
      <c r="J131" s="182">
        <v>66</v>
      </c>
      <c r="K131" s="182">
        <v>70</v>
      </c>
      <c r="L131" s="182">
        <v>6523</v>
      </c>
      <c r="M131" s="182">
        <v>6934</v>
      </c>
      <c r="N131" s="182">
        <v>13457</v>
      </c>
      <c r="O131" s="182">
        <v>71</v>
      </c>
      <c r="P131" s="182">
        <v>63</v>
      </c>
      <c r="Q131" s="182">
        <v>67</v>
      </c>
      <c r="R131" s="182">
        <v>7648</v>
      </c>
      <c r="S131" s="182">
        <v>8051</v>
      </c>
      <c r="T131" s="182">
        <v>15699</v>
      </c>
    </row>
    <row r="132" spans="1:20" x14ac:dyDescent="0.2">
      <c r="A132" s="168" t="s">
        <v>254</v>
      </c>
      <c r="B132" s="206" t="s">
        <v>441</v>
      </c>
      <c r="C132" s="182">
        <v>51</v>
      </c>
      <c r="D132" s="182">
        <v>45</v>
      </c>
      <c r="E132" s="182">
        <v>48</v>
      </c>
      <c r="F132" s="182">
        <v>218</v>
      </c>
      <c r="G132" s="182">
        <v>200</v>
      </c>
      <c r="H132" s="182">
        <v>418</v>
      </c>
      <c r="I132" s="182">
        <v>70</v>
      </c>
      <c r="J132" s="182">
        <v>66</v>
      </c>
      <c r="K132" s="182">
        <v>68</v>
      </c>
      <c r="L132" s="182">
        <v>768</v>
      </c>
      <c r="M132" s="182">
        <v>831</v>
      </c>
      <c r="N132" s="182">
        <v>1599</v>
      </c>
      <c r="O132" s="182">
        <v>66</v>
      </c>
      <c r="P132" s="182">
        <v>62</v>
      </c>
      <c r="Q132" s="182">
        <v>64</v>
      </c>
      <c r="R132" s="182">
        <v>986</v>
      </c>
      <c r="S132" s="182">
        <v>1031</v>
      </c>
      <c r="T132" s="182">
        <v>2017</v>
      </c>
    </row>
    <row r="133" spans="1:20" x14ac:dyDescent="0.2">
      <c r="A133" s="168" t="s">
        <v>257</v>
      </c>
      <c r="B133" s="206" t="s">
        <v>258</v>
      </c>
      <c r="C133" s="182">
        <v>59</v>
      </c>
      <c r="D133" s="182">
        <v>45</v>
      </c>
      <c r="E133" s="182">
        <v>52</v>
      </c>
      <c r="F133" s="182">
        <v>231</v>
      </c>
      <c r="G133" s="182">
        <v>222</v>
      </c>
      <c r="H133" s="182">
        <v>453</v>
      </c>
      <c r="I133" s="182">
        <v>81</v>
      </c>
      <c r="J133" s="182">
        <v>70</v>
      </c>
      <c r="K133" s="182">
        <v>76</v>
      </c>
      <c r="L133" s="182">
        <v>920</v>
      </c>
      <c r="M133" s="182">
        <v>926</v>
      </c>
      <c r="N133" s="182">
        <v>1846</v>
      </c>
      <c r="O133" s="182">
        <v>76</v>
      </c>
      <c r="P133" s="182">
        <v>66</v>
      </c>
      <c r="Q133" s="182">
        <v>71</v>
      </c>
      <c r="R133" s="182">
        <v>1151</v>
      </c>
      <c r="S133" s="182">
        <v>1148</v>
      </c>
      <c r="T133" s="182">
        <v>2299</v>
      </c>
    </row>
    <row r="134" spans="1:20" x14ac:dyDescent="0.2">
      <c r="A134" s="168" t="s">
        <v>214</v>
      </c>
      <c r="B134" s="206" t="s">
        <v>215</v>
      </c>
      <c r="C134" s="182">
        <v>53</v>
      </c>
      <c r="D134" s="182">
        <v>41</v>
      </c>
      <c r="E134" s="182">
        <v>47</v>
      </c>
      <c r="F134" s="182">
        <v>92</v>
      </c>
      <c r="G134" s="182">
        <v>100</v>
      </c>
      <c r="H134" s="182">
        <v>192</v>
      </c>
      <c r="I134" s="182">
        <v>76</v>
      </c>
      <c r="J134" s="182">
        <v>65</v>
      </c>
      <c r="K134" s="182">
        <v>70</v>
      </c>
      <c r="L134" s="182">
        <v>743</v>
      </c>
      <c r="M134" s="182">
        <v>885</v>
      </c>
      <c r="N134" s="182">
        <v>1628</v>
      </c>
      <c r="O134" s="182">
        <v>74</v>
      </c>
      <c r="P134" s="182">
        <v>63</v>
      </c>
      <c r="Q134" s="182">
        <v>68</v>
      </c>
      <c r="R134" s="182">
        <v>835</v>
      </c>
      <c r="S134" s="182">
        <v>985</v>
      </c>
      <c r="T134" s="182">
        <v>1820</v>
      </c>
    </row>
    <row r="135" spans="1:20" x14ac:dyDescent="0.2">
      <c r="A135" s="168" t="s">
        <v>234</v>
      </c>
      <c r="B135" s="206" t="s">
        <v>235</v>
      </c>
      <c r="C135" s="182">
        <v>57</v>
      </c>
      <c r="D135" s="182">
        <v>43</v>
      </c>
      <c r="E135" s="182">
        <v>50</v>
      </c>
      <c r="F135" s="182">
        <v>425</v>
      </c>
      <c r="G135" s="182">
        <v>484</v>
      </c>
      <c r="H135" s="182">
        <v>909</v>
      </c>
      <c r="I135" s="182">
        <v>77</v>
      </c>
      <c r="J135" s="182">
        <v>72</v>
      </c>
      <c r="K135" s="182">
        <v>74</v>
      </c>
      <c r="L135" s="182">
        <v>2577</v>
      </c>
      <c r="M135" s="182">
        <v>2673</v>
      </c>
      <c r="N135" s="182">
        <v>5250</v>
      </c>
      <c r="O135" s="182">
        <v>74</v>
      </c>
      <c r="P135" s="182">
        <v>67</v>
      </c>
      <c r="Q135" s="182">
        <v>71</v>
      </c>
      <c r="R135" s="182">
        <v>3002</v>
      </c>
      <c r="S135" s="182">
        <v>3157</v>
      </c>
      <c r="T135" s="182">
        <v>6159</v>
      </c>
    </row>
    <row r="136" spans="1:20" x14ac:dyDescent="0.2">
      <c r="A136" s="168" t="s">
        <v>345</v>
      </c>
      <c r="B136" s="206" t="s">
        <v>346</v>
      </c>
      <c r="C136" s="182">
        <v>55</v>
      </c>
      <c r="D136" s="182">
        <v>46</v>
      </c>
      <c r="E136" s="182">
        <v>50</v>
      </c>
      <c r="F136" s="182">
        <v>1488</v>
      </c>
      <c r="G136" s="182">
        <v>1523</v>
      </c>
      <c r="H136" s="182">
        <v>3011</v>
      </c>
      <c r="I136" s="182">
        <v>76</v>
      </c>
      <c r="J136" s="182">
        <v>68</v>
      </c>
      <c r="K136" s="182">
        <v>71</v>
      </c>
      <c r="L136" s="182">
        <v>6690</v>
      </c>
      <c r="M136" s="182">
        <v>7127</v>
      </c>
      <c r="N136" s="182">
        <v>13817</v>
      </c>
      <c r="O136" s="182">
        <v>72</v>
      </c>
      <c r="P136" s="182">
        <v>64</v>
      </c>
      <c r="Q136" s="182">
        <v>68</v>
      </c>
      <c r="R136" s="182">
        <v>8178</v>
      </c>
      <c r="S136" s="182">
        <v>8650</v>
      </c>
      <c r="T136" s="182">
        <v>16828</v>
      </c>
    </row>
    <row r="137" spans="1:20" x14ac:dyDescent="0.2">
      <c r="A137" s="168" t="s">
        <v>347</v>
      </c>
      <c r="B137" s="206" t="s">
        <v>348</v>
      </c>
      <c r="C137" s="182">
        <v>50</v>
      </c>
      <c r="D137" s="182">
        <v>41</v>
      </c>
      <c r="E137" s="182">
        <v>46</v>
      </c>
      <c r="F137" s="182">
        <v>319</v>
      </c>
      <c r="G137" s="182">
        <v>324</v>
      </c>
      <c r="H137" s="182">
        <v>643</v>
      </c>
      <c r="I137" s="182">
        <v>71</v>
      </c>
      <c r="J137" s="182">
        <v>62</v>
      </c>
      <c r="K137" s="182">
        <v>66</v>
      </c>
      <c r="L137" s="182">
        <v>1273</v>
      </c>
      <c r="M137" s="182">
        <v>1328</v>
      </c>
      <c r="N137" s="182">
        <v>2601</v>
      </c>
      <c r="O137" s="182">
        <v>67</v>
      </c>
      <c r="P137" s="182">
        <v>58</v>
      </c>
      <c r="Q137" s="182">
        <v>62</v>
      </c>
      <c r="R137" s="182">
        <v>1592</v>
      </c>
      <c r="S137" s="182">
        <v>1652</v>
      </c>
      <c r="T137" s="182">
        <v>3244</v>
      </c>
    </row>
    <row r="138" spans="1:20" x14ac:dyDescent="0.2">
      <c r="A138" s="168" t="s">
        <v>128</v>
      </c>
      <c r="B138" s="206" t="s">
        <v>129</v>
      </c>
      <c r="C138" s="182">
        <v>62</v>
      </c>
      <c r="D138" s="182">
        <v>50</v>
      </c>
      <c r="E138" s="182">
        <v>56</v>
      </c>
      <c r="F138" s="182">
        <v>1250</v>
      </c>
      <c r="G138" s="182">
        <v>1264</v>
      </c>
      <c r="H138" s="182">
        <v>2514</v>
      </c>
      <c r="I138" s="182">
        <v>78</v>
      </c>
      <c r="J138" s="182">
        <v>71</v>
      </c>
      <c r="K138" s="182">
        <v>74</v>
      </c>
      <c r="L138" s="182">
        <v>5260</v>
      </c>
      <c r="M138" s="182">
        <v>5599</v>
      </c>
      <c r="N138" s="182">
        <v>10859</v>
      </c>
      <c r="O138" s="182">
        <v>75</v>
      </c>
      <c r="P138" s="182">
        <v>67</v>
      </c>
      <c r="Q138" s="182">
        <v>71</v>
      </c>
      <c r="R138" s="182">
        <v>6510</v>
      </c>
      <c r="S138" s="182">
        <v>6863</v>
      </c>
      <c r="T138" s="182">
        <v>13373</v>
      </c>
    </row>
    <row r="139" spans="1:20" x14ac:dyDescent="0.2">
      <c r="A139" s="168" t="s">
        <v>110</v>
      </c>
      <c r="B139" s="206" t="s">
        <v>111</v>
      </c>
      <c r="C139" s="182">
        <v>58</v>
      </c>
      <c r="D139" s="182">
        <v>45</v>
      </c>
      <c r="E139" s="182">
        <v>52</v>
      </c>
      <c r="F139" s="182">
        <v>236</v>
      </c>
      <c r="G139" s="182">
        <v>233</v>
      </c>
      <c r="H139" s="182">
        <v>469</v>
      </c>
      <c r="I139" s="182">
        <v>75</v>
      </c>
      <c r="J139" s="182">
        <v>67</v>
      </c>
      <c r="K139" s="182">
        <v>71</v>
      </c>
      <c r="L139" s="182">
        <v>850</v>
      </c>
      <c r="M139" s="182">
        <v>807</v>
      </c>
      <c r="N139" s="182">
        <v>1657</v>
      </c>
      <c r="O139" s="182">
        <v>71</v>
      </c>
      <c r="P139" s="182">
        <v>62</v>
      </c>
      <c r="Q139" s="182">
        <v>67</v>
      </c>
      <c r="R139" s="182">
        <v>1086</v>
      </c>
      <c r="S139" s="182">
        <v>1040</v>
      </c>
      <c r="T139" s="182">
        <v>2126</v>
      </c>
    </row>
    <row r="140" spans="1:20" x14ac:dyDescent="0.2">
      <c r="A140" s="168" t="s">
        <v>112</v>
      </c>
      <c r="B140" s="206" t="s">
        <v>113</v>
      </c>
      <c r="C140" s="182">
        <v>58</v>
      </c>
      <c r="D140" s="182">
        <v>48</v>
      </c>
      <c r="E140" s="182">
        <v>53</v>
      </c>
      <c r="F140" s="182">
        <v>267</v>
      </c>
      <c r="G140" s="182">
        <v>291</v>
      </c>
      <c r="H140" s="182">
        <v>558</v>
      </c>
      <c r="I140" s="182">
        <v>74</v>
      </c>
      <c r="J140" s="182">
        <v>64</v>
      </c>
      <c r="K140" s="182">
        <v>69</v>
      </c>
      <c r="L140" s="182">
        <v>526</v>
      </c>
      <c r="M140" s="182">
        <v>580</v>
      </c>
      <c r="N140" s="182">
        <v>1106</v>
      </c>
      <c r="O140" s="182">
        <v>69</v>
      </c>
      <c r="P140" s="182">
        <v>59</v>
      </c>
      <c r="Q140" s="182">
        <v>63</v>
      </c>
      <c r="R140" s="182">
        <v>793</v>
      </c>
      <c r="S140" s="182">
        <v>871</v>
      </c>
      <c r="T140" s="182">
        <v>1664</v>
      </c>
    </row>
    <row r="141" spans="1:20" x14ac:dyDescent="0.2">
      <c r="A141" s="168" t="s">
        <v>202</v>
      </c>
      <c r="B141" s="206" t="s">
        <v>203</v>
      </c>
      <c r="C141" s="182">
        <v>53</v>
      </c>
      <c r="D141" s="182">
        <v>46</v>
      </c>
      <c r="E141" s="182">
        <v>49</v>
      </c>
      <c r="F141" s="182">
        <v>745</v>
      </c>
      <c r="G141" s="182">
        <v>795</v>
      </c>
      <c r="H141" s="182">
        <v>1540</v>
      </c>
      <c r="I141" s="182">
        <v>75</v>
      </c>
      <c r="J141" s="182">
        <v>66</v>
      </c>
      <c r="K141" s="182">
        <v>70</v>
      </c>
      <c r="L141" s="182">
        <v>3618</v>
      </c>
      <c r="M141" s="182">
        <v>3771</v>
      </c>
      <c r="N141" s="182">
        <v>7389</v>
      </c>
      <c r="O141" s="182">
        <v>71</v>
      </c>
      <c r="P141" s="182">
        <v>62</v>
      </c>
      <c r="Q141" s="182">
        <v>67</v>
      </c>
      <c r="R141" s="182">
        <v>4363</v>
      </c>
      <c r="S141" s="182">
        <v>4566</v>
      </c>
      <c r="T141" s="182">
        <v>8929</v>
      </c>
    </row>
    <row r="142" spans="1:20" x14ac:dyDescent="0.2">
      <c r="A142" s="168" t="s">
        <v>200</v>
      </c>
      <c r="B142" s="206" t="s">
        <v>201</v>
      </c>
      <c r="C142" s="182">
        <v>56</v>
      </c>
      <c r="D142" s="182">
        <v>45</v>
      </c>
      <c r="E142" s="182">
        <v>51</v>
      </c>
      <c r="F142" s="182">
        <v>594</v>
      </c>
      <c r="G142" s="182">
        <v>559</v>
      </c>
      <c r="H142" s="182">
        <v>1153</v>
      </c>
      <c r="I142" s="182">
        <v>74</v>
      </c>
      <c r="J142" s="182">
        <v>64</v>
      </c>
      <c r="K142" s="182">
        <v>69</v>
      </c>
      <c r="L142" s="182">
        <v>1115</v>
      </c>
      <c r="M142" s="182">
        <v>1164</v>
      </c>
      <c r="N142" s="182">
        <v>2279</v>
      </c>
      <c r="O142" s="182">
        <v>67</v>
      </c>
      <c r="P142" s="182">
        <v>58</v>
      </c>
      <c r="Q142" s="182">
        <v>63</v>
      </c>
      <c r="R142" s="182">
        <v>1709</v>
      </c>
      <c r="S142" s="182">
        <v>1723</v>
      </c>
      <c r="T142" s="182">
        <v>3432</v>
      </c>
    </row>
    <row r="143" spans="1:20" x14ac:dyDescent="0.2">
      <c r="A143" s="168" t="s">
        <v>218</v>
      </c>
      <c r="B143" s="206" t="s">
        <v>219</v>
      </c>
      <c r="C143" s="182">
        <v>61</v>
      </c>
      <c r="D143" s="182">
        <v>53</v>
      </c>
      <c r="E143" s="182">
        <v>57</v>
      </c>
      <c r="F143" s="182">
        <v>160</v>
      </c>
      <c r="G143" s="182">
        <v>155</v>
      </c>
      <c r="H143" s="182">
        <v>315</v>
      </c>
      <c r="I143" s="182">
        <v>81</v>
      </c>
      <c r="J143" s="182">
        <v>70</v>
      </c>
      <c r="K143" s="182">
        <v>75</v>
      </c>
      <c r="L143" s="182">
        <v>1223</v>
      </c>
      <c r="M143" s="182">
        <v>1326</v>
      </c>
      <c r="N143" s="182">
        <v>2549</v>
      </c>
      <c r="O143" s="182">
        <v>79</v>
      </c>
      <c r="P143" s="182">
        <v>68</v>
      </c>
      <c r="Q143" s="182">
        <v>73</v>
      </c>
      <c r="R143" s="182">
        <v>1383</v>
      </c>
      <c r="S143" s="182">
        <v>1481</v>
      </c>
      <c r="T143" s="182">
        <v>2864</v>
      </c>
    </row>
    <row r="144" spans="1:20" x14ac:dyDescent="0.2">
      <c r="A144" s="168" t="s">
        <v>226</v>
      </c>
      <c r="B144" s="206" t="s">
        <v>227</v>
      </c>
      <c r="C144" s="182">
        <v>62</v>
      </c>
      <c r="D144" s="182">
        <v>47</v>
      </c>
      <c r="E144" s="182">
        <v>55</v>
      </c>
      <c r="F144" s="182">
        <v>264</v>
      </c>
      <c r="G144" s="182">
        <v>259</v>
      </c>
      <c r="H144" s="182">
        <v>523</v>
      </c>
      <c r="I144" s="182">
        <v>74</v>
      </c>
      <c r="J144" s="182">
        <v>68</v>
      </c>
      <c r="K144" s="182">
        <v>71</v>
      </c>
      <c r="L144" s="182">
        <v>792</v>
      </c>
      <c r="M144" s="182">
        <v>847</v>
      </c>
      <c r="N144" s="182">
        <v>1639</v>
      </c>
      <c r="O144" s="182">
        <v>71</v>
      </c>
      <c r="P144" s="182">
        <v>63</v>
      </c>
      <c r="Q144" s="182">
        <v>67</v>
      </c>
      <c r="R144" s="182">
        <v>1056</v>
      </c>
      <c r="S144" s="182">
        <v>1106</v>
      </c>
      <c r="T144" s="182">
        <v>2162</v>
      </c>
    </row>
    <row r="145" spans="1:20" x14ac:dyDescent="0.2">
      <c r="A145" s="168" t="s">
        <v>118</v>
      </c>
      <c r="B145" s="206" t="s">
        <v>119</v>
      </c>
      <c r="C145" s="182">
        <v>63</v>
      </c>
      <c r="D145" s="182">
        <v>48</v>
      </c>
      <c r="E145" s="182">
        <v>55</v>
      </c>
      <c r="F145" s="182">
        <v>228</v>
      </c>
      <c r="G145" s="182">
        <v>243</v>
      </c>
      <c r="H145" s="182">
        <v>471</v>
      </c>
      <c r="I145" s="182">
        <v>79</v>
      </c>
      <c r="J145" s="182">
        <v>74</v>
      </c>
      <c r="K145" s="182">
        <v>76</v>
      </c>
      <c r="L145" s="182">
        <v>1651</v>
      </c>
      <c r="M145" s="182">
        <v>1842</v>
      </c>
      <c r="N145" s="182">
        <v>3493</v>
      </c>
      <c r="O145" s="182">
        <v>77</v>
      </c>
      <c r="P145" s="182">
        <v>71</v>
      </c>
      <c r="Q145" s="182">
        <v>74</v>
      </c>
      <c r="R145" s="182">
        <v>1879</v>
      </c>
      <c r="S145" s="182">
        <v>2085</v>
      </c>
      <c r="T145" s="182">
        <v>3964</v>
      </c>
    </row>
    <row r="146" spans="1:20" x14ac:dyDescent="0.2">
      <c r="A146" s="168" t="s">
        <v>120</v>
      </c>
      <c r="B146" s="206" t="s">
        <v>121</v>
      </c>
      <c r="C146" s="182">
        <v>49</v>
      </c>
      <c r="D146" s="182">
        <v>45</v>
      </c>
      <c r="E146" s="182">
        <v>47</v>
      </c>
      <c r="F146" s="182">
        <v>276</v>
      </c>
      <c r="G146" s="182">
        <v>279</v>
      </c>
      <c r="H146" s="182">
        <v>555</v>
      </c>
      <c r="I146" s="182">
        <v>74</v>
      </c>
      <c r="J146" s="182">
        <v>67</v>
      </c>
      <c r="K146" s="182">
        <v>70</v>
      </c>
      <c r="L146" s="182">
        <v>1456</v>
      </c>
      <c r="M146" s="182">
        <v>1689</v>
      </c>
      <c r="N146" s="182">
        <v>3145</v>
      </c>
      <c r="O146" s="182">
        <v>70</v>
      </c>
      <c r="P146" s="182">
        <v>64</v>
      </c>
      <c r="Q146" s="182">
        <v>67</v>
      </c>
      <c r="R146" s="182">
        <v>1732</v>
      </c>
      <c r="S146" s="182">
        <v>1968</v>
      </c>
      <c r="T146" s="182">
        <v>3700</v>
      </c>
    </row>
    <row r="147" spans="1:20" x14ac:dyDescent="0.2">
      <c r="A147" s="168" t="s">
        <v>378</v>
      </c>
      <c r="B147" s="206" t="s">
        <v>379</v>
      </c>
      <c r="C147" s="182">
        <v>56</v>
      </c>
      <c r="D147" s="182">
        <v>52</v>
      </c>
      <c r="E147" s="182">
        <v>54</v>
      </c>
      <c r="F147" s="182">
        <v>411</v>
      </c>
      <c r="G147" s="182">
        <v>459</v>
      </c>
      <c r="H147" s="182">
        <v>870</v>
      </c>
      <c r="I147" s="182">
        <v>74</v>
      </c>
      <c r="J147" s="182">
        <v>66</v>
      </c>
      <c r="K147" s="182">
        <v>70</v>
      </c>
      <c r="L147" s="182">
        <v>2223</v>
      </c>
      <c r="M147" s="182">
        <v>2438</v>
      </c>
      <c r="N147" s="182">
        <v>4661</v>
      </c>
      <c r="O147" s="182">
        <v>71</v>
      </c>
      <c r="P147" s="182">
        <v>64</v>
      </c>
      <c r="Q147" s="182">
        <v>67</v>
      </c>
      <c r="R147" s="182">
        <v>2634</v>
      </c>
      <c r="S147" s="182">
        <v>2897</v>
      </c>
      <c r="T147" s="182">
        <v>5531</v>
      </c>
    </row>
    <row r="148" spans="1:20" x14ac:dyDescent="0.2">
      <c r="A148" s="168" t="s">
        <v>122</v>
      </c>
      <c r="B148" s="206" t="s">
        <v>123</v>
      </c>
      <c r="C148" s="182">
        <v>68</v>
      </c>
      <c r="D148" s="182">
        <v>50</v>
      </c>
      <c r="E148" s="182">
        <v>58</v>
      </c>
      <c r="F148" s="182">
        <v>328</v>
      </c>
      <c r="G148" s="182">
        <v>363</v>
      </c>
      <c r="H148" s="182">
        <v>691</v>
      </c>
      <c r="I148" s="182">
        <v>75</v>
      </c>
      <c r="J148" s="182">
        <v>67</v>
      </c>
      <c r="K148" s="182">
        <v>71</v>
      </c>
      <c r="L148" s="182">
        <v>1977</v>
      </c>
      <c r="M148" s="182">
        <v>1995</v>
      </c>
      <c r="N148" s="182">
        <v>3972</v>
      </c>
      <c r="O148" s="182">
        <v>74</v>
      </c>
      <c r="P148" s="182">
        <v>64</v>
      </c>
      <c r="Q148" s="182">
        <v>69</v>
      </c>
      <c r="R148" s="182">
        <v>2305</v>
      </c>
      <c r="S148" s="182">
        <v>2358</v>
      </c>
      <c r="T148" s="182">
        <v>4663</v>
      </c>
    </row>
    <row r="149" spans="1:20" x14ac:dyDescent="0.2">
      <c r="A149" s="168" t="s">
        <v>384</v>
      </c>
      <c r="B149" s="206" t="s">
        <v>385</v>
      </c>
      <c r="C149" s="182">
        <v>56</v>
      </c>
      <c r="D149" s="182">
        <v>49</v>
      </c>
      <c r="E149" s="182">
        <v>52</v>
      </c>
      <c r="F149" s="182">
        <v>390</v>
      </c>
      <c r="G149" s="182">
        <v>441</v>
      </c>
      <c r="H149" s="182">
        <v>831</v>
      </c>
      <c r="I149" s="182">
        <v>79</v>
      </c>
      <c r="J149" s="182">
        <v>70</v>
      </c>
      <c r="K149" s="182">
        <v>75</v>
      </c>
      <c r="L149" s="182">
        <v>2691</v>
      </c>
      <c r="M149" s="182">
        <v>2822</v>
      </c>
      <c r="N149" s="182">
        <v>5513</v>
      </c>
      <c r="O149" s="182">
        <v>76</v>
      </c>
      <c r="P149" s="182">
        <v>68</v>
      </c>
      <c r="Q149" s="182">
        <v>72</v>
      </c>
      <c r="R149" s="182">
        <v>3081</v>
      </c>
      <c r="S149" s="182">
        <v>3263</v>
      </c>
      <c r="T149" s="182">
        <v>6344</v>
      </c>
    </row>
    <row r="150" spans="1:20" x14ac:dyDescent="0.2">
      <c r="A150" s="168" t="s">
        <v>246</v>
      </c>
      <c r="B150" s="206" t="s">
        <v>247</v>
      </c>
      <c r="C150" s="182">
        <v>57</v>
      </c>
      <c r="D150" s="182">
        <v>45</v>
      </c>
      <c r="E150" s="182">
        <v>51</v>
      </c>
      <c r="F150" s="182">
        <v>814</v>
      </c>
      <c r="G150" s="182">
        <v>852</v>
      </c>
      <c r="H150" s="182">
        <v>1666</v>
      </c>
      <c r="I150" s="182">
        <v>78</v>
      </c>
      <c r="J150" s="182">
        <v>70</v>
      </c>
      <c r="K150" s="182">
        <v>74</v>
      </c>
      <c r="L150" s="182">
        <v>5916</v>
      </c>
      <c r="M150" s="182">
        <v>6171</v>
      </c>
      <c r="N150" s="182">
        <v>12087</v>
      </c>
      <c r="O150" s="182">
        <v>75</v>
      </c>
      <c r="P150" s="182">
        <v>67</v>
      </c>
      <c r="Q150" s="182">
        <v>71</v>
      </c>
      <c r="R150" s="182">
        <v>6730</v>
      </c>
      <c r="S150" s="182">
        <v>7023</v>
      </c>
      <c r="T150" s="182">
        <v>13753</v>
      </c>
    </row>
    <row r="151" spans="1:20" x14ac:dyDescent="0.2">
      <c r="A151" s="168" t="s">
        <v>343</v>
      </c>
      <c r="B151" s="206" t="s">
        <v>344</v>
      </c>
      <c r="C151" s="182">
        <v>49</v>
      </c>
      <c r="D151" s="182">
        <v>49</v>
      </c>
      <c r="E151" s="182">
        <v>49</v>
      </c>
      <c r="F151" s="182">
        <v>92</v>
      </c>
      <c r="G151" s="182">
        <v>112</v>
      </c>
      <c r="H151" s="182">
        <v>204</v>
      </c>
      <c r="I151" s="182">
        <v>71</v>
      </c>
      <c r="J151" s="182">
        <v>62</v>
      </c>
      <c r="K151" s="182">
        <v>66</v>
      </c>
      <c r="L151" s="182">
        <v>454</v>
      </c>
      <c r="M151" s="182">
        <v>469</v>
      </c>
      <c r="N151" s="182">
        <v>923</v>
      </c>
      <c r="O151" s="182">
        <v>67</v>
      </c>
      <c r="P151" s="182">
        <v>60</v>
      </c>
      <c r="Q151" s="182">
        <v>63</v>
      </c>
      <c r="R151" s="182">
        <v>546</v>
      </c>
      <c r="S151" s="182">
        <v>581</v>
      </c>
      <c r="T151" s="182">
        <v>1127</v>
      </c>
    </row>
    <row r="152" spans="1:20" x14ac:dyDescent="0.2">
      <c r="A152" s="168" t="s">
        <v>196</v>
      </c>
      <c r="B152" s="206" t="s">
        <v>197</v>
      </c>
      <c r="C152" s="182">
        <v>65</v>
      </c>
      <c r="D152" s="182">
        <v>58</v>
      </c>
      <c r="E152" s="182">
        <v>61</v>
      </c>
      <c r="F152" s="182">
        <v>542</v>
      </c>
      <c r="G152" s="182">
        <v>547</v>
      </c>
      <c r="H152" s="182">
        <v>1089</v>
      </c>
      <c r="I152" s="182">
        <v>83</v>
      </c>
      <c r="J152" s="182">
        <v>76</v>
      </c>
      <c r="K152" s="182">
        <v>79</v>
      </c>
      <c r="L152" s="182">
        <v>3143</v>
      </c>
      <c r="M152" s="182">
        <v>3172</v>
      </c>
      <c r="N152" s="182">
        <v>6315</v>
      </c>
      <c r="O152" s="182">
        <v>80</v>
      </c>
      <c r="P152" s="182">
        <v>73</v>
      </c>
      <c r="Q152" s="182">
        <v>76</v>
      </c>
      <c r="R152" s="182">
        <v>3685</v>
      </c>
      <c r="S152" s="182">
        <v>3719</v>
      </c>
      <c r="T152" s="182">
        <v>7404</v>
      </c>
    </row>
    <row r="153" spans="1:20" x14ac:dyDescent="0.2">
      <c r="A153" s="168" t="s">
        <v>250</v>
      </c>
      <c r="B153" s="206" t="s">
        <v>251</v>
      </c>
      <c r="C153" s="182">
        <v>53</v>
      </c>
      <c r="D153" s="182">
        <v>41</v>
      </c>
      <c r="E153" s="182">
        <v>46</v>
      </c>
      <c r="F153" s="182">
        <v>733</v>
      </c>
      <c r="G153" s="182">
        <v>834</v>
      </c>
      <c r="H153" s="182">
        <v>1567</v>
      </c>
      <c r="I153" s="182">
        <v>69</v>
      </c>
      <c r="J153" s="182">
        <v>61</v>
      </c>
      <c r="K153" s="182">
        <v>65</v>
      </c>
      <c r="L153" s="182">
        <v>3510</v>
      </c>
      <c r="M153" s="182">
        <v>3693</v>
      </c>
      <c r="N153" s="182">
        <v>7203</v>
      </c>
      <c r="O153" s="182">
        <v>66</v>
      </c>
      <c r="P153" s="182">
        <v>57</v>
      </c>
      <c r="Q153" s="182">
        <v>61</v>
      </c>
      <c r="R153" s="182">
        <v>4243</v>
      </c>
      <c r="S153" s="182">
        <v>4527</v>
      </c>
      <c r="T153" s="182">
        <v>8770</v>
      </c>
    </row>
    <row r="154" spans="1:20" x14ac:dyDescent="0.2">
      <c r="A154" s="168" t="s">
        <v>198</v>
      </c>
      <c r="B154" s="206" t="s">
        <v>199</v>
      </c>
      <c r="C154" s="182">
        <v>56</v>
      </c>
      <c r="D154" s="182">
        <v>47</v>
      </c>
      <c r="E154" s="182">
        <v>52</v>
      </c>
      <c r="F154" s="182">
        <v>735</v>
      </c>
      <c r="G154" s="182">
        <v>761</v>
      </c>
      <c r="H154" s="182">
        <v>1496</v>
      </c>
      <c r="I154" s="182">
        <v>75</v>
      </c>
      <c r="J154" s="182">
        <v>67</v>
      </c>
      <c r="K154" s="182">
        <v>71</v>
      </c>
      <c r="L154" s="182">
        <v>3596</v>
      </c>
      <c r="M154" s="182">
        <v>3706</v>
      </c>
      <c r="N154" s="182">
        <v>7302</v>
      </c>
      <c r="O154" s="182">
        <v>72</v>
      </c>
      <c r="P154" s="182">
        <v>64</v>
      </c>
      <c r="Q154" s="182">
        <v>68</v>
      </c>
      <c r="R154" s="182">
        <v>4331</v>
      </c>
      <c r="S154" s="182">
        <v>4467</v>
      </c>
      <c r="T154" s="182">
        <v>8798</v>
      </c>
    </row>
    <row r="155" spans="1:20" x14ac:dyDescent="0.2">
      <c r="A155" s="168" t="s">
        <v>98</v>
      </c>
      <c r="B155" s="206" t="s">
        <v>99</v>
      </c>
      <c r="C155" s="182">
        <v>59</v>
      </c>
      <c r="D155" s="182">
        <v>44</v>
      </c>
      <c r="E155" s="182">
        <v>51</v>
      </c>
      <c r="F155" s="182">
        <v>291</v>
      </c>
      <c r="G155" s="182">
        <v>296</v>
      </c>
      <c r="H155" s="182">
        <v>587</v>
      </c>
      <c r="I155" s="182">
        <v>80</v>
      </c>
      <c r="J155" s="182">
        <v>70</v>
      </c>
      <c r="K155" s="182">
        <v>75</v>
      </c>
      <c r="L155" s="182">
        <v>1245</v>
      </c>
      <c r="M155" s="182">
        <v>1383</v>
      </c>
      <c r="N155" s="182">
        <v>2628</v>
      </c>
      <c r="O155" s="182">
        <v>76</v>
      </c>
      <c r="P155" s="182">
        <v>66</v>
      </c>
      <c r="Q155" s="182">
        <v>71</v>
      </c>
      <c r="R155" s="182">
        <v>1536</v>
      </c>
      <c r="S155" s="182">
        <v>1679</v>
      </c>
      <c r="T155" s="182">
        <v>3215</v>
      </c>
    </row>
    <row r="156" spans="1:20" x14ac:dyDescent="0.2">
      <c r="A156" s="168" t="s">
        <v>351</v>
      </c>
      <c r="B156" s="206" t="s">
        <v>352</v>
      </c>
      <c r="C156" s="182">
        <v>54</v>
      </c>
      <c r="D156" s="182">
        <v>43</v>
      </c>
      <c r="E156" s="182">
        <v>48</v>
      </c>
      <c r="F156" s="182">
        <v>420</v>
      </c>
      <c r="G156" s="182">
        <v>446</v>
      </c>
      <c r="H156" s="182">
        <v>866</v>
      </c>
      <c r="I156" s="182">
        <v>76</v>
      </c>
      <c r="J156" s="182">
        <v>67</v>
      </c>
      <c r="K156" s="182">
        <v>71</v>
      </c>
      <c r="L156" s="182">
        <v>3166</v>
      </c>
      <c r="M156" s="182">
        <v>3323</v>
      </c>
      <c r="N156" s="182">
        <v>6489</v>
      </c>
      <c r="O156" s="182">
        <v>73</v>
      </c>
      <c r="P156" s="182">
        <v>64</v>
      </c>
      <c r="Q156" s="182">
        <v>69</v>
      </c>
      <c r="R156" s="182">
        <v>3586</v>
      </c>
      <c r="S156" s="182">
        <v>3769</v>
      </c>
      <c r="T156" s="182">
        <v>7355</v>
      </c>
    </row>
    <row r="157" spans="1:20" x14ac:dyDescent="0.2">
      <c r="A157" s="168" t="s">
        <v>394</v>
      </c>
      <c r="B157" s="206" t="s">
        <v>395</v>
      </c>
      <c r="C157" s="182">
        <v>64</v>
      </c>
      <c r="D157" s="182">
        <v>48</v>
      </c>
      <c r="E157" s="182">
        <v>55</v>
      </c>
      <c r="F157" s="182">
        <v>363</v>
      </c>
      <c r="G157" s="182">
        <v>376</v>
      </c>
      <c r="H157" s="182">
        <v>739</v>
      </c>
      <c r="I157" s="182">
        <v>79</v>
      </c>
      <c r="J157" s="182">
        <v>71</v>
      </c>
      <c r="K157" s="182">
        <v>75</v>
      </c>
      <c r="L157" s="182">
        <v>2341</v>
      </c>
      <c r="M157" s="182">
        <v>2451</v>
      </c>
      <c r="N157" s="182">
        <v>4792</v>
      </c>
      <c r="O157" s="182">
        <v>77</v>
      </c>
      <c r="P157" s="182">
        <v>68</v>
      </c>
      <c r="Q157" s="182">
        <v>72</v>
      </c>
      <c r="R157" s="182">
        <v>2704</v>
      </c>
      <c r="S157" s="182">
        <v>2827</v>
      </c>
      <c r="T157" s="182">
        <v>5531</v>
      </c>
    </row>
    <row r="158" spans="1:20" x14ac:dyDescent="0.2">
      <c r="A158" s="168" t="s">
        <v>255</v>
      </c>
      <c r="B158" s="206" t="s">
        <v>256</v>
      </c>
      <c r="C158" s="182">
        <v>59</v>
      </c>
      <c r="D158" s="182">
        <v>49</v>
      </c>
      <c r="E158" s="182">
        <v>54</v>
      </c>
      <c r="F158" s="182">
        <v>569</v>
      </c>
      <c r="G158" s="182">
        <v>605</v>
      </c>
      <c r="H158" s="182">
        <v>1174</v>
      </c>
      <c r="I158" s="182">
        <v>75</v>
      </c>
      <c r="J158" s="182">
        <v>66</v>
      </c>
      <c r="K158" s="182">
        <v>70</v>
      </c>
      <c r="L158" s="182">
        <v>3184</v>
      </c>
      <c r="M158" s="182">
        <v>3338</v>
      </c>
      <c r="N158" s="182">
        <v>6522</v>
      </c>
      <c r="O158" s="182">
        <v>72</v>
      </c>
      <c r="P158" s="182">
        <v>64</v>
      </c>
      <c r="Q158" s="182">
        <v>68</v>
      </c>
      <c r="R158" s="182">
        <v>3753</v>
      </c>
      <c r="S158" s="182">
        <v>3943</v>
      </c>
      <c r="T158" s="182">
        <v>7696</v>
      </c>
    </row>
    <row r="159" spans="1:20" x14ac:dyDescent="0.2">
      <c r="A159" s="168" t="s">
        <v>361</v>
      </c>
      <c r="B159" s="206" t="s">
        <v>362</v>
      </c>
      <c r="C159" s="182">
        <v>49</v>
      </c>
      <c r="D159" s="182">
        <v>43</v>
      </c>
      <c r="E159" s="182">
        <v>46</v>
      </c>
      <c r="F159" s="182">
        <v>553</v>
      </c>
      <c r="G159" s="182">
        <v>591</v>
      </c>
      <c r="H159" s="182">
        <v>1144</v>
      </c>
      <c r="I159" s="182">
        <v>76</v>
      </c>
      <c r="J159" s="182">
        <v>70</v>
      </c>
      <c r="K159" s="182">
        <v>73</v>
      </c>
      <c r="L159" s="182">
        <v>5654</v>
      </c>
      <c r="M159" s="182">
        <v>5876</v>
      </c>
      <c r="N159" s="182">
        <v>11530</v>
      </c>
      <c r="O159" s="182">
        <v>74</v>
      </c>
      <c r="P159" s="182">
        <v>68</v>
      </c>
      <c r="Q159" s="182">
        <v>70</v>
      </c>
      <c r="R159" s="182">
        <v>6207</v>
      </c>
      <c r="S159" s="182">
        <v>6467</v>
      </c>
      <c r="T159" s="182">
        <v>12674</v>
      </c>
    </row>
    <row r="160" spans="1:20" x14ac:dyDescent="0.2">
      <c r="A160" s="168" t="s">
        <v>230</v>
      </c>
      <c r="B160" s="206" t="s">
        <v>231</v>
      </c>
      <c r="C160" s="182">
        <v>60</v>
      </c>
      <c r="D160" s="182">
        <v>48</v>
      </c>
      <c r="E160" s="182">
        <v>54</v>
      </c>
      <c r="F160" s="182">
        <v>361</v>
      </c>
      <c r="G160" s="182">
        <v>340</v>
      </c>
      <c r="H160" s="182">
        <v>701</v>
      </c>
      <c r="I160" s="182">
        <v>78</v>
      </c>
      <c r="J160" s="182">
        <v>70</v>
      </c>
      <c r="K160" s="182">
        <v>74</v>
      </c>
      <c r="L160" s="182">
        <v>2680</v>
      </c>
      <c r="M160" s="182">
        <v>2682</v>
      </c>
      <c r="N160" s="182">
        <v>5362</v>
      </c>
      <c r="O160" s="182">
        <v>76</v>
      </c>
      <c r="P160" s="182">
        <v>67</v>
      </c>
      <c r="Q160" s="182">
        <v>72</v>
      </c>
      <c r="R160" s="182">
        <v>3041</v>
      </c>
      <c r="S160" s="182">
        <v>3022</v>
      </c>
      <c r="T160" s="182">
        <v>6063</v>
      </c>
    </row>
    <row r="161" spans="1:20" x14ac:dyDescent="0.2">
      <c r="A161" s="168" t="s">
        <v>365</v>
      </c>
      <c r="B161" s="206" t="s">
        <v>366</v>
      </c>
      <c r="C161" s="182">
        <v>50</v>
      </c>
      <c r="D161" s="182">
        <v>40</v>
      </c>
      <c r="E161" s="182">
        <v>45</v>
      </c>
      <c r="F161" s="182">
        <v>437</v>
      </c>
      <c r="G161" s="182">
        <v>495</v>
      </c>
      <c r="H161" s="182">
        <v>932</v>
      </c>
      <c r="I161" s="182">
        <v>70</v>
      </c>
      <c r="J161" s="182">
        <v>64</v>
      </c>
      <c r="K161" s="182">
        <v>67</v>
      </c>
      <c r="L161" s="182">
        <v>3814</v>
      </c>
      <c r="M161" s="182">
        <v>3968</v>
      </c>
      <c r="N161" s="182">
        <v>7782</v>
      </c>
      <c r="O161" s="182">
        <v>68</v>
      </c>
      <c r="P161" s="182">
        <v>61</v>
      </c>
      <c r="Q161" s="182">
        <v>65</v>
      </c>
      <c r="R161" s="182">
        <v>4251</v>
      </c>
      <c r="S161" s="182">
        <v>4463</v>
      </c>
      <c r="T161" s="182">
        <v>8714</v>
      </c>
    </row>
    <row r="162" spans="1:20" x14ac:dyDescent="0.2">
      <c r="C162" s="182"/>
      <c r="D162" s="182"/>
      <c r="E162" s="182"/>
      <c r="F162" s="182"/>
      <c r="G162" s="182"/>
      <c r="H162" s="182"/>
      <c r="I162" s="182"/>
      <c r="J162" s="182"/>
      <c r="K162" s="182"/>
      <c r="L162" s="182"/>
      <c r="M162" s="182"/>
      <c r="N162" s="182"/>
      <c r="O162" s="182"/>
      <c r="P162" s="182"/>
      <c r="Q162" s="182"/>
      <c r="R162" s="182"/>
      <c r="S162" s="182"/>
      <c r="T162" s="182"/>
    </row>
    <row r="163" spans="1:20" x14ac:dyDescent="0.2">
      <c r="A163" s="200" t="s">
        <v>82</v>
      </c>
      <c r="B163" s="168" t="s">
        <v>83</v>
      </c>
      <c r="C163" s="182">
        <v>61</v>
      </c>
      <c r="D163" s="182">
        <v>50</v>
      </c>
      <c r="E163" s="182">
        <v>55</v>
      </c>
      <c r="F163" s="182">
        <v>3545</v>
      </c>
      <c r="G163" s="182">
        <v>3763</v>
      </c>
      <c r="H163" s="182">
        <v>7308</v>
      </c>
      <c r="I163" s="182">
        <v>79</v>
      </c>
      <c r="J163" s="182">
        <v>70</v>
      </c>
      <c r="K163" s="182">
        <v>74</v>
      </c>
      <c r="L163" s="182">
        <v>10412</v>
      </c>
      <c r="M163" s="182">
        <v>10934</v>
      </c>
      <c r="N163" s="182">
        <v>21346</v>
      </c>
      <c r="O163" s="182">
        <v>74</v>
      </c>
      <c r="P163" s="182">
        <v>65</v>
      </c>
      <c r="Q163" s="182">
        <v>69</v>
      </c>
      <c r="R163" s="182">
        <v>13957</v>
      </c>
      <c r="S163" s="182">
        <v>14697</v>
      </c>
      <c r="T163" s="182">
        <v>28654</v>
      </c>
    </row>
    <row r="164" spans="1:20" x14ac:dyDescent="0.2">
      <c r="A164" s="200" t="s">
        <v>108</v>
      </c>
      <c r="B164" s="168" t="s">
        <v>109</v>
      </c>
      <c r="C164" s="182">
        <v>60</v>
      </c>
      <c r="D164" s="182">
        <v>51</v>
      </c>
      <c r="E164" s="182">
        <v>55</v>
      </c>
      <c r="F164" s="182">
        <v>8870</v>
      </c>
      <c r="G164" s="182">
        <v>9416</v>
      </c>
      <c r="H164" s="182">
        <v>18286</v>
      </c>
      <c r="I164" s="182">
        <v>77</v>
      </c>
      <c r="J164" s="182">
        <v>69</v>
      </c>
      <c r="K164" s="182">
        <v>73</v>
      </c>
      <c r="L164" s="182">
        <v>31138</v>
      </c>
      <c r="M164" s="182">
        <v>32796</v>
      </c>
      <c r="N164" s="182">
        <v>63934</v>
      </c>
      <c r="O164" s="182">
        <v>73</v>
      </c>
      <c r="P164" s="182">
        <v>65</v>
      </c>
      <c r="Q164" s="182">
        <v>69</v>
      </c>
      <c r="R164" s="182">
        <v>40008</v>
      </c>
      <c r="S164" s="182">
        <v>42212</v>
      </c>
      <c r="T164" s="182">
        <v>82220</v>
      </c>
    </row>
    <row r="165" spans="1:20" x14ac:dyDescent="0.2">
      <c r="A165" s="200" t="s">
        <v>155</v>
      </c>
      <c r="B165" s="207" t="s">
        <v>156</v>
      </c>
      <c r="C165" s="182">
        <v>59</v>
      </c>
      <c r="D165" s="182">
        <v>49</v>
      </c>
      <c r="E165" s="182">
        <v>54</v>
      </c>
      <c r="F165" s="182">
        <v>6402</v>
      </c>
      <c r="G165" s="182">
        <v>6708</v>
      </c>
      <c r="H165" s="182">
        <v>13110</v>
      </c>
      <c r="I165" s="182">
        <v>75</v>
      </c>
      <c r="J165" s="182">
        <v>67</v>
      </c>
      <c r="K165" s="182">
        <v>71</v>
      </c>
      <c r="L165" s="182">
        <v>23733</v>
      </c>
      <c r="M165" s="182">
        <v>24932</v>
      </c>
      <c r="N165" s="182">
        <v>48665</v>
      </c>
      <c r="O165" s="182">
        <v>71</v>
      </c>
      <c r="P165" s="182">
        <v>63</v>
      </c>
      <c r="Q165" s="182">
        <v>67</v>
      </c>
      <c r="R165" s="182">
        <v>30135</v>
      </c>
      <c r="S165" s="182">
        <v>31640</v>
      </c>
      <c r="T165" s="182">
        <v>61775</v>
      </c>
    </row>
    <row r="166" spans="1:20" x14ac:dyDescent="0.2">
      <c r="A166" s="200" t="s">
        <v>186</v>
      </c>
      <c r="B166" s="168" t="s">
        <v>187</v>
      </c>
      <c r="C166" s="182">
        <v>57</v>
      </c>
      <c r="D166" s="182">
        <v>48</v>
      </c>
      <c r="E166" s="182">
        <v>53</v>
      </c>
      <c r="F166" s="182">
        <v>4578</v>
      </c>
      <c r="G166" s="182">
        <v>4731</v>
      </c>
      <c r="H166" s="182">
        <v>9309</v>
      </c>
      <c r="I166" s="182">
        <v>76</v>
      </c>
      <c r="J166" s="182">
        <v>68</v>
      </c>
      <c r="K166" s="182">
        <v>72</v>
      </c>
      <c r="L166" s="182">
        <v>20727</v>
      </c>
      <c r="M166" s="182">
        <v>21786</v>
      </c>
      <c r="N166" s="182">
        <v>42513</v>
      </c>
      <c r="O166" s="182">
        <v>72</v>
      </c>
      <c r="P166" s="182">
        <v>65</v>
      </c>
      <c r="Q166" s="182">
        <v>68</v>
      </c>
      <c r="R166" s="182">
        <v>25305</v>
      </c>
      <c r="S166" s="182">
        <v>26517</v>
      </c>
      <c r="T166" s="182">
        <v>51822</v>
      </c>
    </row>
    <row r="167" spans="1:20" x14ac:dyDescent="0.2">
      <c r="A167" s="200" t="s">
        <v>206</v>
      </c>
      <c r="B167" s="168" t="s">
        <v>207</v>
      </c>
      <c r="C167" s="182">
        <v>63</v>
      </c>
      <c r="D167" s="182">
        <v>53</v>
      </c>
      <c r="E167" s="182">
        <v>58</v>
      </c>
      <c r="F167" s="182">
        <v>7536</v>
      </c>
      <c r="G167" s="182">
        <v>7715</v>
      </c>
      <c r="H167" s="182">
        <v>15251</v>
      </c>
      <c r="I167" s="182">
        <v>77</v>
      </c>
      <c r="J167" s="182">
        <v>70</v>
      </c>
      <c r="K167" s="182">
        <v>74</v>
      </c>
      <c r="L167" s="182">
        <v>25608</v>
      </c>
      <c r="M167" s="182">
        <v>26909</v>
      </c>
      <c r="N167" s="182">
        <v>52517</v>
      </c>
      <c r="O167" s="182">
        <v>74</v>
      </c>
      <c r="P167" s="182">
        <v>66</v>
      </c>
      <c r="Q167" s="182">
        <v>70</v>
      </c>
      <c r="R167" s="182">
        <v>33144</v>
      </c>
      <c r="S167" s="182">
        <v>34624</v>
      </c>
      <c r="T167" s="182">
        <v>67768</v>
      </c>
    </row>
    <row r="168" spans="1:20" x14ac:dyDescent="0.2">
      <c r="A168" s="200" t="s">
        <v>236</v>
      </c>
      <c r="B168" s="168" t="s">
        <v>237</v>
      </c>
      <c r="C168" s="182">
        <v>56</v>
      </c>
      <c r="D168" s="182">
        <v>46</v>
      </c>
      <c r="E168" s="182">
        <v>51</v>
      </c>
      <c r="F168" s="182">
        <v>5114</v>
      </c>
      <c r="G168" s="182">
        <v>5246</v>
      </c>
      <c r="H168" s="182">
        <v>10360</v>
      </c>
      <c r="I168" s="182">
        <v>74</v>
      </c>
      <c r="J168" s="182">
        <v>66</v>
      </c>
      <c r="K168" s="182">
        <v>70</v>
      </c>
      <c r="L168" s="182">
        <v>28151</v>
      </c>
      <c r="M168" s="182">
        <v>29747</v>
      </c>
      <c r="N168" s="182">
        <v>57898</v>
      </c>
      <c r="O168" s="182">
        <v>71</v>
      </c>
      <c r="P168" s="182">
        <v>63</v>
      </c>
      <c r="Q168" s="182">
        <v>67</v>
      </c>
      <c r="R168" s="182">
        <v>33265</v>
      </c>
      <c r="S168" s="182">
        <v>34993</v>
      </c>
      <c r="T168" s="182">
        <v>68258</v>
      </c>
    </row>
    <row r="169" spans="1:20" x14ac:dyDescent="0.2">
      <c r="A169" s="200" t="s">
        <v>259</v>
      </c>
      <c r="B169" s="168" t="s">
        <v>443</v>
      </c>
      <c r="C169" s="182">
        <v>67</v>
      </c>
      <c r="D169" s="182">
        <v>59</v>
      </c>
      <c r="E169" s="182">
        <v>63</v>
      </c>
      <c r="F169" s="182">
        <v>11906</v>
      </c>
      <c r="G169" s="182">
        <v>12385</v>
      </c>
      <c r="H169" s="182">
        <v>24291</v>
      </c>
      <c r="I169" s="182">
        <v>78</v>
      </c>
      <c r="J169" s="182">
        <v>72</v>
      </c>
      <c r="K169" s="182">
        <v>75</v>
      </c>
      <c r="L169" s="182">
        <v>35927</v>
      </c>
      <c r="M169" s="182">
        <v>37847</v>
      </c>
      <c r="N169" s="182">
        <v>73774</v>
      </c>
      <c r="O169" s="182">
        <v>76</v>
      </c>
      <c r="P169" s="182">
        <v>69</v>
      </c>
      <c r="Q169" s="182">
        <v>72</v>
      </c>
      <c r="R169" s="182">
        <v>47833</v>
      </c>
      <c r="S169" s="182">
        <v>50232</v>
      </c>
      <c r="T169" s="182">
        <v>98065</v>
      </c>
    </row>
    <row r="170" spans="1:20" x14ac:dyDescent="0.2">
      <c r="A170" s="201" t="s">
        <v>261</v>
      </c>
      <c r="B170" s="168" t="s">
        <v>262</v>
      </c>
      <c r="C170" s="182">
        <v>70</v>
      </c>
      <c r="D170" s="182">
        <v>61</v>
      </c>
      <c r="E170" s="182">
        <v>65</v>
      </c>
      <c r="F170" s="182">
        <v>5372</v>
      </c>
      <c r="G170" s="182">
        <v>5654</v>
      </c>
      <c r="H170" s="182">
        <v>11026</v>
      </c>
      <c r="I170" s="182">
        <v>79</v>
      </c>
      <c r="J170" s="182">
        <v>73</v>
      </c>
      <c r="K170" s="182">
        <v>76</v>
      </c>
      <c r="L170" s="182">
        <v>11476</v>
      </c>
      <c r="M170" s="182">
        <v>11801</v>
      </c>
      <c r="N170" s="182">
        <v>23277</v>
      </c>
      <c r="O170" s="182">
        <v>76</v>
      </c>
      <c r="P170" s="182">
        <v>69</v>
      </c>
      <c r="Q170" s="182">
        <v>73</v>
      </c>
      <c r="R170" s="182">
        <v>16848</v>
      </c>
      <c r="S170" s="182">
        <v>17455</v>
      </c>
      <c r="T170" s="182">
        <v>34303</v>
      </c>
    </row>
    <row r="171" spans="1:20" x14ac:dyDescent="0.2">
      <c r="A171" s="201" t="s">
        <v>291</v>
      </c>
      <c r="B171" s="168" t="s">
        <v>292</v>
      </c>
      <c r="C171" s="182">
        <v>65</v>
      </c>
      <c r="D171" s="182">
        <v>57</v>
      </c>
      <c r="E171" s="182">
        <v>61</v>
      </c>
      <c r="F171" s="182">
        <v>6534</v>
      </c>
      <c r="G171" s="182">
        <v>6731</v>
      </c>
      <c r="H171" s="182">
        <v>13265</v>
      </c>
      <c r="I171" s="182">
        <v>78</v>
      </c>
      <c r="J171" s="182">
        <v>71</v>
      </c>
      <c r="K171" s="182">
        <v>75</v>
      </c>
      <c r="L171" s="182">
        <v>24451</v>
      </c>
      <c r="M171" s="182">
        <v>26046</v>
      </c>
      <c r="N171" s="182">
        <v>50497</v>
      </c>
      <c r="O171" s="182">
        <v>75</v>
      </c>
      <c r="P171" s="182">
        <v>68</v>
      </c>
      <c r="Q171" s="182">
        <v>72</v>
      </c>
      <c r="R171" s="182">
        <v>30985</v>
      </c>
      <c r="S171" s="182">
        <v>32777</v>
      </c>
      <c r="T171" s="182">
        <v>63762</v>
      </c>
    </row>
    <row r="172" spans="1:20" x14ac:dyDescent="0.2">
      <c r="A172" s="200" t="s">
        <v>331</v>
      </c>
      <c r="B172" s="168" t="s">
        <v>332</v>
      </c>
      <c r="C172" s="182">
        <v>54</v>
      </c>
      <c r="D172" s="182">
        <v>45</v>
      </c>
      <c r="E172" s="182">
        <v>50</v>
      </c>
      <c r="F172" s="182">
        <v>6474</v>
      </c>
      <c r="G172" s="182">
        <v>6692</v>
      </c>
      <c r="H172" s="182">
        <v>13166</v>
      </c>
      <c r="I172" s="182">
        <v>74</v>
      </c>
      <c r="J172" s="182">
        <v>67</v>
      </c>
      <c r="K172" s="182">
        <v>70</v>
      </c>
      <c r="L172" s="182">
        <v>41100</v>
      </c>
      <c r="M172" s="182">
        <v>43399</v>
      </c>
      <c r="N172" s="182">
        <v>84499</v>
      </c>
      <c r="O172" s="182">
        <v>71</v>
      </c>
      <c r="P172" s="182">
        <v>64</v>
      </c>
      <c r="Q172" s="182">
        <v>68</v>
      </c>
      <c r="R172" s="182">
        <v>47574</v>
      </c>
      <c r="S172" s="182">
        <v>50091</v>
      </c>
      <c r="T172" s="182">
        <v>97665</v>
      </c>
    </row>
    <row r="173" spans="1:20" x14ac:dyDescent="0.2">
      <c r="A173" s="200" t="s">
        <v>371</v>
      </c>
      <c r="B173" s="168" t="s">
        <v>372</v>
      </c>
      <c r="C173" s="182">
        <v>61</v>
      </c>
      <c r="D173" s="182">
        <v>50</v>
      </c>
      <c r="E173" s="182">
        <v>55</v>
      </c>
      <c r="F173" s="182">
        <v>4068</v>
      </c>
      <c r="G173" s="182">
        <v>4298</v>
      </c>
      <c r="H173" s="182">
        <v>8366</v>
      </c>
      <c r="I173" s="182">
        <v>77</v>
      </c>
      <c r="J173" s="182">
        <v>69</v>
      </c>
      <c r="K173" s="182">
        <v>73</v>
      </c>
      <c r="L173" s="182">
        <v>23389</v>
      </c>
      <c r="M173" s="182">
        <v>24678</v>
      </c>
      <c r="N173" s="182">
        <v>48067</v>
      </c>
      <c r="O173" s="182">
        <v>75</v>
      </c>
      <c r="P173" s="182">
        <v>66</v>
      </c>
      <c r="Q173" s="182">
        <v>70</v>
      </c>
      <c r="R173" s="182">
        <v>27457</v>
      </c>
      <c r="S173" s="182">
        <v>28976</v>
      </c>
      <c r="T173" s="182">
        <v>56433</v>
      </c>
    </row>
    <row r="174" spans="1:20" x14ac:dyDescent="0.2">
      <c r="A174" s="202" t="s">
        <v>80</v>
      </c>
      <c r="B174" s="208" t="s">
        <v>81</v>
      </c>
      <c r="C174" s="182">
        <v>61</v>
      </c>
      <c r="D174" s="182">
        <v>51</v>
      </c>
      <c r="E174" s="182">
        <v>56</v>
      </c>
      <c r="F174" s="182">
        <v>58493</v>
      </c>
      <c r="G174" s="182">
        <v>60954</v>
      </c>
      <c r="H174" s="182">
        <v>119447</v>
      </c>
      <c r="I174" s="182">
        <v>76</v>
      </c>
      <c r="J174" s="182">
        <v>69</v>
      </c>
      <c r="K174" s="182">
        <v>72</v>
      </c>
      <c r="L174" s="182">
        <v>240185</v>
      </c>
      <c r="M174" s="182">
        <v>253028</v>
      </c>
      <c r="N174" s="182">
        <v>493213</v>
      </c>
      <c r="O174" s="182">
        <v>73</v>
      </c>
      <c r="P174" s="182">
        <v>65</v>
      </c>
      <c r="Q174" s="182">
        <v>69</v>
      </c>
      <c r="R174" s="182">
        <v>298678</v>
      </c>
      <c r="S174" s="182">
        <v>313982</v>
      </c>
      <c r="T174" s="182">
        <v>612660</v>
      </c>
    </row>
    <row r="177" spans="2:2" x14ac:dyDescent="0.2">
      <c r="B177" s="206"/>
    </row>
    <row r="178" spans="2:2" x14ac:dyDescent="0.2">
      <c r="B178" s="206"/>
    </row>
    <row r="179" spans="2:2" x14ac:dyDescent="0.2">
      <c r="B179" s="206"/>
    </row>
    <row r="180" spans="2:2" x14ac:dyDescent="0.2">
      <c r="B180" s="206"/>
    </row>
    <row r="181" spans="2:2" x14ac:dyDescent="0.2">
      <c r="B181" s="206"/>
    </row>
    <row r="182" spans="2:2" x14ac:dyDescent="0.2">
      <c r="B182" s="206"/>
    </row>
    <row r="183" spans="2:2" x14ac:dyDescent="0.2">
      <c r="B183" s="206"/>
    </row>
    <row r="184" spans="2:2" x14ac:dyDescent="0.2">
      <c r="B184" s="206"/>
    </row>
    <row r="185" spans="2:2" x14ac:dyDescent="0.2">
      <c r="B185" s="206"/>
    </row>
    <row r="186" spans="2:2" x14ac:dyDescent="0.2">
      <c r="B186" s="206"/>
    </row>
    <row r="187" spans="2:2" x14ac:dyDescent="0.2">
      <c r="B187" s="206"/>
    </row>
    <row r="188" spans="2:2" x14ac:dyDescent="0.2">
      <c r="B188" s="206"/>
    </row>
    <row r="189" spans="2:2" x14ac:dyDescent="0.2">
      <c r="B189" s="206"/>
    </row>
    <row r="190" spans="2:2" x14ac:dyDescent="0.2">
      <c r="B190" s="206"/>
    </row>
    <row r="191" spans="2:2" x14ac:dyDescent="0.2">
      <c r="B191" s="206"/>
    </row>
    <row r="192" spans="2:2" x14ac:dyDescent="0.2">
      <c r="B192" s="206"/>
    </row>
    <row r="193" spans="2:2" x14ac:dyDescent="0.2">
      <c r="B193" s="206"/>
    </row>
    <row r="194" spans="2:2" x14ac:dyDescent="0.2">
      <c r="B194" s="206"/>
    </row>
    <row r="195" spans="2:2" x14ac:dyDescent="0.2">
      <c r="B195" s="206"/>
    </row>
    <row r="196" spans="2:2" x14ac:dyDescent="0.2">
      <c r="B196" s="206"/>
    </row>
    <row r="197" spans="2:2" x14ac:dyDescent="0.2">
      <c r="B197" s="206"/>
    </row>
    <row r="198" spans="2:2" x14ac:dyDescent="0.2">
      <c r="B198" s="206"/>
    </row>
    <row r="199" spans="2:2" x14ac:dyDescent="0.2">
      <c r="B199" s="206"/>
    </row>
    <row r="200" spans="2:2" x14ac:dyDescent="0.2">
      <c r="B200" s="206"/>
    </row>
    <row r="201" spans="2:2" x14ac:dyDescent="0.2">
      <c r="B201" s="206"/>
    </row>
    <row r="202" spans="2:2" x14ac:dyDescent="0.2">
      <c r="B202" s="206"/>
    </row>
    <row r="203" spans="2:2" x14ac:dyDescent="0.2">
      <c r="B203" s="206"/>
    </row>
    <row r="204" spans="2:2" x14ac:dyDescent="0.2">
      <c r="B204" s="206"/>
    </row>
    <row r="205" spans="2:2" x14ac:dyDescent="0.2">
      <c r="B205" s="206"/>
    </row>
    <row r="206" spans="2:2" x14ac:dyDescent="0.2">
      <c r="B206" s="206"/>
    </row>
    <row r="207" spans="2:2" x14ac:dyDescent="0.2">
      <c r="B207" s="206"/>
    </row>
    <row r="208" spans="2:2" x14ac:dyDescent="0.2">
      <c r="B208" s="206"/>
    </row>
    <row r="209" spans="2:2" x14ac:dyDescent="0.2">
      <c r="B209" s="206"/>
    </row>
    <row r="210" spans="2:2" x14ac:dyDescent="0.2">
      <c r="B210" s="206"/>
    </row>
    <row r="211" spans="2:2" x14ac:dyDescent="0.2">
      <c r="B211" s="206"/>
    </row>
    <row r="212" spans="2:2" x14ac:dyDescent="0.2">
      <c r="B212" s="206"/>
    </row>
    <row r="213" spans="2:2" x14ac:dyDescent="0.2">
      <c r="B213" s="206"/>
    </row>
    <row r="214" spans="2:2" x14ac:dyDescent="0.2">
      <c r="B214" s="206"/>
    </row>
    <row r="215" spans="2:2" x14ac:dyDescent="0.2">
      <c r="B215" s="206"/>
    </row>
    <row r="216" spans="2:2" x14ac:dyDescent="0.2">
      <c r="B216" s="206"/>
    </row>
    <row r="217" spans="2:2" x14ac:dyDescent="0.2">
      <c r="B217" s="206"/>
    </row>
    <row r="218" spans="2:2" x14ac:dyDescent="0.2">
      <c r="B218" s="206"/>
    </row>
    <row r="219" spans="2:2" x14ac:dyDescent="0.2">
      <c r="B219" s="206"/>
    </row>
    <row r="220" spans="2:2" x14ac:dyDescent="0.2">
      <c r="B220" s="206"/>
    </row>
    <row r="221" spans="2:2" x14ac:dyDescent="0.2">
      <c r="B221" s="206"/>
    </row>
    <row r="222" spans="2:2" x14ac:dyDescent="0.2">
      <c r="B222" s="206"/>
    </row>
    <row r="223" spans="2:2" x14ac:dyDescent="0.2">
      <c r="B223" s="206"/>
    </row>
    <row r="224" spans="2:2" x14ac:dyDescent="0.2">
      <c r="B224" s="206"/>
    </row>
    <row r="225" spans="2:2" x14ac:dyDescent="0.2">
      <c r="B225" s="206"/>
    </row>
    <row r="226" spans="2:2" x14ac:dyDescent="0.2">
      <c r="B226" s="206"/>
    </row>
    <row r="227" spans="2:2" x14ac:dyDescent="0.2">
      <c r="B227" s="206"/>
    </row>
    <row r="228" spans="2:2" x14ac:dyDescent="0.2">
      <c r="B228" s="206"/>
    </row>
    <row r="229" spans="2:2" x14ac:dyDescent="0.2">
      <c r="B229" s="206"/>
    </row>
    <row r="230" spans="2:2" x14ac:dyDescent="0.2">
      <c r="B230" s="206"/>
    </row>
    <row r="231" spans="2:2" x14ac:dyDescent="0.2">
      <c r="B231" s="206"/>
    </row>
    <row r="232" spans="2:2" x14ac:dyDescent="0.2">
      <c r="B232" s="206"/>
    </row>
    <row r="233" spans="2:2" x14ac:dyDescent="0.2">
      <c r="B233" s="206"/>
    </row>
    <row r="234" spans="2:2" x14ac:dyDescent="0.2">
      <c r="B234" s="206"/>
    </row>
    <row r="235" spans="2:2" x14ac:dyDescent="0.2">
      <c r="B235" s="206"/>
    </row>
    <row r="236" spans="2:2" x14ac:dyDescent="0.2">
      <c r="B236" s="206"/>
    </row>
    <row r="237" spans="2:2" x14ac:dyDescent="0.2">
      <c r="B237" s="206"/>
    </row>
    <row r="238" spans="2:2" x14ac:dyDescent="0.2">
      <c r="B238" s="206"/>
    </row>
    <row r="239" spans="2:2" x14ac:dyDescent="0.2">
      <c r="B239" s="206"/>
    </row>
    <row r="240" spans="2:2" x14ac:dyDescent="0.2">
      <c r="B240" s="206"/>
    </row>
    <row r="241" spans="2:2" x14ac:dyDescent="0.2">
      <c r="B241" s="206"/>
    </row>
    <row r="242" spans="2:2" x14ac:dyDescent="0.2">
      <c r="B242" s="206"/>
    </row>
    <row r="243" spans="2:2" x14ac:dyDescent="0.2">
      <c r="B243" s="206"/>
    </row>
    <row r="244" spans="2:2" x14ac:dyDescent="0.2">
      <c r="B244" s="206"/>
    </row>
    <row r="245" spans="2:2" x14ac:dyDescent="0.2">
      <c r="B245" s="206"/>
    </row>
    <row r="246" spans="2:2" x14ac:dyDescent="0.2">
      <c r="B246" s="206"/>
    </row>
    <row r="247" spans="2:2" x14ac:dyDescent="0.2">
      <c r="B247" s="206"/>
    </row>
    <row r="248" spans="2:2" x14ac:dyDescent="0.2">
      <c r="B248" s="206"/>
    </row>
    <row r="249" spans="2:2" x14ac:dyDescent="0.2">
      <c r="B249" s="206"/>
    </row>
    <row r="250" spans="2:2" x14ac:dyDescent="0.2">
      <c r="B250" s="206"/>
    </row>
    <row r="251" spans="2:2" x14ac:dyDescent="0.2">
      <c r="B251" s="206"/>
    </row>
    <row r="252" spans="2:2" x14ac:dyDescent="0.2">
      <c r="B252" s="206"/>
    </row>
    <row r="253" spans="2:2" x14ac:dyDescent="0.2">
      <c r="B253" s="206"/>
    </row>
    <row r="254" spans="2:2" x14ac:dyDescent="0.2">
      <c r="B254" s="206"/>
    </row>
    <row r="255" spans="2:2" x14ac:dyDescent="0.2">
      <c r="B255" s="206"/>
    </row>
    <row r="256" spans="2:2" x14ac:dyDescent="0.2">
      <c r="B256" s="206"/>
    </row>
    <row r="257" spans="2:2" x14ac:dyDescent="0.2">
      <c r="B257" s="206"/>
    </row>
    <row r="258" spans="2:2" x14ac:dyDescent="0.2">
      <c r="B258" s="206"/>
    </row>
    <row r="259" spans="2:2" x14ac:dyDescent="0.2">
      <c r="B259" s="206"/>
    </row>
    <row r="260" spans="2:2" x14ac:dyDescent="0.2">
      <c r="B260" s="206"/>
    </row>
    <row r="261" spans="2:2" x14ac:dyDescent="0.2">
      <c r="B261" s="206"/>
    </row>
    <row r="262" spans="2:2" x14ac:dyDescent="0.2">
      <c r="B262" s="206"/>
    </row>
    <row r="263" spans="2:2" x14ac:dyDescent="0.2">
      <c r="B263" s="206"/>
    </row>
    <row r="264" spans="2:2" x14ac:dyDescent="0.2">
      <c r="B264" s="206"/>
    </row>
    <row r="265" spans="2:2" x14ac:dyDescent="0.2">
      <c r="B265" s="206"/>
    </row>
    <row r="266" spans="2:2" x14ac:dyDescent="0.2">
      <c r="B266" s="206"/>
    </row>
    <row r="267" spans="2:2" x14ac:dyDescent="0.2">
      <c r="B267" s="206"/>
    </row>
    <row r="268" spans="2:2" x14ac:dyDescent="0.2">
      <c r="B268" s="206"/>
    </row>
    <row r="269" spans="2:2" x14ac:dyDescent="0.2">
      <c r="B269" s="206"/>
    </row>
    <row r="270" spans="2:2" x14ac:dyDescent="0.2">
      <c r="B270" s="206"/>
    </row>
    <row r="271" spans="2:2" x14ac:dyDescent="0.2">
      <c r="B271" s="206"/>
    </row>
    <row r="272" spans="2:2" x14ac:dyDescent="0.2">
      <c r="B272" s="206"/>
    </row>
    <row r="273" spans="2:2" x14ac:dyDescent="0.2">
      <c r="B273" s="206"/>
    </row>
    <row r="274" spans="2:2" x14ac:dyDescent="0.2">
      <c r="B274" s="206"/>
    </row>
    <row r="275" spans="2:2" x14ac:dyDescent="0.2">
      <c r="B275" s="206"/>
    </row>
    <row r="276" spans="2:2" x14ac:dyDescent="0.2">
      <c r="B276" s="206"/>
    </row>
    <row r="277" spans="2:2" x14ac:dyDescent="0.2">
      <c r="B277" s="206"/>
    </row>
    <row r="278" spans="2:2" x14ac:dyDescent="0.2">
      <c r="B278" s="206"/>
    </row>
    <row r="279" spans="2:2" x14ac:dyDescent="0.2">
      <c r="B279" s="206"/>
    </row>
    <row r="280" spans="2:2" x14ac:dyDescent="0.2">
      <c r="B280" s="206"/>
    </row>
    <row r="281" spans="2:2" x14ac:dyDescent="0.2">
      <c r="B281" s="206"/>
    </row>
    <row r="282" spans="2:2" x14ac:dyDescent="0.2">
      <c r="B282" s="206"/>
    </row>
    <row r="283" spans="2:2" x14ac:dyDescent="0.2">
      <c r="B283" s="206"/>
    </row>
    <row r="284" spans="2:2" x14ac:dyDescent="0.2">
      <c r="B284" s="206"/>
    </row>
    <row r="285" spans="2:2" x14ac:dyDescent="0.2">
      <c r="B285" s="206"/>
    </row>
    <row r="286" spans="2:2" x14ac:dyDescent="0.2">
      <c r="B286" s="206"/>
    </row>
    <row r="287" spans="2:2" x14ac:dyDescent="0.2">
      <c r="B287" s="206"/>
    </row>
    <row r="288" spans="2:2" x14ac:dyDescent="0.2">
      <c r="B288" s="206"/>
    </row>
    <row r="289" spans="2:2" x14ac:dyDescent="0.2">
      <c r="B289" s="206"/>
    </row>
    <row r="290" spans="2:2" x14ac:dyDescent="0.2">
      <c r="B290" s="206"/>
    </row>
    <row r="291" spans="2:2" x14ac:dyDescent="0.2">
      <c r="B291" s="206"/>
    </row>
    <row r="292" spans="2:2" x14ac:dyDescent="0.2">
      <c r="B292" s="206"/>
    </row>
    <row r="293" spans="2:2" x14ac:dyDescent="0.2">
      <c r="B293" s="206"/>
    </row>
    <row r="294" spans="2:2" x14ac:dyDescent="0.2">
      <c r="B294" s="206"/>
    </row>
    <row r="295" spans="2:2" x14ac:dyDescent="0.2">
      <c r="B295" s="206"/>
    </row>
    <row r="296" spans="2:2" x14ac:dyDescent="0.2">
      <c r="B296" s="206"/>
    </row>
    <row r="297" spans="2:2" x14ac:dyDescent="0.2">
      <c r="B297" s="206"/>
    </row>
    <row r="298" spans="2:2" x14ac:dyDescent="0.2">
      <c r="B298" s="206"/>
    </row>
    <row r="299" spans="2:2" x14ac:dyDescent="0.2">
      <c r="B299" s="206"/>
    </row>
    <row r="300" spans="2:2" x14ac:dyDescent="0.2">
      <c r="B300" s="206"/>
    </row>
    <row r="301" spans="2:2" x14ac:dyDescent="0.2">
      <c r="B301" s="206"/>
    </row>
    <row r="302" spans="2:2" x14ac:dyDescent="0.2">
      <c r="B302" s="206"/>
    </row>
    <row r="303" spans="2:2" x14ac:dyDescent="0.2">
      <c r="B303" s="206"/>
    </row>
    <row r="304" spans="2:2" x14ac:dyDescent="0.2">
      <c r="B304" s="206"/>
    </row>
    <row r="305" spans="2:2" x14ac:dyDescent="0.2">
      <c r="B305" s="206"/>
    </row>
    <row r="306" spans="2:2" x14ac:dyDescent="0.2">
      <c r="B306" s="206"/>
    </row>
    <row r="307" spans="2:2" x14ac:dyDescent="0.2">
      <c r="B307" s="206"/>
    </row>
    <row r="308" spans="2:2" x14ac:dyDescent="0.2">
      <c r="B308" s="206"/>
    </row>
    <row r="309" spans="2:2" x14ac:dyDescent="0.2">
      <c r="B309" s="206"/>
    </row>
    <row r="310" spans="2:2" x14ac:dyDescent="0.2">
      <c r="B310" s="206"/>
    </row>
    <row r="311" spans="2:2" x14ac:dyDescent="0.2">
      <c r="B311" s="206"/>
    </row>
    <row r="312" spans="2:2" x14ac:dyDescent="0.2">
      <c r="B312" s="206"/>
    </row>
    <row r="313" spans="2:2" x14ac:dyDescent="0.2">
      <c r="B313" s="206"/>
    </row>
    <row r="314" spans="2:2" x14ac:dyDescent="0.2">
      <c r="B314" s="206"/>
    </row>
    <row r="315" spans="2:2" x14ac:dyDescent="0.2">
      <c r="B315" s="206"/>
    </row>
    <row r="316" spans="2:2" x14ac:dyDescent="0.2">
      <c r="B316" s="206"/>
    </row>
    <row r="317" spans="2:2" x14ac:dyDescent="0.2">
      <c r="B317" s="206"/>
    </row>
    <row r="318" spans="2:2" x14ac:dyDescent="0.2">
      <c r="B318" s="206"/>
    </row>
    <row r="319" spans="2:2" x14ac:dyDescent="0.2">
      <c r="B319" s="206"/>
    </row>
    <row r="320" spans="2:2" x14ac:dyDescent="0.2">
      <c r="B320" s="206"/>
    </row>
    <row r="321" spans="2:2" x14ac:dyDescent="0.2">
      <c r="B321" s="206"/>
    </row>
    <row r="322" spans="2:2" x14ac:dyDescent="0.2">
      <c r="B322" s="206"/>
    </row>
    <row r="323" spans="2:2" x14ac:dyDescent="0.2">
      <c r="B323" s="206"/>
    </row>
    <row r="324" spans="2:2" x14ac:dyDescent="0.2">
      <c r="B324" s="206"/>
    </row>
    <row r="325" spans="2:2" x14ac:dyDescent="0.2">
      <c r="B325" s="206"/>
    </row>
    <row r="326" spans="2:2" x14ac:dyDescent="0.2">
      <c r="B326" s="206"/>
    </row>
    <row r="327" spans="2:2" x14ac:dyDescent="0.2">
      <c r="B327" s="206"/>
    </row>
    <row r="328" spans="2:2" x14ac:dyDescent="0.2">
      <c r="B328" s="206"/>
    </row>
    <row r="332" spans="2:2" x14ac:dyDescent="0.2">
      <c r="B332" s="207"/>
    </row>
  </sheetData>
  <pageMargins left="0.75" right="0.75" top="1" bottom="1" header="0.5" footer="0.5"/>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pageSetUpPr fitToPage="1"/>
  </sheetPr>
  <dimension ref="A1:AD204"/>
  <sheetViews>
    <sheetView workbookViewId="0">
      <pane ySplit="9" topLeftCell="A10" activePane="bottomLeft" state="frozen"/>
      <selection pane="bottomLeft"/>
    </sheetView>
  </sheetViews>
  <sheetFormatPr defaultRowHeight="12.75" x14ac:dyDescent="0.2"/>
  <cols>
    <col min="1" max="1" width="9.140625" style="12"/>
    <col min="2" max="2" width="22.28515625" style="12" bestFit="1" customWidth="1"/>
    <col min="3" max="3" width="9.140625" style="12"/>
    <col min="4" max="4" width="10.42578125" style="12" customWidth="1"/>
    <col min="5" max="5" width="2.5703125" style="12" customWidth="1"/>
    <col min="6" max="6" width="9.140625" style="12"/>
    <col min="7" max="7" width="10.28515625" style="12" customWidth="1"/>
    <col min="8" max="8" width="3.28515625" style="12" customWidth="1"/>
    <col min="9" max="9" width="9.140625" style="12"/>
    <col min="10" max="10" width="10.7109375" style="12" customWidth="1"/>
    <col min="11" max="11" width="2.85546875" style="12" customWidth="1"/>
    <col min="12" max="12" width="9.140625" style="12"/>
    <col min="13" max="13" width="10" style="12" customWidth="1"/>
    <col min="14" max="14" width="3" style="12" customWidth="1"/>
    <col min="15" max="15" width="9.140625" style="12"/>
    <col min="16" max="16" width="9.85546875" style="12" customWidth="1"/>
    <col min="17" max="17" width="2.5703125" style="12" customWidth="1"/>
    <col min="18" max="18" width="9.140625" style="12"/>
    <col min="19" max="19" width="10.28515625" style="12" customWidth="1"/>
    <col min="20" max="26" width="9.140625" style="12"/>
    <col min="27" max="30" width="9.140625" style="12" hidden="1" customWidth="1"/>
    <col min="31" max="31" width="0" style="12" hidden="1" customWidth="1"/>
    <col min="32" max="16384" width="9.140625" style="12"/>
  </cols>
  <sheetData>
    <row r="1" spans="1:28" ht="14.25" x14ac:dyDescent="0.2">
      <c r="A1" s="40" t="s">
        <v>555</v>
      </c>
    </row>
    <row r="2" spans="1:28" ht="15" thickBot="1" x14ac:dyDescent="0.25">
      <c r="A2" s="2" t="s">
        <v>513</v>
      </c>
    </row>
    <row r="3" spans="1:28" ht="13.5" thickBot="1" x14ac:dyDescent="0.25">
      <c r="A3" s="2" t="s">
        <v>518</v>
      </c>
      <c r="L3" s="422" t="s">
        <v>28</v>
      </c>
      <c r="M3" s="423"/>
      <c r="N3" s="423"/>
      <c r="O3" s="424"/>
    </row>
    <row r="4" spans="1:28" ht="14.25" x14ac:dyDescent="0.2">
      <c r="A4" s="1" t="s">
        <v>595</v>
      </c>
      <c r="L4" s="268" t="s">
        <v>29</v>
      </c>
      <c r="M4" s="461" t="s">
        <v>30</v>
      </c>
      <c r="N4" s="462"/>
      <c r="O4" s="424"/>
      <c r="T4" s="41"/>
      <c r="AA4" s="12">
        <v>2012</v>
      </c>
      <c r="AB4" s="54" t="s">
        <v>6</v>
      </c>
    </row>
    <row r="5" spans="1:28" ht="13.5" thickBot="1" x14ac:dyDescent="0.25">
      <c r="A5" s="1"/>
      <c r="L5" s="112" t="s">
        <v>456</v>
      </c>
      <c r="M5" s="425">
        <v>2013</v>
      </c>
      <c r="N5" s="467"/>
      <c r="O5" s="468"/>
      <c r="T5" s="41"/>
      <c r="AA5" s="12">
        <v>2013</v>
      </c>
      <c r="AB5" s="54" t="s">
        <v>7</v>
      </c>
    </row>
    <row r="6" spans="1:28" x14ac:dyDescent="0.2">
      <c r="T6" s="41"/>
      <c r="AB6" s="54" t="s">
        <v>30</v>
      </c>
    </row>
    <row r="7" spans="1:28" x14ac:dyDescent="0.2">
      <c r="T7" s="41"/>
    </row>
    <row r="8" spans="1:28" ht="38.25" customHeight="1" x14ac:dyDescent="0.2">
      <c r="A8" s="464"/>
      <c r="B8" s="464"/>
      <c r="C8" s="486" t="s">
        <v>406</v>
      </c>
      <c r="D8" s="486"/>
      <c r="E8" s="487"/>
      <c r="F8" s="486" t="s">
        <v>611</v>
      </c>
      <c r="G8" s="486"/>
      <c r="H8" s="487"/>
      <c r="I8" s="486" t="s">
        <v>612</v>
      </c>
      <c r="J8" s="486"/>
      <c r="K8" s="487"/>
      <c r="L8" s="486" t="s">
        <v>613</v>
      </c>
      <c r="M8" s="486"/>
      <c r="N8" s="487"/>
      <c r="O8" s="486" t="s">
        <v>407</v>
      </c>
      <c r="P8" s="486"/>
      <c r="Q8" s="487"/>
      <c r="R8" s="486" t="s">
        <v>460</v>
      </c>
      <c r="S8" s="486"/>
      <c r="T8" s="24"/>
    </row>
    <row r="9" spans="1:28" ht="67.5" x14ac:dyDescent="0.2">
      <c r="A9" s="465"/>
      <c r="B9" s="465"/>
      <c r="C9" s="277" t="s">
        <v>461</v>
      </c>
      <c r="D9" s="57" t="s">
        <v>70</v>
      </c>
      <c r="E9" s="488"/>
      <c r="F9" s="277" t="s">
        <v>461</v>
      </c>
      <c r="G9" s="57" t="s">
        <v>70</v>
      </c>
      <c r="H9" s="488"/>
      <c r="I9" s="277" t="s">
        <v>461</v>
      </c>
      <c r="J9" s="57" t="s">
        <v>70</v>
      </c>
      <c r="K9" s="488"/>
      <c r="L9" s="277" t="s">
        <v>461</v>
      </c>
      <c r="M9" s="57" t="s">
        <v>70</v>
      </c>
      <c r="N9" s="488"/>
      <c r="O9" s="277" t="s">
        <v>461</v>
      </c>
      <c r="P9" s="57" t="s">
        <v>70</v>
      </c>
      <c r="Q9" s="488"/>
      <c r="R9" s="277" t="s">
        <v>461</v>
      </c>
      <c r="S9" s="57" t="s">
        <v>70</v>
      </c>
      <c r="T9" s="115"/>
    </row>
    <row r="10" spans="1:28" x14ac:dyDescent="0.2">
      <c r="A10" s="86" t="s">
        <v>80</v>
      </c>
      <c r="B10" s="87" t="s">
        <v>81</v>
      </c>
      <c r="C10" s="88">
        <f ca="1">VLOOKUP(TRIM($A10),INDIRECT($AB$10),3+$AB$11,0)</f>
        <v>512436</v>
      </c>
      <c r="D10" s="88">
        <f ca="1">VLOOKUP(TRIM($A10),INDIRECT($AB$10),6+$AB$11,0)</f>
        <v>76</v>
      </c>
      <c r="E10" s="88"/>
      <c r="F10" s="88">
        <f ca="1">VLOOKUP(TRIM($A10),INDIRECT($AB$10),9+$AB$11,0)</f>
        <v>52154</v>
      </c>
      <c r="G10" s="88">
        <f ca="1">VLOOKUP(TRIM($A10),INDIRECT($AB$10),12+$AB$11,0)</f>
        <v>34</v>
      </c>
      <c r="H10" s="88"/>
      <c r="I10" s="88">
        <f ca="1">VLOOKUP(TRIM($A10),INDIRECT($AB$10),15+$AB$11,0)</f>
        <v>34408</v>
      </c>
      <c r="J10" s="88">
        <f ca="1">VLOOKUP(TRIM($A10),INDIRECT($AB$10),18+$AB$11,0)</f>
        <v>33</v>
      </c>
      <c r="K10" s="88"/>
      <c r="L10" s="88">
        <f ca="1">VLOOKUP(TRIM($A10),INDIRECT($AB$10),21+$AB$11,0)</f>
        <v>86562</v>
      </c>
      <c r="M10" s="88">
        <f ca="1">VLOOKUP(TRIM($A10),INDIRECT($AB$10),24+$AB$11,0)</f>
        <v>34</v>
      </c>
      <c r="N10" s="88"/>
      <c r="O10" s="88">
        <f ca="1">VLOOKUP(TRIM($A10),INDIRECT($AB$10),27+$AB$11,0)</f>
        <v>9687</v>
      </c>
      <c r="P10" s="88">
        <f ca="1">VLOOKUP(TRIM($A10),INDIRECT($AB$10),30+$AB$11,0)</f>
        <v>14</v>
      </c>
      <c r="Q10" s="88"/>
      <c r="R10" s="88">
        <f ca="1">VLOOKUP(TRIM($A10),INDIRECT($AB$10),33+$AB$11,0)</f>
        <v>612660</v>
      </c>
      <c r="S10" s="88">
        <f ca="1">VLOOKUP(TRIM($A10),INDIRECT($AB$10),36+$AB$11,0)</f>
        <v>69</v>
      </c>
      <c r="T10" s="89"/>
      <c r="AB10" s="12" t="str">
        <f>"Y1P_Table5d_"&amp;$M$5</f>
        <v>Y1P_Table5d_2013</v>
      </c>
    </row>
    <row r="11" spans="1:28" x14ac:dyDescent="0.2">
      <c r="A11" s="86"/>
      <c r="B11" s="87"/>
      <c r="C11" s="88"/>
      <c r="D11" s="89"/>
      <c r="E11" s="88"/>
      <c r="F11" s="88"/>
      <c r="G11" s="89"/>
      <c r="H11" s="88"/>
      <c r="I11" s="88"/>
      <c r="J11" s="89"/>
      <c r="K11" s="88"/>
      <c r="L11" s="88"/>
      <c r="M11" s="89"/>
      <c r="N11" s="88"/>
      <c r="O11" s="88"/>
      <c r="P11" s="89"/>
      <c r="Q11" s="88"/>
      <c r="R11" s="88"/>
      <c r="S11" s="89"/>
      <c r="T11" s="89"/>
      <c r="AB11" s="12">
        <f>IF(M4="All",0,IF(M4="Boys",1,IF(M4="Girls",2)))</f>
        <v>0</v>
      </c>
    </row>
    <row r="12" spans="1:28" x14ac:dyDescent="0.2">
      <c r="A12" s="86" t="s">
        <v>82</v>
      </c>
      <c r="B12" s="90" t="s">
        <v>83</v>
      </c>
      <c r="C12" s="88">
        <f ca="1">VLOOKUP(TRIM($A12),INDIRECT($AB$10),3+$AB$11,0)</f>
        <v>23654</v>
      </c>
      <c r="D12" s="88">
        <f ca="1">VLOOKUP(TRIM($A12),INDIRECT($AB$10),6+$AB$11,0)</f>
        <v>77</v>
      </c>
      <c r="E12" s="88"/>
      <c r="F12" s="88">
        <f ca="1">VLOOKUP(TRIM($A12),INDIRECT($AB$10),9+$AB$11,0)</f>
        <v>2458</v>
      </c>
      <c r="G12" s="88">
        <f ca="1">VLOOKUP(TRIM($A12),INDIRECT($AB$10),12+$AB$11,0)</f>
        <v>33</v>
      </c>
      <c r="H12" s="88"/>
      <c r="I12" s="88">
        <f ca="1">VLOOKUP(TRIM($A12),INDIRECT($AB$10),15+$AB$11,0)</f>
        <v>2043</v>
      </c>
      <c r="J12" s="88">
        <f ca="1">VLOOKUP(TRIM($A12),INDIRECT($AB$10),18+$AB$11,0)</f>
        <v>35</v>
      </c>
      <c r="K12" s="88"/>
      <c r="L12" s="88">
        <f ca="1">VLOOKUP(TRIM($A12),INDIRECT($AB$10),21+$AB$11,0)</f>
        <v>4501</v>
      </c>
      <c r="M12" s="88">
        <f ca="1">VLOOKUP(TRIM($A12),INDIRECT($AB$10),24+$AB$11,0)</f>
        <v>34</v>
      </c>
      <c r="N12" s="88"/>
      <c r="O12" s="88">
        <f ca="1">VLOOKUP(TRIM($A12),INDIRECT($AB$10),27+$AB$11,0)</f>
        <v>406</v>
      </c>
      <c r="P12" s="88">
        <f ca="1">VLOOKUP(TRIM($A12),INDIRECT($AB$10),30+$AB$11,0)</f>
        <v>13</v>
      </c>
      <c r="Q12" s="88"/>
      <c r="R12" s="88">
        <f ca="1">VLOOKUP(TRIM($A12),INDIRECT($AB$10),33+$AB$11,0)</f>
        <v>28654</v>
      </c>
      <c r="S12" s="88">
        <f ca="1">VLOOKUP(TRIM($A12),INDIRECT($AB$10),36+$AB$11,0)</f>
        <v>69</v>
      </c>
      <c r="T12" s="89"/>
    </row>
    <row r="13" spans="1:28" x14ac:dyDescent="0.2">
      <c r="A13" s="29"/>
      <c r="B13" s="245"/>
      <c r="C13" s="197"/>
      <c r="D13" s="198"/>
      <c r="E13" s="197"/>
      <c r="F13" s="197"/>
      <c r="G13" s="198"/>
      <c r="H13" s="197"/>
      <c r="I13" s="197"/>
      <c r="J13" s="198"/>
      <c r="K13" s="197"/>
      <c r="L13" s="197"/>
      <c r="M13" s="198"/>
      <c r="N13" s="197"/>
      <c r="O13" s="197"/>
      <c r="P13" s="198"/>
      <c r="Q13" s="197"/>
      <c r="R13" s="197"/>
      <c r="S13" s="198"/>
      <c r="T13" s="93"/>
    </row>
    <row r="14" spans="1:28" x14ac:dyDescent="0.2">
      <c r="A14" s="29" t="s">
        <v>86</v>
      </c>
      <c r="B14" s="245" t="s">
        <v>521</v>
      </c>
      <c r="C14" s="197">
        <f ca="1">VLOOKUP(TRIM($A14),INDIRECT($AB$10),3+$AB$11,0)</f>
        <v>4289</v>
      </c>
      <c r="D14" s="197">
        <f ca="1">VLOOKUP(TRIM($A14),INDIRECT($AB$10),6+$AB$11,0)</f>
        <v>78</v>
      </c>
      <c r="E14" s="197"/>
      <c r="F14" s="197">
        <f ca="1">VLOOKUP(TRIM($A14),INDIRECT($AB$10),9+$AB$11,0)</f>
        <v>555</v>
      </c>
      <c r="G14" s="197">
        <f ca="1">VLOOKUP(TRIM($A14),INDIRECT($AB$10),12+$AB$11,0)</f>
        <v>35</v>
      </c>
      <c r="H14" s="197"/>
      <c r="I14" s="197">
        <f ca="1">VLOOKUP(TRIM($A14),INDIRECT($AB$10),15+$AB$11,0)</f>
        <v>528</v>
      </c>
      <c r="J14" s="197">
        <f ca="1">VLOOKUP(TRIM($A14),INDIRECT($AB$10),18+$AB$11,0)</f>
        <v>38</v>
      </c>
      <c r="K14" s="197"/>
      <c r="L14" s="197">
        <f ca="1">VLOOKUP(TRIM($A14),INDIRECT($AB$10),21+$AB$11,0)</f>
        <v>1083</v>
      </c>
      <c r="M14" s="197">
        <f ca="1">VLOOKUP(TRIM($A14),INDIRECT($AB$10),24+$AB$11,0)</f>
        <v>36</v>
      </c>
      <c r="N14" s="197"/>
      <c r="O14" s="197">
        <f ca="1">VLOOKUP(TRIM($A14),INDIRECT($AB$10),27+$AB$11,0)</f>
        <v>116</v>
      </c>
      <c r="P14" s="197">
        <f ca="1">VLOOKUP(TRIM($A14),INDIRECT($AB$10),30+$AB$11,0)</f>
        <v>16</v>
      </c>
      <c r="Q14" s="197"/>
      <c r="R14" s="197">
        <f ca="1">VLOOKUP(TRIM($A14),INDIRECT($AB$10),33+$AB$11,0)</f>
        <v>5494</v>
      </c>
      <c r="S14" s="197">
        <f ca="1">VLOOKUP(TRIM($A14),INDIRECT($AB$10),36+$AB$11,0)</f>
        <v>69</v>
      </c>
      <c r="T14" s="93"/>
    </row>
    <row r="15" spans="1:28" x14ac:dyDescent="0.2">
      <c r="A15" s="29" t="s">
        <v>84</v>
      </c>
      <c r="B15" s="92" t="s">
        <v>85</v>
      </c>
      <c r="C15" s="197">
        <f t="shared" ref="C15:C25" ca="1" si="0">VLOOKUP(TRIM($A15),INDIRECT($AB$10),3+$AB$11,0)</f>
        <v>1013</v>
      </c>
      <c r="D15" s="197">
        <f t="shared" ref="D15:D25" ca="1" si="1">VLOOKUP(TRIM($A15),INDIRECT($AB$10),6+$AB$11,0)</f>
        <v>82</v>
      </c>
      <c r="E15" s="197"/>
      <c r="F15" s="197">
        <f t="shared" ref="F15:F25" ca="1" si="2">VLOOKUP(TRIM($A15),INDIRECT($AB$10),9+$AB$11,0)</f>
        <v>85</v>
      </c>
      <c r="G15" s="197">
        <f t="shared" ref="G15:G25" ca="1" si="3">VLOOKUP(TRIM($A15),INDIRECT($AB$10),12+$AB$11,0)</f>
        <v>46</v>
      </c>
      <c r="H15" s="197"/>
      <c r="I15" s="197">
        <f t="shared" ref="I15:I25" ca="1" si="4">VLOOKUP(TRIM($A15),INDIRECT($AB$10),15+$AB$11,0)</f>
        <v>101</v>
      </c>
      <c r="J15" s="197">
        <f t="shared" ref="J15:J25" ca="1" si="5">VLOOKUP(TRIM($A15),INDIRECT($AB$10),18+$AB$11,0)</f>
        <v>49</v>
      </c>
      <c r="K15" s="197"/>
      <c r="L15" s="197">
        <f t="shared" ref="L15:L25" ca="1" si="6">VLOOKUP(TRIM($A15),INDIRECT($AB$10),21+$AB$11,0)</f>
        <v>186</v>
      </c>
      <c r="M15" s="197">
        <f t="shared" ref="M15:M25" ca="1" si="7">VLOOKUP(TRIM($A15),INDIRECT($AB$10),24+$AB$11,0)</f>
        <v>47</v>
      </c>
      <c r="N15" s="197"/>
      <c r="O15" s="197">
        <f t="shared" ref="O15:O25" ca="1" si="8">VLOOKUP(TRIM($A15),INDIRECT($AB$10),27+$AB$11,0)</f>
        <v>13</v>
      </c>
      <c r="P15" s="197" t="str">
        <f t="shared" ref="P15:P25" ca="1" si="9">VLOOKUP(TRIM($A15),INDIRECT($AB$10),30+$AB$11,0)</f>
        <v>x</v>
      </c>
      <c r="Q15" s="197"/>
      <c r="R15" s="197">
        <f t="shared" ref="R15:R25" ca="1" si="10">VLOOKUP(TRIM($A15),INDIRECT($AB$10),33+$AB$11,0)</f>
        <v>1215</v>
      </c>
      <c r="S15" s="197">
        <f t="shared" ref="S15:S25" ca="1" si="11">VLOOKUP(TRIM($A15),INDIRECT($AB$10),36+$AB$11,0)</f>
        <v>76</v>
      </c>
      <c r="T15" s="93"/>
    </row>
    <row r="16" spans="1:28" x14ac:dyDescent="0.2">
      <c r="A16" s="29" t="s">
        <v>88</v>
      </c>
      <c r="B16" s="92" t="s">
        <v>89</v>
      </c>
      <c r="C16" s="197">
        <f t="shared" ca="1" si="0"/>
        <v>1787</v>
      </c>
      <c r="D16" s="197">
        <f t="shared" ca="1" si="1"/>
        <v>75</v>
      </c>
      <c r="E16" s="197"/>
      <c r="F16" s="197">
        <f t="shared" ca="1" si="2"/>
        <v>174</v>
      </c>
      <c r="G16" s="197">
        <f t="shared" ca="1" si="3"/>
        <v>25</v>
      </c>
      <c r="H16" s="197"/>
      <c r="I16" s="197">
        <f t="shared" ca="1" si="4"/>
        <v>77</v>
      </c>
      <c r="J16" s="197">
        <f t="shared" ca="1" si="5"/>
        <v>34</v>
      </c>
      <c r="K16" s="197"/>
      <c r="L16" s="197">
        <f t="shared" ca="1" si="6"/>
        <v>251</v>
      </c>
      <c r="M16" s="197">
        <f t="shared" ca="1" si="7"/>
        <v>27</v>
      </c>
      <c r="N16" s="197"/>
      <c r="O16" s="197">
        <f t="shared" ca="1" si="8"/>
        <v>17</v>
      </c>
      <c r="P16" s="197">
        <f t="shared" ca="1" si="9"/>
        <v>18</v>
      </c>
      <c r="Q16" s="197"/>
      <c r="R16" s="197">
        <f t="shared" ca="1" si="10"/>
        <v>2058</v>
      </c>
      <c r="S16" s="197">
        <f t="shared" ca="1" si="11"/>
        <v>69</v>
      </c>
      <c r="T16" s="93"/>
    </row>
    <row r="17" spans="1:20" x14ac:dyDescent="0.2">
      <c r="A17" s="29" t="s">
        <v>90</v>
      </c>
      <c r="B17" s="92" t="s">
        <v>91</v>
      </c>
      <c r="C17" s="197">
        <f t="shared" ca="1" si="0"/>
        <v>960</v>
      </c>
      <c r="D17" s="197">
        <f t="shared" ca="1" si="1"/>
        <v>83</v>
      </c>
      <c r="E17" s="197"/>
      <c r="F17" s="197">
        <f t="shared" ca="1" si="2"/>
        <v>78</v>
      </c>
      <c r="G17" s="197">
        <f t="shared" ca="1" si="3"/>
        <v>32</v>
      </c>
      <c r="H17" s="197"/>
      <c r="I17" s="197">
        <f t="shared" ca="1" si="4"/>
        <v>98</v>
      </c>
      <c r="J17" s="197">
        <f t="shared" ca="1" si="5"/>
        <v>38</v>
      </c>
      <c r="K17" s="197"/>
      <c r="L17" s="197">
        <f t="shared" ca="1" si="6"/>
        <v>176</v>
      </c>
      <c r="M17" s="197">
        <f t="shared" ca="1" si="7"/>
        <v>35</v>
      </c>
      <c r="N17" s="197"/>
      <c r="O17" s="197">
        <f t="shared" ca="1" si="8"/>
        <v>9</v>
      </c>
      <c r="P17" s="197" t="str">
        <f t="shared" ca="1" si="9"/>
        <v>x</v>
      </c>
      <c r="Q17" s="197"/>
      <c r="R17" s="197">
        <f t="shared" ca="1" si="10"/>
        <v>1147</v>
      </c>
      <c r="S17" s="197">
        <f t="shared" ca="1" si="11"/>
        <v>75</v>
      </c>
      <c r="T17" s="93"/>
    </row>
    <row r="18" spans="1:20" x14ac:dyDescent="0.2">
      <c r="A18" s="29" t="s">
        <v>92</v>
      </c>
      <c r="B18" s="92" t="s">
        <v>93</v>
      </c>
      <c r="C18" s="197">
        <f t="shared" ca="1" si="0"/>
        <v>1561</v>
      </c>
      <c r="D18" s="197">
        <f t="shared" ca="1" si="1"/>
        <v>69</v>
      </c>
      <c r="E18" s="197"/>
      <c r="F18" s="197">
        <f t="shared" ca="1" si="2"/>
        <v>111</v>
      </c>
      <c r="G18" s="197">
        <f t="shared" ca="1" si="3"/>
        <v>27</v>
      </c>
      <c r="H18" s="197"/>
      <c r="I18" s="197">
        <f t="shared" ca="1" si="4"/>
        <v>110</v>
      </c>
      <c r="J18" s="197">
        <f t="shared" ca="1" si="5"/>
        <v>20</v>
      </c>
      <c r="K18" s="197"/>
      <c r="L18" s="197">
        <f t="shared" ca="1" si="6"/>
        <v>221</v>
      </c>
      <c r="M18" s="197">
        <f t="shared" ca="1" si="7"/>
        <v>24</v>
      </c>
      <c r="N18" s="197"/>
      <c r="O18" s="197">
        <f t="shared" ca="1" si="8"/>
        <v>32</v>
      </c>
      <c r="P18" s="197">
        <f t="shared" ca="1" si="9"/>
        <v>13</v>
      </c>
      <c r="Q18" s="197"/>
      <c r="R18" s="197">
        <f t="shared" ca="1" si="10"/>
        <v>1824</v>
      </c>
      <c r="S18" s="197">
        <f t="shared" ca="1" si="11"/>
        <v>62</v>
      </c>
      <c r="T18" s="93"/>
    </row>
    <row r="19" spans="1:20" x14ac:dyDescent="0.2">
      <c r="A19" s="29" t="s">
        <v>94</v>
      </c>
      <c r="B19" s="92" t="s">
        <v>95</v>
      </c>
      <c r="C19" s="197">
        <f t="shared" ca="1" si="0"/>
        <v>2462</v>
      </c>
      <c r="D19" s="197">
        <f t="shared" ca="1" si="1"/>
        <v>76</v>
      </c>
      <c r="E19" s="197"/>
      <c r="F19" s="197">
        <f t="shared" ca="1" si="2"/>
        <v>274</v>
      </c>
      <c r="G19" s="197">
        <f t="shared" ca="1" si="3"/>
        <v>30</v>
      </c>
      <c r="H19" s="197"/>
      <c r="I19" s="197">
        <f t="shared" ca="1" si="4"/>
        <v>108</v>
      </c>
      <c r="J19" s="197">
        <f t="shared" ca="1" si="5"/>
        <v>29</v>
      </c>
      <c r="K19" s="197"/>
      <c r="L19" s="197">
        <f t="shared" ca="1" si="6"/>
        <v>382</v>
      </c>
      <c r="M19" s="197">
        <f t="shared" ca="1" si="7"/>
        <v>30</v>
      </c>
      <c r="N19" s="197"/>
      <c r="O19" s="197">
        <f t="shared" ca="1" si="8"/>
        <v>20</v>
      </c>
      <c r="P19" s="197" t="str">
        <f t="shared" ca="1" si="9"/>
        <v>x</v>
      </c>
      <c r="Q19" s="197"/>
      <c r="R19" s="197">
        <f t="shared" ca="1" si="10"/>
        <v>2897</v>
      </c>
      <c r="S19" s="197">
        <f t="shared" ca="1" si="11"/>
        <v>69</v>
      </c>
      <c r="T19" s="93"/>
    </row>
    <row r="20" spans="1:20" x14ac:dyDescent="0.2">
      <c r="A20" s="29" t="s">
        <v>96</v>
      </c>
      <c r="B20" s="92" t="s">
        <v>97</v>
      </c>
      <c r="C20" s="197">
        <f t="shared" ca="1" si="0"/>
        <v>1779</v>
      </c>
      <c r="D20" s="197">
        <f t="shared" ca="1" si="1"/>
        <v>82</v>
      </c>
      <c r="E20" s="197"/>
      <c r="F20" s="197">
        <f t="shared" ca="1" si="2"/>
        <v>166</v>
      </c>
      <c r="G20" s="197">
        <f t="shared" ca="1" si="3"/>
        <v>40</v>
      </c>
      <c r="H20" s="197"/>
      <c r="I20" s="197">
        <f t="shared" ca="1" si="4"/>
        <v>210</v>
      </c>
      <c r="J20" s="197">
        <f t="shared" ca="1" si="5"/>
        <v>36</v>
      </c>
      <c r="K20" s="197"/>
      <c r="L20" s="197">
        <f t="shared" ca="1" si="6"/>
        <v>376</v>
      </c>
      <c r="M20" s="197">
        <f t="shared" ca="1" si="7"/>
        <v>38</v>
      </c>
      <c r="N20" s="197"/>
      <c r="O20" s="197">
        <f t="shared" ca="1" si="8"/>
        <v>40</v>
      </c>
      <c r="P20" s="197" t="str">
        <f t="shared" ca="1" si="9"/>
        <v>x</v>
      </c>
      <c r="Q20" s="197"/>
      <c r="R20" s="197">
        <f t="shared" ca="1" si="10"/>
        <v>2204</v>
      </c>
      <c r="S20" s="197">
        <f t="shared" ca="1" si="11"/>
        <v>73</v>
      </c>
      <c r="T20" s="93"/>
    </row>
    <row r="21" spans="1:20" x14ac:dyDescent="0.2">
      <c r="A21" s="29" t="s">
        <v>98</v>
      </c>
      <c r="B21" s="92" t="s">
        <v>99</v>
      </c>
      <c r="C21" s="197">
        <f t="shared" ca="1" si="0"/>
        <v>2632</v>
      </c>
      <c r="D21" s="197">
        <f t="shared" ca="1" si="1"/>
        <v>79</v>
      </c>
      <c r="E21" s="197"/>
      <c r="F21" s="197">
        <f t="shared" ca="1" si="2"/>
        <v>296</v>
      </c>
      <c r="G21" s="197">
        <f t="shared" ca="1" si="3"/>
        <v>36</v>
      </c>
      <c r="H21" s="197"/>
      <c r="I21" s="197">
        <f t="shared" ca="1" si="4"/>
        <v>230</v>
      </c>
      <c r="J21" s="197">
        <f t="shared" ca="1" si="5"/>
        <v>37</v>
      </c>
      <c r="K21" s="197"/>
      <c r="L21" s="197">
        <f t="shared" ca="1" si="6"/>
        <v>526</v>
      </c>
      <c r="M21" s="197">
        <f t="shared" ca="1" si="7"/>
        <v>37</v>
      </c>
      <c r="N21" s="197"/>
      <c r="O21" s="197">
        <f t="shared" ca="1" si="8"/>
        <v>49</v>
      </c>
      <c r="P21" s="197">
        <f t="shared" ca="1" si="9"/>
        <v>16</v>
      </c>
      <c r="Q21" s="197"/>
      <c r="R21" s="197">
        <f t="shared" ca="1" si="10"/>
        <v>3215</v>
      </c>
      <c r="S21" s="197">
        <f t="shared" ca="1" si="11"/>
        <v>71</v>
      </c>
      <c r="T21" s="93"/>
    </row>
    <row r="22" spans="1:20" x14ac:dyDescent="0.2">
      <c r="A22" s="29" t="s">
        <v>100</v>
      </c>
      <c r="B22" s="92" t="s">
        <v>101</v>
      </c>
      <c r="C22" s="197">
        <f t="shared" ca="1" si="0"/>
        <v>1261</v>
      </c>
      <c r="D22" s="197">
        <f t="shared" ca="1" si="1"/>
        <v>73</v>
      </c>
      <c r="E22" s="197"/>
      <c r="F22" s="197">
        <f t="shared" ca="1" si="2"/>
        <v>105</v>
      </c>
      <c r="G22" s="197">
        <f t="shared" ca="1" si="3"/>
        <v>35</v>
      </c>
      <c r="H22" s="197"/>
      <c r="I22" s="197">
        <f t="shared" ca="1" si="4"/>
        <v>127</v>
      </c>
      <c r="J22" s="197">
        <f t="shared" ca="1" si="5"/>
        <v>28</v>
      </c>
      <c r="K22" s="197"/>
      <c r="L22" s="197">
        <f t="shared" ca="1" si="6"/>
        <v>232</v>
      </c>
      <c r="M22" s="197">
        <f t="shared" ca="1" si="7"/>
        <v>31</v>
      </c>
      <c r="N22" s="197"/>
      <c r="O22" s="197">
        <f t="shared" ca="1" si="8"/>
        <v>23</v>
      </c>
      <c r="P22" s="197">
        <f t="shared" ca="1" si="9"/>
        <v>17</v>
      </c>
      <c r="Q22" s="197"/>
      <c r="R22" s="197">
        <f t="shared" ca="1" si="10"/>
        <v>1520</v>
      </c>
      <c r="S22" s="197">
        <f t="shared" ca="1" si="11"/>
        <v>65</v>
      </c>
      <c r="T22" s="93"/>
    </row>
    <row r="23" spans="1:20" x14ac:dyDescent="0.2">
      <c r="A23" s="29" t="s">
        <v>102</v>
      </c>
      <c r="B23" s="92" t="s">
        <v>103</v>
      </c>
      <c r="C23" s="197">
        <f t="shared" ca="1" si="0"/>
        <v>1277</v>
      </c>
      <c r="D23" s="197">
        <f t="shared" ca="1" si="1"/>
        <v>76</v>
      </c>
      <c r="E23" s="197"/>
      <c r="F23" s="197">
        <f t="shared" ca="1" si="2"/>
        <v>154</v>
      </c>
      <c r="G23" s="197">
        <f t="shared" ca="1" si="3"/>
        <v>32</v>
      </c>
      <c r="H23" s="197"/>
      <c r="I23" s="197">
        <f t="shared" ca="1" si="4"/>
        <v>105</v>
      </c>
      <c r="J23" s="197">
        <f t="shared" ca="1" si="5"/>
        <v>42</v>
      </c>
      <c r="K23" s="197"/>
      <c r="L23" s="197">
        <f t="shared" ca="1" si="6"/>
        <v>259</v>
      </c>
      <c r="M23" s="197">
        <f t="shared" ca="1" si="7"/>
        <v>36</v>
      </c>
      <c r="N23" s="197"/>
      <c r="O23" s="197">
        <f t="shared" ca="1" si="8"/>
        <v>19</v>
      </c>
      <c r="P23" s="197" t="str">
        <f t="shared" ca="1" si="9"/>
        <v>x</v>
      </c>
      <c r="Q23" s="197"/>
      <c r="R23" s="197">
        <f t="shared" ca="1" si="10"/>
        <v>1558</v>
      </c>
      <c r="S23" s="197">
        <f t="shared" ca="1" si="11"/>
        <v>68</v>
      </c>
      <c r="T23" s="93"/>
    </row>
    <row r="24" spans="1:20" x14ac:dyDescent="0.2">
      <c r="A24" s="29" t="s">
        <v>104</v>
      </c>
      <c r="B24" s="92" t="s">
        <v>105</v>
      </c>
      <c r="C24" s="197">
        <f t="shared" ca="1" si="0"/>
        <v>2020</v>
      </c>
      <c r="D24" s="197">
        <f t="shared" ca="1" si="1"/>
        <v>74</v>
      </c>
      <c r="E24" s="197"/>
      <c r="F24" s="197">
        <f t="shared" ca="1" si="2"/>
        <v>171</v>
      </c>
      <c r="G24" s="197">
        <f t="shared" ca="1" si="3"/>
        <v>29</v>
      </c>
      <c r="H24" s="197"/>
      <c r="I24" s="197">
        <f t="shared" ca="1" si="4"/>
        <v>136</v>
      </c>
      <c r="J24" s="197">
        <f t="shared" ca="1" si="5"/>
        <v>33</v>
      </c>
      <c r="K24" s="197"/>
      <c r="L24" s="197">
        <f t="shared" ca="1" si="6"/>
        <v>307</v>
      </c>
      <c r="M24" s="197">
        <f t="shared" ca="1" si="7"/>
        <v>31</v>
      </c>
      <c r="N24" s="197"/>
      <c r="O24" s="197">
        <f t="shared" ca="1" si="8"/>
        <v>25</v>
      </c>
      <c r="P24" s="197" t="str">
        <f t="shared" ca="1" si="9"/>
        <v>x</v>
      </c>
      <c r="Q24" s="197"/>
      <c r="R24" s="197">
        <f t="shared" ca="1" si="10"/>
        <v>2358</v>
      </c>
      <c r="S24" s="197">
        <f t="shared" ca="1" si="11"/>
        <v>67</v>
      </c>
      <c r="T24" s="93"/>
    </row>
    <row r="25" spans="1:20" x14ac:dyDescent="0.2">
      <c r="A25" s="29" t="s">
        <v>106</v>
      </c>
      <c r="B25" s="92" t="s">
        <v>107</v>
      </c>
      <c r="C25" s="197">
        <f t="shared" ca="1" si="0"/>
        <v>2613</v>
      </c>
      <c r="D25" s="197">
        <f t="shared" ca="1" si="1"/>
        <v>82</v>
      </c>
      <c r="E25" s="197"/>
      <c r="F25" s="197">
        <f t="shared" ca="1" si="2"/>
        <v>289</v>
      </c>
      <c r="G25" s="197">
        <f t="shared" ca="1" si="3"/>
        <v>35</v>
      </c>
      <c r="H25" s="197"/>
      <c r="I25" s="197">
        <f t="shared" ca="1" si="4"/>
        <v>213</v>
      </c>
      <c r="J25" s="197">
        <f t="shared" ca="1" si="5"/>
        <v>34</v>
      </c>
      <c r="K25" s="197"/>
      <c r="L25" s="197">
        <f t="shared" ca="1" si="6"/>
        <v>502</v>
      </c>
      <c r="M25" s="197">
        <f t="shared" ca="1" si="7"/>
        <v>35</v>
      </c>
      <c r="N25" s="197"/>
      <c r="O25" s="197">
        <f t="shared" ca="1" si="8"/>
        <v>43</v>
      </c>
      <c r="P25" s="197">
        <f t="shared" ca="1" si="9"/>
        <v>16</v>
      </c>
      <c r="Q25" s="197"/>
      <c r="R25" s="197">
        <f t="shared" ca="1" si="10"/>
        <v>3164</v>
      </c>
      <c r="S25" s="197">
        <f t="shared" ca="1" si="11"/>
        <v>74</v>
      </c>
      <c r="T25" s="93"/>
    </row>
    <row r="26" spans="1:20" x14ac:dyDescent="0.2">
      <c r="A26" s="86"/>
      <c r="B26" s="92"/>
      <c r="C26" s="197"/>
      <c r="D26" s="198"/>
      <c r="E26" s="197"/>
      <c r="F26" s="197"/>
      <c r="G26" s="198"/>
      <c r="H26" s="197"/>
      <c r="I26" s="197"/>
      <c r="J26" s="198"/>
      <c r="K26" s="197"/>
      <c r="L26" s="197"/>
      <c r="M26" s="198"/>
      <c r="N26" s="197"/>
      <c r="O26" s="197"/>
      <c r="P26" s="198"/>
      <c r="Q26" s="197"/>
      <c r="R26" s="197"/>
      <c r="S26" s="198"/>
      <c r="T26" s="93"/>
    </row>
    <row r="27" spans="1:20" x14ac:dyDescent="0.2">
      <c r="A27" s="86" t="s">
        <v>108</v>
      </c>
      <c r="B27" s="90" t="s">
        <v>109</v>
      </c>
      <c r="C27" s="88">
        <f ca="1">VLOOKUP(TRIM($A27),INDIRECT($AB$10),3+$AB$11,0)</f>
        <v>69226</v>
      </c>
      <c r="D27" s="88">
        <f ca="1">VLOOKUP(TRIM($A27),INDIRECT($AB$10),6+$AB$11,0)</f>
        <v>76</v>
      </c>
      <c r="E27" s="88"/>
      <c r="F27" s="88">
        <f ca="1">VLOOKUP(TRIM($A27),INDIRECT($AB$10),9+$AB$11,0)</f>
        <v>7325</v>
      </c>
      <c r="G27" s="88">
        <f ca="1">VLOOKUP(TRIM($A27),INDIRECT($AB$10),12+$AB$11,0)</f>
        <v>31</v>
      </c>
      <c r="H27" s="88"/>
      <c r="I27" s="88">
        <f ca="1">VLOOKUP(TRIM($A27),INDIRECT($AB$10),15+$AB$11,0)</f>
        <v>4058</v>
      </c>
      <c r="J27" s="88">
        <f ca="1">VLOOKUP(TRIM($A27),INDIRECT($AB$10),18+$AB$11,0)</f>
        <v>32</v>
      </c>
      <c r="K27" s="88"/>
      <c r="L27" s="88">
        <f ca="1">VLOOKUP(TRIM($A27),INDIRECT($AB$10),21+$AB$11,0)</f>
        <v>11383</v>
      </c>
      <c r="M27" s="88">
        <f ca="1">VLOOKUP(TRIM($A27),INDIRECT($AB$10),24+$AB$11,0)</f>
        <v>31</v>
      </c>
      <c r="N27" s="88"/>
      <c r="O27" s="88">
        <f ca="1">VLOOKUP(TRIM($A27),INDIRECT($AB$10),27+$AB$11,0)</f>
        <v>1158</v>
      </c>
      <c r="P27" s="88">
        <f ca="1">VLOOKUP(TRIM($A27),INDIRECT($AB$10),30+$AB$11,0)</f>
        <v>15</v>
      </c>
      <c r="Q27" s="88"/>
      <c r="R27" s="88">
        <f ca="1">VLOOKUP(TRIM($A27),INDIRECT($AB$10),33+$AB$11,0)</f>
        <v>82220</v>
      </c>
      <c r="S27" s="88">
        <f ca="1">VLOOKUP(TRIM($A27),INDIRECT($AB$10),36+$AB$11,0)</f>
        <v>69</v>
      </c>
      <c r="T27" s="89"/>
    </row>
    <row r="28" spans="1:20" x14ac:dyDescent="0.2">
      <c r="A28" s="29"/>
      <c r="B28" s="92"/>
      <c r="C28" s="197"/>
      <c r="D28" s="198"/>
      <c r="E28" s="197"/>
      <c r="F28" s="197"/>
      <c r="G28" s="198"/>
      <c r="H28" s="197"/>
      <c r="I28" s="197"/>
      <c r="J28" s="198"/>
      <c r="K28" s="197"/>
      <c r="L28" s="197"/>
      <c r="M28" s="198"/>
      <c r="N28" s="197"/>
      <c r="O28" s="197"/>
      <c r="P28" s="198"/>
      <c r="Q28" s="197"/>
      <c r="R28" s="197"/>
      <c r="S28" s="198"/>
      <c r="T28" s="93"/>
    </row>
    <row r="29" spans="1:20" x14ac:dyDescent="0.2">
      <c r="A29" s="29" t="s">
        <v>110</v>
      </c>
      <c r="B29" s="92" t="s">
        <v>111</v>
      </c>
      <c r="C29" s="197">
        <f ca="1">VLOOKUP(TRIM($A29),INDIRECT($AB$10),3+$AB$11,0)</f>
        <v>1682</v>
      </c>
      <c r="D29" s="197">
        <f ca="1">VLOOKUP(TRIM($A29),INDIRECT($AB$10),6+$AB$11,0)</f>
        <v>75</v>
      </c>
      <c r="E29" s="197"/>
      <c r="F29" s="197">
        <f ca="1">VLOOKUP(TRIM($A29),INDIRECT($AB$10),9+$AB$11,0)</f>
        <v>280</v>
      </c>
      <c r="G29" s="197">
        <f ca="1">VLOOKUP(TRIM($A29),INDIRECT($AB$10),12+$AB$11,0)</f>
        <v>37</v>
      </c>
      <c r="H29" s="197"/>
      <c r="I29" s="197">
        <f ca="1">VLOOKUP(TRIM($A29),INDIRECT($AB$10),15+$AB$11,0)</f>
        <v>127</v>
      </c>
      <c r="J29" s="197">
        <f ca="1">VLOOKUP(TRIM($A29),INDIRECT($AB$10),18+$AB$11,0)</f>
        <v>32</v>
      </c>
      <c r="K29" s="197"/>
      <c r="L29" s="197">
        <f ca="1">VLOOKUP(TRIM($A29),INDIRECT($AB$10),21+$AB$11,0)</f>
        <v>407</v>
      </c>
      <c r="M29" s="197">
        <f ca="1">VLOOKUP(TRIM($A29),INDIRECT($AB$10),24+$AB$11,0)</f>
        <v>35</v>
      </c>
      <c r="N29" s="197"/>
      <c r="O29" s="197">
        <f ca="1">VLOOKUP(TRIM($A29),INDIRECT($AB$10),27+$AB$11,0)</f>
        <v>20</v>
      </c>
      <c r="P29" s="197" t="str">
        <f ca="1">VLOOKUP(TRIM($A29),INDIRECT($AB$10),30+$AB$11,0)</f>
        <v>x</v>
      </c>
      <c r="Q29" s="197"/>
      <c r="R29" s="197">
        <f ca="1">VLOOKUP(TRIM($A29),INDIRECT($AB$10),33+$AB$11,0)</f>
        <v>2126</v>
      </c>
      <c r="S29" s="197">
        <f ca="1">VLOOKUP(TRIM($A29),INDIRECT($AB$10),36+$AB$11,0)</f>
        <v>67</v>
      </c>
      <c r="T29" s="93"/>
    </row>
    <row r="30" spans="1:20" x14ac:dyDescent="0.2">
      <c r="A30" s="29" t="s">
        <v>112</v>
      </c>
      <c r="B30" s="92" t="s">
        <v>113</v>
      </c>
      <c r="C30" s="197">
        <f t="shared" ref="C30:C51" ca="1" si="12">VLOOKUP(TRIM($A30),INDIRECT($AB$10),3+$AB$11,0)</f>
        <v>1312</v>
      </c>
      <c r="D30" s="197">
        <f t="shared" ref="D30:D51" ca="1" si="13">VLOOKUP(TRIM($A30),INDIRECT($AB$10),6+$AB$11,0)</f>
        <v>72</v>
      </c>
      <c r="E30" s="197"/>
      <c r="F30" s="197">
        <f t="shared" ref="F30:F51" ca="1" si="14">VLOOKUP(TRIM($A30),INDIRECT($AB$10),9+$AB$11,0)</f>
        <v>180</v>
      </c>
      <c r="G30" s="197">
        <f t="shared" ref="G30:G51" ca="1" si="15">VLOOKUP(TRIM($A30),INDIRECT($AB$10),12+$AB$11,0)</f>
        <v>29</v>
      </c>
      <c r="H30" s="197"/>
      <c r="I30" s="197">
        <f t="shared" ref="I30:I51" ca="1" si="16">VLOOKUP(TRIM($A30),INDIRECT($AB$10),15+$AB$11,0)</f>
        <v>141</v>
      </c>
      <c r="J30" s="197">
        <f t="shared" ref="J30:J51" ca="1" si="17">VLOOKUP(TRIM($A30),INDIRECT($AB$10),18+$AB$11,0)</f>
        <v>37</v>
      </c>
      <c r="K30" s="197"/>
      <c r="L30" s="197">
        <f t="shared" ref="L30:L51" ca="1" si="18">VLOOKUP(TRIM($A30),INDIRECT($AB$10),21+$AB$11,0)</f>
        <v>321</v>
      </c>
      <c r="M30" s="197">
        <f t="shared" ref="M30:M51" ca="1" si="19">VLOOKUP(TRIM($A30),INDIRECT($AB$10),24+$AB$11,0)</f>
        <v>33</v>
      </c>
      <c r="N30" s="197"/>
      <c r="O30" s="197">
        <f t="shared" ref="O30:O51" ca="1" si="20">VLOOKUP(TRIM($A30),INDIRECT($AB$10),27+$AB$11,0)</f>
        <v>25</v>
      </c>
      <c r="P30" s="197" t="str">
        <f t="shared" ref="P30:P51" ca="1" si="21">VLOOKUP(TRIM($A30),INDIRECT($AB$10),30+$AB$11,0)</f>
        <v>x</v>
      </c>
      <c r="Q30" s="197"/>
      <c r="R30" s="197">
        <f t="shared" ref="R30:R51" ca="1" si="22">VLOOKUP(TRIM($A30),INDIRECT($AB$10),33+$AB$11,0)</f>
        <v>1664</v>
      </c>
      <c r="S30" s="197">
        <f t="shared" ref="S30:S51" ca="1" si="23">VLOOKUP(TRIM($A30),INDIRECT($AB$10),36+$AB$11,0)</f>
        <v>63</v>
      </c>
      <c r="T30" s="93"/>
    </row>
    <row r="31" spans="1:20" x14ac:dyDescent="0.2">
      <c r="A31" s="29" t="s">
        <v>114</v>
      </c>
      <c r="B31" s="92" t="s">
        <v>115</v>
      </c>
      <c r="C31" s="197">
        <f t="shared" ca="1" si="12"/>
        <v>3117</v>
      </c>
      <c r="D31" s="197">
        <f t="shared" ca="1" si="13"/>
        <v>75</v>
      </c>
      <c r="E31" s="197"/>
      <c r="F31" s="197">
        <f t="shared" ca="1" si="14"/>
        <v>288</v>
      </c>
      <c r="G31" s="197">
        <f t="shared" ca="1" si="15"/>
        <v>26</v>
      </c>
      <c r="H31" s="197"/>
      <c r="I31" s="197">
        <f t="shared" ca="1" si="16"/>
        <v>157</v>
      </c>
      <c r="J31" s="197">
        <f t="shared" ca="1" si="17"/>
        <v>31</v>
      </c>
      <c r="K31" s="197"/>
      <c r="L31" s="197">
        <f t="shared" ca="1" si="18"/>
        <v>445</v>
      </c>
      <c r="M31" s="197">
        <f t="shared" ca="1" si="19"/>
        <v>28</v>
      </c>
      <c r="N31" s="197"/>
      <c r="O31" s="197">
        <f t="shared" ca="1" si="20"/>
        <v>56</v>
      </c>
      <c r="P31" s="197">
        <f t="shared" ca="1" si="21"/>
        <v>5</v>
      </c>
      <c r="Q31" s="197"/>
      <c r="R31" s="197">
        <f t="shared" ca="1" si="22"/>
        <v>3647</v>
      </c>
      <c r="S31" s="197">
        <f t="shared" ca="1" si="23"/>
        <v>68</v>
      </c>
      <c r="T31" s="93"/>
    </row>
    <row r="32" spans="1:20" x14ac:dyDescent="0.2">
      <c r="A32" s="29" t="s">
        <v>116</v>
      </c>
      <c r="B32" s="92" t="s">
        <v>117</v>
      </c>
      <c r="C32" s="197">
        <f t="shared" ca="1" si="12"/>
        <v>1895</v>
      </c>
      <c r="D32" s="197">
        <f t="shared" ca="1" si="13"/>
        <v>72</v>
      </c>
      <c r="E32" s="197"/>
      <c r="F32" s="197">
        <f t="shared" ca="1" si="14"/>
        <v>188</v>
      </c>
      <c r="G32" s="197">
        <f t="shared" ca="1" si="15"/>
        <v>37</v>
      </c>
      <c r="H32" s="197"/>
      <c r="I32" s="197">
        <f t="shared" ca="1" si="16"/>
        <v>116</v>
      </c>
      <c r="J32" s="197">
        <f t="shared" ca="1" si="17"/>
        <v>26</v>
      </c>
      <c r="K32" s="197"/>
      <c r="L32" s="197">
        <f t="shared" ca="1" si="18"/>
        <v>304</v>
      </c>
      <c r="M32" s="197">
        <f t="shared" ca="1" si="19"/>
        <v>33</v>
      </c>
      <c r="N32" s="197"/>
      <c r="O32" s="197">
        <f t="shared" ca="1" si="20"/>
        <v>53</v>
      </c>
      <c r="P32" s="197">
        <f t="shared" ca="1" si="21"/>
        <v>30</v>
      </c>
      <c r="Q32" s="197"/>
      <c r="R32" s="197">
        <f t="shared" ca="1" si="22"/>
        <v>2263</v>
      </c>
      <c r="S32" s="197">
        <f t="shared" ca="1" si="23"/>
        <v>66</v>
      </c>
      <c r="T32" s="93"/>
    </row>
    <row r="33" spans="1:20" x14ac:dyDescent="0.2">
      <c r="A33" s="29" t="s">
        <v>118</v>
      </c>
      <c r="B33" s="92" t="s">
        <v>119</v>
      </c>
      <c r="C33" s="197">
        <f t="shared" ca="1" si="12"/>
        <v>3473</v>
      </c>
      <c r="D33" s="197">
        <f t="shared" ca="1" si="13"/>
        <v>79</v>
      </c>
      <c r="E33" s="197"/>
      <c r="F33" s="197">
        <f t="shared" ca="1" si="14"/>
        <v>235</v>
      </c>
      <c r="G33" s="197">
        <f t="shared" ca="1" si="15"/>
        <v>31</v>
      </c>
      <c r="H33" s="197"/>
      <c r="I33" s="197">
        <f t="shared" ca="1" si="16"/>
        <v>196</v>
      </c>
      <c r="J33" s="197">
        <f t="shared" ca="1" si="17"/>
        <v>40</v>
      </c>
      <c r="K33" s="197"/>
      <c r="L33" s="197">
        <f t="shared" ca="1" si="18"/>
        <v>431</v>
      </c>
      <c r="M33" s="197">
        <f t="shared" ca="1" si="19"/>
        <v>35</v>
      </c>
      <c r="N33" s="197"/>
      <c r="O33" s="197">
        <f t="shared" ca="1" si="20"/>
        <v>42</v>
      </c>
      <c r="P33" s="197">
        <f t="shared" ca="1" si="21"/>
        <v>21</v>
      </c>
      <c r="Q33" s="197"/>
      <c r="R33" s="197">
        <f t="shared" ca="1" si="22"/>
        <v>3964</v>
      </c>
      <c r="S33" s="197">
        <f t="shared" ca="1" si="23"/>
        <v>74</v>
      </c>
      <c r="T33" s="93"/>
    </row>
    <row r="34" spans="1:20" x14ac:dyDescent="0.2">
      <c r="A34" s="29" t="s">
        <v>120</v>
      </c>
      <c r="B34" s="92" t="s">
        <v>121</v>
      </c>
      <c r="C34" s="197">
        <f t="shared" ca="1" si="12"/>
        <v>3205</v>
      </c>
      <c r="D34" s="197">
        <f t="shared" ca="1" si="13"/>
        <v>72</v>
      </c>
      <c r="E34" s="197"/>
      <c r="F34" s="197">
        <f t="shared" ca="1" si="14"/>
        <v>267</v>
      </c>
      <c r="G34" s="197">
        <f t="shared" ca="1" si="15"/>
        <v>33</v>
      </c>
      <c r="H34" s="197"/>
      <c r="I34" s="197">
        <f t="shared" ca="1" si="16"/>
        <v>141</v>
      </c>
      <c r="J34" s="197">
        <f t="shared" ca="1" si="17"/>
        <v>28</v>
      </c>
      <c r="K34" s="197"/>
      <c r="L34" s="197">
        <f t="shared" ca="1" si="18"/>
        <v>408</v>
      </c>
      <c r="M34" s="197">
        <f t="shared" ca="1" si="19"/>
        <v>31</v>
      </c>
      <c r="N34" s="197"/>
      <c r="O34" s="197">
        <f t="shared" ca="1" si="20"/>
        <v>66</v>
      </c>
      <c r="P34" s="197">
        <f t="shared" ca="1" si="21"/>
        <v>8</v>
      </c>
      <c r="Q34" s="197"/>
      <c r="R34" s="197">
        <f t="shared" ca="1" si="22"/>
        <v>3700</v>
      </c>
      <c r="S34" s="197">
        <f t="shared" ca="1" si="23"/>
        <v>67</v>
      </c>
      <c r="T34" s="93"/>
    </row>
    <row r="35" spans="1:20" x14ac:dyDescent="0.2">
      <c r="A35" s="29" t="s">
        <v>122</v>
      </c>
      <c r="B35" s="245" t="s">
        <v>123</v>
      </c>
      <c r="C35" s="197">
        <f t="shared" ca="1" si="12"/>
        <v>3857</v>
      </c>
      <c r="D35" s="197">
        <f t="shared" ca="1" si="13"/>
        <v>76</v>
      </c>
      <c r="E35" s="197"/>
      <c r="F35" s="197">
        <f t="shared" ca="1" si="14"/>
        <v>489</v>
      </c>
      <c r="G35" s="197">
        <f t="shared" ca="1" si="15"/>
        <v>37</v>
      </c>
      <c r="H35" s="197"/>
      <c r="I35" s="197">
        <f t="shared" ca="1" si="16"/>
        <v>228</v>
      </c>
      <c r="J35" s="197">
        <f t="shared" ca="1" si="17"/>
        <v>40</v>
      </c>
      <c r="K35" s="197"/>
      <c r="L35" s="197">
        <f t="shared" ca="1" si="18"/>
        <v>717</v>
      </c>
      <c r="M35" s="197">
        <f t="shared" ca="1" si="19"/>
        <v>38</v>
      </c>
      <c r="N35" s="197"/>
      <c r="O35" s="197">
        <f t="shared" ca="1" si="20"/>
        <v>75</v>
      </c>
      <c r="P35" s="197">
        <f t="shared" ca="1" si="21"/>
        <v>12</v>
      </c>
      <c r="Q35" s="197"/>
      <c r="R35" s="197">
        <f t="shared" ca="1" si="22"/>
        <v>4663</v>
      </c>
      <c r="S35" s="197">
        <f t="shared" ca="1" si="23"/>
        <v>69</v>
      </c>
      <c r="T35" s="93"/>
    </row>
    <row r="36" spans="1:20" x14ac:dyDescent="0.2">
      <c r="A36" s="29" t="s">
        <v>124</v>
      </c>
      <c r="B36" s="92" t="s">
        <v>125</v>
      </c>
      <c r="C36" s="197">
        <f t="shared" ca="1" si="12"/>
        <v>1186</v>
      </c>
      <c r="D36" s="197">
        <f t="shared" ca="1" si="13"/>
        <v>73</v>
      </c>
      <c r="E36" s="197"/>
      <c r="F36" s="197">
        <f t="shared" ca="1" si="14"/>
        <v>160</v>
      </c>
      <c r="G36" s="197">
        <f t="shared" ca="1" si="15"/>
        <v>18</v>
      </c>
      <c r="H36" s="197"/>
      <c r="I36" s="197">
        <f t="shared" ca="1" si="16"/>
        <v>81</v>
      </c>
      <c r="J36" s="197">
        <f t="shared" ca="1" si="17"/>
        <v>30</v>
      </c>
      <c r="K36" s="197"/>
      <c r="L36" s="197">
        <f t="shared" ca="1" si="18"/>
        <v>241</v>
      </c>
      <c r="M36" s="197">
        <f t="shared" ca="1" si="19"/>
        <v>22</v>
      </c>
      <c r="N36" s="197"/>
      <c r="O36" s="197">
        <f t="shared" ca="1" si="20"/>
        <v>17</v>
      </c>
      <c r="P36" s="197" t="str">
        <f t="shared" ca="1" si="21"/>
        <v>x</v>
      </c>
      <c r="Q36" s="197"/>
      <c r="R36" s="197">
        <f t="shared" ca="1" si="22"/>
        <v>1447</v>
      </c>
      <c r="S36" s="197">
        <f t="shared" ca="1" si="23"/>
        <v>63</v>
      </c>
      <c r="T36" s="93"/>
    </row>
    <row r="37" spans="1:20" x14ac:dyDescent="0.2">
      <c r="A37" s="29" t="s">
        <v>126</v>
      </c>
      <c r="B37" s="92" t="s">
        <v>127</v>
      </c>
      <c r="C37" s="197">
        <f t="shared" ca="1" si="12"/>
        <v>1262</v>
      </c>
      <c r="D37" s="197">
        <f t="shared" ca="1" si="13"/>
        <v>75</v>
      </c>
      <c r="E37" s="197"/>
      <c r="F37" s="197">
        <f t="shared" ca="1" si="14"/>
        <v>204</v>
      </c>
      <c r="G37" s="197">
        <f t="shared" ca="1" si="15"/>
        <v>29</v>
      </c>
      <c r="H37" s="197"/>
      <c r="I37" s="197">
        <f t="shared" ca="1" si="16"/>
        <v>93</v>
      </c>
      <c r="J37" s="197">
        <f t="shared" ca="1" si="17"/>
        <v>27</v>
      </c>
      <c r="K37" s="197"/>
      <c r="L37" s="197">
        <f t="shared" ca="1" si="18"/>
        <v>297</v>
      </c>
      <c r="M37" s="197">
        <f t="shared" ca="1" si="19"/>
        <v>28</v>
      </c>
      <c r="N37" s="197"/>
      <c r="O37" s="197">
        <f t="shared" ca="1" si="20"/>
        <v>31</v>
      </c>
      <c r="P37" s="197">
        <f t="shared" ca="1" si="21"/>
        <v>16</v>
      </c>
      <c r="Q37" s="197"/>
      <c r="R37" s="197">
        <f t="shared" ca="1" si="22"/>
        <v>1595</v>
      </c>
      <c r="S37" s="197">
        <f t="shared" ca="1" si="23"/>
        <v>65</v>
      </c>
      <c r="T37" s="93"/>
    </row>
    <row r="38" spans="1:20" x14ac:dyDescent="0.2">
      <c r="A38" s="29" t="s">
        <v>128</v>
      </c>
      <c r="B38" s="92" t="s">
        <v>129</v>
      </c>
      <c r="C38" s="197">
        <f t="shared" ca="1" si="12"/>
        <v>11665</v>
      </c>
      <c r="D38" s="197">
        <f t="shared" ca="1" si="13"/>
        <v>77</v>
      </c>
      <c r="E38" s="197"/>
      <c r="F38" s="197">
        <f t="shared" ca="1" si="14"/>
        <v>906</v>
      </c>
      <c r="G38" s="197">
        <f t="shared" ca="1" si="15"/>
        <v>26</v>
      </c>
      <c r="H38" s="197"/>
      <c r="I38" s="197">
        <f t="shared" ca="1" si="16"/>
        <v>536</v>
      </c>
      <c r="J38" s="197">
        <f t="shared" ca="1" si="17"/>
        <v>34</v>
      </c>
      <c r="K38" s="197"/>
      <c r="L38" s="197">
        <f t="shared" ca="1" si="18"/>
        <v>1442</v>
      </c>
      <c r="M38" s="197">
        <f t="shared" ca="1" si="19"/>
        <v>29</v>
      </c>
      <c r="N38" s="197"/>
      <c r="O38" s="197">
        <f t="shared" ca="1" si="20"/>
        <v>224</v>
      </c>
      <c r="P38" s="197">
        <f t="shared" ca="1" si="21"/>
        <v>18</v>
      </c>
      <c r="Q38" s="197"/>
      <c r="R38" s="197">
        <f t="shared" ca="1" si="22"/>
        <v>13373</v>
      </c>
      <c r="S38" s="197">
        <f t="shared" ca="1" si="23"/>
        <v>71</v>
      </c>
      <c r="T38" s="93"/>
    </row>
    <row r="39" spans="1:20" x14ac:dyDescent="0.2">
      <c r="A39" s="29" t="s">
        <v>130</v>
      </c>
      <c r="B39" s="92" t="s">
        <v>131</v>
      </c>
      <c r="C39" s="197">
        <f t="shared" ca="1" si="12"/>
        <v>3832</v>
      </c>
      <c r="D39" s="197">
        <f t="shared" ca="1" si="13"/>
        <v>68</v>
      </c>
      <c r="E39" s="197"/>
      <c r="F39" s="197">
        <f t="shared" ca="1" si="14"/>
        <v>527</v>
      </c>
      <c r="G39" s="197">
        <f t="shared" ca="1" si="15"/>
        <v>23</v>
      </c>
      <c r="H39" s="197"/>
      <c r="I39" s="197">
        <f t="shared" ca="1" si="16"/>
        <v>356</v>
      </c>
      <c r="J39" s="197">
        <f t="shared" ca="1" si="17"/>
        <v>26</v>
      </c>
      <c r="K39" s="197"/>
      <c r="L39" s="197">
        <f t="shared" ca="1" si="18"/>
        <v>883</v>
      </c>
      <c r="M39" s="197">
        <f t="shared" ca="1" si="19"/>
        <v>24</v>
      </c>
      <c r="N39" s="197"/>
      <c r="O39" s="197">
        <f t="shared" ca="1" si="20"/>
        <v>38</v>
      </c>
      <c r="P39" s="197" t="str">
        <f t="shared" ca="1" si="21"/>
        <v>x</v>
      </c>
      <c r="Q39" s="197"/>
      <c r="R39" s="197">
        <f t="shared" ca="1" si="22"/>
        <v>4798</v>
      </c>
      <c r="S39" s="197">
        <f t="shared" ca="1" si="23"/>
        <v>59</v>
      </c>
      <c r="T39" s="93"/>
    </row>
    <row r="40" spans="1:20" x14ac:dyDescent="0.2">
      <c r="A40" s="29" t="s">
        <v>132</v>
      </c>
      <c r="B40" s="92" t="s">
        <v>133</v>
      </c>
      <c r="C40" s="197">
        <f t="shared" ca="1" si="12"/>
        <v>5246</v>
      </c>
      <c r="D40" s="197">
        <f t="shared" ca="1" si="13"/>
        <v>76</v>
      </c>
      <c r="E40" s="197"/>
      <c r="F40" s="197">
        <f t="shared" ca="1" si="14"/>
        <v>623</v>
      </c>
      <c r="G40" s="197">
        <f t="shared" ca="1" si="15"/>
        <v>33</v>
      </c>
      <c r="H40" s="197"/>
      <c r="I40" s="197">
        <f t="shared" ca="1" si="16"/>
        <v>278</v>
      </c>
      <c r="J40" s="197">
        <f t="shared" ca="1" si="17"/>
        <v>29</v>
      </c>
      <c r="K40" s="197"/>
      <c r="L40" s="197">
        <f t="shared" ca="1" si="18"/>
        <v>901</v>
      </c>
      <c r="M40" s="197">
        <f t="shared" ca="1" si="19"/>
        <v>32</v>
      </c>
      <c r="N40" s="197"/>
      <c r="O40" s="197">
        <f t="shared" ca="1" si="20"/>
        <v>81</v>
      </c>
      <c r="P40" s="197">
        <f t="shared" ca="1" si="21"/>
        <v>19</v>
      </c>
      <c r="Q40" s="197"/>
      <c r="R40" s="197">
        <f t="shared" ca="1" si="22"/>
        <v>6321</v>
      </c>
      <c r="S40" s="197">
        <f t="shared" ca="1" si="23"/>
        <v>68</v>
      </c>
      <c r="T40" s="93"/>
    </row>
    <row r="41" spans="1:20" x14ac:dyDescent="0.2">
      <c r="A41" s="29" t="s">
        <v>134</v>
      </c>
      <c r="B41" s="92" t="s">
        <v>135</v>
      </c>
      <c r="C41" s="197">
        <f t="shared" ca="1" si="12"/>
        <v>2702</v>
      </c>
      <c r="D41" s="197">
        <f t="shared" ca="1" si="13"/>
        <v>72</v>
      </c>
      <c r="E41" s="197"/>
      <c r="F41" s="197">
        <f t="shared" ca="1" si="14"/>
        <v>346</v>
      </c>
      <c r="G41" s="197">
        <f t="shared" ca="1" si="15"/>
        <v>33</v>
      </c>
      <c r="H41" s="197"/>
      <c r="I41" s="197">
        <f t="shared" ca="1" si="16"/>
        <v>160</v>
      </c>
      <c r="J41" s="197">
        <f t="shared" ca="1" si="17"/>
        <v>30</v>
      </c>
      <c r="K41" s="197"/>
      <c r="L41" s="197">
        <f t="shared" ca="1" si="18"/>
        <v>506</v>
      </c>
      <c r="M41" s="197">
        <f t="shared" ca="1" si="19"/>
        <v>32</v>
      </c>
      <c r="N41" s="197"/>
      <c r="O41" s="197">
        <f t="shared" ca="1" si="20"/>
        <v>29</v>
      </c>
      <c r="P41" s="197">
        <f t="shared" ca="1" si="21"/>
        <v>10</v>
      </c>
      <c r="Q41" s="197"/>
      <c r="R41" s="197">
        <f t="shared" ca="1" si="22"/>
        <v>3257</v>
      </c>
      <c r="S41" s="197">
        <f t="shared" ca="1" si="23"/>
        <v>65</v>
      </c>
      <c r="T41" s="93"/>
    </row>
    <row r="42" spans="1:20" x14ac:dyDescent="0.2">
      <c r="A42" s="29" t="s">
        <v>136</v>
      </c>
      <c r="B42" s="92" t="s">
        <v>137</v>
      </c>
      <c r="C42" s="197">
        <f t="shared" ca="1" si="12"/>
        <v>2453</v>
      </c>
      <c r="D42" s="197">
        <f t="shared" ca="1" si="13"/>
        <v>79</v>
      </c>
      <c r="E42" s="197"/>
      <c r="F42" s="197">
        <f t="shared" ca="1" si="14"/>
        <v>172</v>
      </c>
      <c r="G42" s="197">
        <f t="shared" ca="1" si="15"/>
        <v>40</v>
      </c>
      <c r="H42" s="197"/>
      <c r="I42" s="197">
        <f t="shared" ca="1" si="16"/>
        <v>124</v>
      </c>
      <c r="J42" s="197">
        <f t="shared" ca="1" si="17"/>
        <v>38</v>
      </c>
      <c r="K42" s="197"/>
      <c r="L42" s="197">
        <f t="shared" ca="1" si="18"/>
        <v>296</v>
      </c>
      <c r="M42" s="197">
        <f t="shared" ca="1" si="19"/>
        <v>39</v>
      </c>
      <c r="N42" s="197"/>
      <c r="O42" s="197">
        <f t="shared" ca="1" si="20"/>
        <v>68</v>
      </c>
      <c r="P42" s="197">
        <f t="shared" ca="1" si="21"/>
        <v>21</v>
      </c>
      <c r="Q42" s="197"/>
      <c r="R42" s="197">
        <f t="shared" ca="1" si="22"/>
        <v>2834</v>
      </c>
      <c r="S42" s="197">
        <f t="shared" ca="1" si="23"/>
        <v>73</v>
      </c>
      <c r="T42" s="93"/>
    </row>
    <row r="43" spans="1:20" x14ac:dyDescent="0.2">
      <c r="A43" s="29" t="s">
        <v>138</v>
      </c>
      <c r="B43" s="92" t="s">
        <v>139</v>
      </c>
      <c r="C43" s="197">
        <f t="shared" ca="1" si="12"/>
        <v>2317</v>
      </c>
      <c r="D43" s="197">
        <f t="shared" ca="1" si="13"/>
        <v>77</v>
      </c>
      <c r="E43" s="197"/>
      <c r="F43" s="197">
        <f t="shared" ca="1" si="14"/>
        <v>307</v>
      </c>
      <c r="G43" s="197">
        <f t="shared" ca="1" si="15"/>
        <v>34</v>
      </c>
      <c r="H43" s="197"/>
      <c r="I43" s="197">
        <f t="shared" ca="1" si="16"/>
        <v>185</v>
      </c>
      <c r="J43" s="197">
        <f t="shared" ca="1" si="17"/>
        <v>38</v>
      </c>
      <c r="K43" s="197"/>
      <c r="L43" s="197">
        <f t="shared" ca="1" si="18"/>
        <v>492</v>
      </c>
      <c r="M43" s="197">
        <f t="shared" ca="1" si="19"/>
        <v>36</v>
      </c>
      <c r="N43" s="197"/>
      <c r="O43" s="197">
        <f t="shared" ca="1" si="20"/>
        <v>37</v>
      </c>
      <c r="P43" s="197">
        <f t="shared" ca="1" si="21"/>
        <v>24</v>
      </c>
      <c r="Q43" s="197"/>
      <c r="R43" s="197">
        <f t="shared" ca="1" si="22"/>
        <v>2873</v>
      </c>
      <c r="S43" s="197">
        <f t="shared" ca="1" si="23"/>
        <v>69</v>
      </c>
      <c r="T43" s="93"/>
    </row>
    <row r="44" spans="1:20" x14ac:dyDescent="0.2">
      <c r="A44" s="29" t="s">
        <v>140</v>
      </c>
      <c r="B44" s="92" t="s">
        <v>141</v>
      </c>
      <c r="C44" s="197">
        <f t="shared" ca="1" si="12"/>
        <v>2502</v>
      </c>
      <c r="D44" s="197">
        <f t="shared" ca="1" si="13"/>
        <v>73</v>
      </c>
      <c r="E44" s="197"/>
      <c r="F44" s="197">
        <f t="shared" ca="1" si="14"/>
        <v>232</v>
      </c>
      <c r="G44" s="197">
        <f t="shared" ca="1" si="15"/>
        <v>31</v>
      </c>
      <c r="H44" s="197"/>
      <c r="I44" s="197">
        <f t="shared" ca="1" si="16"/>
        <v>142</v>
      </c>
      <c r="J44" s="197">
        <f t="shared" ca="1" si="17"/>
        <v>27</v>
      </c>
      <c r="K44" s="197"/>
      <c r="L44" s="197">
        <f t="shared" ca="1" si="18"/>
        <v>374</v>
      </c>
      <c r="M44" s="197">
        <f t="shared" ca="1" si="19"/>
        <v>29</v>
      </c>
      <c r="N44" s="197"/>
      <c r="O44" s="197">
        <f t="shared" ca="1" si="20"/>
        <v>30</v>
      </c>
      <c r="P44" s="197" t="str">
        <f t="shared" ca="1" si="21"/>
        <v>x</v>
      </c>
      <c r="Q44" s="197"/>
      <c r="R44" s="197">
        <f t="shared" ca="1" si="22"/>
        <v>2912</v>
      </c>
      <c r="S44" s="197">
        <f t="shared" ca="1" si="23"/>
        <v>67</v>
      </c>
      <c r="T44" s="93"/>
    </row>
    <row r="45" spans="1:20" x14ac:dyDescent="0.2">
      <c r="A45" s="29" t="s">
        <v>142</v>
      </c>
      <c r="B45" s="245" t="s">
        <v>438</v>
      </c>
      <c r="C45" s="197">
        <f t="shared" ca="1" si="12"/>
        <v>1647</v>
      </c>
      <c r="D45" s="197">
        <f t="shared" ca="1" si="13"/>
        <v>83</v>
      </c>
      <c r="E45" s="197"/>
      <c r="F45" s="197">
        <f t="shared" ca="1" si="14"/>
        <v>232</v>
      </c>
      <c r="G45" s="197">
        <f t="shared" ca="1" si="15"/>
        <v>36</v>
      </c>
      <c r="H45" s="197"/>
      <c r="I45" s="197">
        <f t="shared" ca="1" si="16"/>
        <v>100</v>
      </c>
      <c r="J45" s="197">
        <f t="shared" ca="1" si="17"/>
        <v>40</v>
      </c>
      <c r="K45" s="197"/>
      <c r="L45" s="197">
        <f t="shared" ca="1" si="18"/>
        <v>332</v>
      </c>
      <c r="M45" s="197">
        <f t="shared" ca="1" si="19"/>
        <v>37</v>
      </c>
      <c r="N45" s="197"/>
      <c r="O45" s="197">
        <f t="shared" ca="1" si="20"/>
        <v>13</v>
      </c>
      <c r="P45" s="197" t="str">
        <f t="shared" ca="1" si="21"/>
        <v>x</v>
      </c>
      <c r="Q45" s="197"/>
      <c r="R45" s="197">
        <f t="shared" ca="1" si="22"/>
        <v>1997</v>
      </c>
      <c r="S45" s="197">
        <f t="shared" ca="1" si="23"/>
        <v>75</v>
      </c>
      <c r="T45" s="93"/>
    </row>
    <row r="46" spans="1:20" x14ac:dyDescent="0.2">
      <c r="A46" s="29" t="s">
        <v>143</v>
      </c>
      <c r="B46" s="92" t="s">
        <v>144</v>
      </c>
      <c r="C46" s="197">
        <f t="shared" ca="1" si="12"/>
        <v>2800</v>
      </c>
      <c r="D46" s="197">
        <f t="shared" ca="1" si="13"/>
        <v>79</v>
      </c>
      <c r="E46" s="197"/>
      <c r="F46" s="197">
        <f t="shared" ca="1" si="14"/>
        <v>374</v>
      </c>
      <c r="G46" s="197">
        <f t="shared" ca="1" si="15"/>
        <v>33</v>
      </c>
      <c r="H46" s="197"/>
      <c r="I46" s="197">
        <f t="shared" ca="1" si="16"/>
        <v>146</v>
      </c>
      <c r="J46" s="197">
        <f t="shared" ca="1" si="17"/>
        <v>32</v>
      </c>
      <c r="K46" s="197"/>
      <c r="L46" s="197">
        <f t="shared" ca="1" si="18"/>
        <v>520</v>
      </c>
      <c r="M46" s="197">
        <f t="shared" ca="1" si="19"/>
        <v>33</v>
      </c>
      <c r="N46" s="197"/>
      <c r="O46" s="197">
        <f t="shared" ca="1" si="20"/>
        <v>45</v>
      </c>
      <c r="P46" s="197">
        <f t="shared" ca="1" si="21"/>
        <v>11</v>
      </c>
      <c r="Q46" s="197"/>
      <c r="R46" s="197">
        <f t="shared" ca="1" si="22"/>
        <v>3378</v>
      </c>
      <c r="S46" s="197">
        <f t="shared" ca="1" si="23"/>
        <v>71</v>
      </c>
      <c r="T46" s="93"/>
    </row>
    <row r="47" spans="1:20" x14ac:dyDescent="0.2">
      <c r="A47" s="29" t="s">
        <v>145</v>
      </c>
      <c r="B47" s="92" t="s">
        <v>146</v>
      </c>
      <c r="C47" s="197">
        <f t="shared" ca="1" si="12"/>
        <v>2412</v>
      </c>
      <c r="D47" s="197">
        <f t="shared" ca="1" si="13"/>
        <v>72</v>
      </c>
      <c r="E47" s="197"/>
      <c r="F47" s="197">
        <f t="shared" ca="1" si="14"/>
        <v>224</v>
      </c>
      <c r="G47" s="197">
        <f t="shared" ca="1" si="15"/>
        <v>21</v>
      </c>
      <c r="H47" s="197"/>
      <c r="I47" s="197">
        <f t="shared" ca="1" si="16"/>
        <v>105</v>
      </c>
      <c r="J47" s="197">
        <f t="shared" ca="1" si="17"/>
        <v>26</v>
      </c>
      <c r="K47" s="197"/>
      <c r="L47" s="197">
        <f t="shared" ca="1" si="18"/>
        <v>329</v>
      </c>
      <c r="M47" s="197">
        <f t="shared" ca="1" si="19"/>
        <v>22</v>
      </c>
      <c r="N47" s="197"/>
      <c r="O47" s="197">
        <f t="shared" ca="1" si="20"/>
        <v>23</v>
      </c>
      <c r="P47" s="197" t="str">
        <f t="shared" ca="1" si="21"/>
        <v>x</v>
      </c>
      <c r="Q47" s="197"/>
      <c r="R47" s="197">
        <f t="shared" ca="1" si="22"/>
        <v>2777</v>
      </c>
      <c r="S47" s="197">
        <f t="shared" ca="1" si="23"/>
        <v>65</v>
      </c>
      <c r="T47" s="93"/>
    </row>
    <row r="48" spans="1:20" x14ac:dyDescent="0.2">
      <c r="A48" s="29" t="s">
        <v>147</v>
      </c>
      <c r="B48" s="92" t="s">
        <v>148</v>
      </c>
      <c r="C48" s="197">
        <f t="shared" ca="1" si="12"/>
        <v>2450</v>
      </c>
      <c r="D48" s="197">
        <f t="shared" ca="1" si="13"/>
        <v>84</v>
      </c>
      <c r="E48" s="197"/>
      <c r="F48" s="197">
        <f t="shared" ca="1" si="14"/>
        <v>183</v>
      </c>
      <c r="G48" s="197">
        <f t="shared" ca="1" si="15"/>
        <v>27</v>
      </c>
      <c r="H48" s="197"/>
      <c r="I48" s="197">
        <f t="shared" ca="1" si="16"/>
        <v>124</v>
      </c>
      <c r="J48" s="197">
        <f t="shared" ca="1" si="17"/>
        <v>31</v>
      </c>
      <c r="K48" s="197"/>
      <c r="L48" s="197">
        <f t="shared" ca="1" si="18"/>
        <v>307</v>
      </c>
      <c r="M48" s="197">
        <f t="shared" ca="1" si="19"/>
        <v>29</v>
      </c>
      <c r="N48" s="197"/>
      <c r="O48" s="197">
        <f t="shared" ca="1" si="20"/>
        <v>62</v>
      </c>
      <c r="P48" s="197">
        <f t="shared" ca="1" si="21"/>
        <v>16</v>
      </c>
      <c r="Q48" s="197"/>
      <c r="R48" s="197">
        <f t="shared" ca="1" si="22"/>
        <v>2833</v>
      </c>
      <c r="S48" s="197">
        <f t="shared" ca="1" si="23"/>
        <v>76</v>
      </c>
      <c r="T48" s="93"/>
    </row>
    <row r="49" spans="1:20" x14ac:dyDescent="0.2">
      <c r="A49" s="29" t="s">
        <v>149</v>
      </c>
      <c r="B49" s="92" t="s">
        <v>150</v>
      </c>
      <c r="C49" s="197">
        <f t="shared" ca="1" si="12"/>
        <v>2123</v>
      </c>
      <c r="D49" s="197">
        <f t="shared" ca="1" si="13"/>
        <v>80</v>
      </c>
      <c r="E49" s="197"/>
      <c r="F49" s="197">
        <f t="shared" ca="1" si="14"/>
        <v>197</v>
      </c>
      <c r="G49" s="197">
        <f t="shared" ca="1" si="15"/>
        <v>29</v>
      </c>
      <c r="H49" s="197"/>
      <c r="I49" s="197">
        <f t="shared" ca="1" si="16"/>
        <v>134</v>
      </c>
      <c r="J49" s="197">
        <f t="shared" ca="1" si="17"/>
        <v>37</v>
      </c>
      <c r="K49" s="197"/>
      <c r="L49" s="197">
        <f t="shared" ca="1" si="18"/>
        <v>331</v>
      </c>
      <c r="M49" s="197">
        <f t="shared" ca="1" si="19"/>
        <v>32</v>
      </c>
      <c r="N49" s="197"/>
      <c r="O49" s="197">
        <f t="shared" ca="1" si="20"/>
        <v>44</v>
      </c>
      <c r="P49" s="197">
        <f t="shared" ca="1" si="21"/>
        <v>11</v>
      </c>
      <c r="Q49" s="197"/>
      <c r="R49" s="197">
        <f t="shared" ca="1" si="22"/>
        <v>2511</v>
      </c>
      <c r="S49" s="197">
        <f t="shared" ca="1" si="23"/>
        <v>72</v>
      </c>
      <c r="T49" s="93"/>
    </row>
    <row r="50" spans="1:20" x14ac:dyDescent="0.2">
      <c r="A50" s="29" t="s">
        <v>151</v>
      </c>
      <c r="B50" s="92" t="s">
        <v>152</v>
      </c>
      <c r="C50" s="197">
        <f t="shared" ca="1" si="12"/>
        <v>2934</v>
      </c>
      <c r="D50" s="197">
        <f t="shared" ca="1" si="13"/>
        <v>81</v>
      </c>
      <c r="E50" s="197"/>
      <c r="F50" s="197">
        <f t="shared" ca="1" si="14"/>
        <v>367</v>
      </c>
      <c r="G50" s="197">
        <f t="shared" ca="1" si="15"/>
        <v>38</v>
      </c>
      <c r="H50" s="197"/>
      <c r="I50" s="197">
        <f t="shared" ca="1" si="16"/>
        <v>240</v>
      </c>
      <c r="J50" s="197">
        <f t="shared" ca="1" si="17"/>
        <v>24</v>
      </c>
      <c r="K50" s="197"/>
      <c r="L50" s="197">
        <f t="shared" ca="1" si="18"/>
        <v>607</v>
      </c>
      <c r="M50" s="197">
        <f t="shared" ca="1" si="19"/>
        <v>32</v>
      </c>
      <c r="N50" s="197"/>
      <c r="O50" s="197">
        <f t="shared" ca="1" si="20"/>
        <v>24</v>
      </c>
      <c r="P50" s="197">
        <f t="shared" ca="1" si="21"/>
        <v>25</v>
      </c>
      <c r="Q50" s="197"/>
      <c r="R50" s="197">
        <f t="shared" ca="1" si="22"/>
        <v>3576</v>
      </c>
      <c r="S50" s="197">
        <f t="shared" ca="1" si="23"/>
        <v>72</v>
      </c>
      <c r="T50" s="93"/>
    </row>
    <row r="51" spans="1:20" x14ac:dyDescent="0.2">
      <c r="A51" s="29" t="s">
        <v>153</v>
      </c>
      <c r="B51" s="92" t="s">
        <v>154</v>
      </c>
      <c r="C51" s="197">
        <f t="shared" ca="1" si="12"/>
        <v>3154</v>
      </c>
      <c r="D51" s="197">
        <f t="shared" ca="1" si="13"/>
        <v>75</v>
      </c>
      <c r="E51" s="197"/>
      <c r="F51" s="197">
        <f t="shared" ca="1" si="14"/>
        <v>344</v>
      </c>
      <c r="G51" s="197">
        <f t="shared" ca="1" si="15"/>
        <v>29</v>
      </c>
      <c r="H51" s="197"/>
      <c r="I51" s="197">
        <f t="shared" ca="1" si="16"/>
        <v>148</v>
      </c>
      <c r="J51" s="197">
        <f t="shared" ca="1" si="17"/>
        <v>28</v>
      </c>
      <c r="K51" s="197"/>
      <c r="L51" s="197">
        <f t="shared" ca="1" si="18"/>
        <v>492</v>
      </c>
      <c r="M51" s="197">
        <f t="shared" ca="1" si="19"/>
        <v>29</v>
      </c>
      <c r="N51" s="197"/>
      <c r="O51" s="197">
        <f t="shared" ca="1" si="20"/>
        <v>55</v>
      </c>
      <c r="P51" s="197">
        <f t="shared" ca="1" si="21"/>
        <v>13</v>
      </c>
      <c r="Q51" s="197"/>
      <c r="R51" s="197">
        <f t="shared" ca="1" si="22"/>
        <v>3711</v>
      </c>
      <c r="S51" s="197">
        <f t="shared" ca="1" si="23"/>
        <v>68</v>
      </c>
      <c r="T51" s="93"/>
    </row>
    <row r="52" spans="1:20" x14ac:dyDescent="0.2">
      <c r="A52" s="86"/>
      <c r="B52" s="94"/>
      <c r="C52" s="197"/>
      <c r="D52" s="198"/>
      <c r="E52" s="197"/>
      <c r="F52" s="197"/>
      <c r="G52" s="198"/>
      <c r="H52" s="197"/>
      <c r="I52" s="197"/>
      <c r="J52" s="198"/>
      <c r="K52" s="197"/>
      <c r="L52" s="197"/>
      <c r="M52" s="198"/>
      <c r="N52" s="197"/>
      <c r="O52" s="197"/>
      <c r="P52" s="198"/>
      <c r="Q52" s="197"/>
      <c r="R52" s="197"/>
      <c r="S52" s="198"/>
      <c r="T52" s="93"/>
    </row>
    <row r="53" spans="1:20" x14ac:dyDescent="0.2">
      <c r="A53" s="86" t="s">
        <v>155</v>
      </c>
      <c r="B53" s="90" t="s">
        <v>156</v>
      </c>
      <c r="C53" s="88">
        <f ca="1">VLOOKUP(TRIM($A53),INDIRECT($AB$10),3+$AB$11,0)</f>
        <v>51983</v>
      </c>
      <c r="D53" s="88">
        <f ca="1">VLOOKUP(TRIM($A53),INDIRECT($AB$10),6+$AB$11,0)</f>
        <v>74</v>
      </c>
      <c r="E53" s="88"/>
      <c r="F53" s="88">
        <f ca="1">VLOOKUP(TRIM($A53),INDIRECT($AB$10),9+$AB$11,0)</f>
        <v>4889</v>
      </c>
      <c r="G53" s="88">
        <f ca="1">VLOOKUP(TRIM($A53),INDIRECT($AB$10),12+$AB$11,0)</f>
        <v>34</v>
      </c>
      <c r="H53" s="88"/>
      <c r="I53" s="88">
        <f ca="1">VLOOKUP(TRIM($A53),INDIRECT($AB$10),15+$AB$11,0)</f>
        <v>3678</v>
      </c>
      <c r="J53" s="88">
        <f ca="1">VLOOKUP(TRIM($A53),INDIRECT($AB$10),18+$AB$11,0)</f>
        <v>32</v>
      </c>
      <c r="K53" s="88"/>
      <c r="L53" s="88">
        <f ca="1">VLOOKUP(TRIM($A53),INDIRECT($AB$10),21+$AB$11,0)</f>
        <v>8567</v>
      </c>
      <c r="M53" s="88">
        <f ca="1">VLOOKUP(TRIM($A53),INDIRECT($AB$10),24+$AB$11,0)</f>
        <v>33</v>
      </c>
      <c r="N53" s="88"/>
      <c r="O53" s="88">
        <f ca="1">VLOOKUP(TRIM($A53),INDIRECT($AB$10),27+$AB$11,0)</f>
        <v>833</v>
      </c>
      <c r="P53" s="88">
        <f ca="1">VLOOKUP(TRIM($A53),INDIRECT($AB$10),30+$AB$11,0)</f>
        <v>13</v>
      </c>
      <c r="Q53" s="88"/>
      <c r="R53" s="88">
        <f ca="1">VLOOKUP(TRIM($A53),INDIRECT($AB$10),33+$AB$11,0)</f>
        <v>61775</v>
      </c>
      <c r="S53" s="88">
        <f ca="1">VLOOKUP(TRIM($A53),INDIRECT($AB$10),36+$AB$11,0)</f>
        <v>67</v>
      </c>
      <c r="T53" s="89"/>
    </row>
    <row r="54" spans="1:20" x14ac:dyDescent="0.2">
      <c r="A54" s="29"/>
      <c r="B54" s="92"/>
      <c r="C54" s="197"/>
      <c r="D54" s="198"/>
      <c r="E54" s="197"/>
      <c r="F54" s="197"/>
      <c r="G54" s="198"/>
      <c r="H54" s="197"/>
      <c r="I54" s="197"/>
      <c r="J54" s="198"/>
      <c r="K54" s="197"/>
      <c r="L54" s="197"/>
      <c r="M54" s="198"/>
      <c r="N54" s="197"/>
      <c r="O54" s="197"/>
      <c r="P54" s="198"/>
      <c r="Q54" s="197"/>
      <c r="R54" s="197"/>
      <c r="S54" s="198"/>
      <c r="T54" s="93"/>
    </row>
    <row r="55" spans="1:20" x14ac:dyDescent="0.2">
      <c r="A55" s="29" t="s">
        <v>157</v>
      </c>
      <c r="B55" s="92" t="s">
        <v>158</v>
      </c>
      <c r="C55" s="197">
        <f ca="1">VLOOKUP(TRIM($A55),INDIRECT($AB$10),3+$AB$11,0)</f>
        <v>2296</v>
      </c>
      <c r="D55" s="197">
        <f ca="1">VLOOKUP(TRIM($A55),INDIRECT($AB$10),6+$AB$11,0)</f>
        <v>73</v>
      </c>
      <c r="E55" s="197"/>
      <c r="F55" s="197">
        <f ca="1">VLOOKUP(TRIM($A55),INDIRECT($AB$10),9+$AB$11,0)</f>
        <v>240</v>
      </c>
      <c r="G55" s="197">
        <f ca="1">VLOOKUP(TRIM($A55),INDIRECT($AB$10),12+$AB$11,0)</f>
        <v>34</v>
      </c>
      <c r="H55" s="197"/>
      <c r="I55" s="197">
        <f ca="1">VLOOKUP(TRIM($A55),INDIRECT($AB$10),15+$AB$11,0)</f>
        <v>120</v>
      </c>
      <c r="J55" s="197">
        <f ca="1">VLOOKUP(TRIM($A55),INDIRECT($AB$10),18+$AB$11,0)</f>
        <v>28</v>
      </c>
      <c r="K55" s="197"/>
      <c r="L55" s="197">
        <f ca="1">VLOOKUP(TRIM($A55),INDIRECT($AB$10),21+$AB$11,0)</f>
        <v>360</v>
      </c>
      <c r="M55" s="197">
        <f ca="1">VLOOKUP(TRIM($A55),INDIRECT($AB$10),24+$AB$11,0)</f>
        <v>32</v>
      </c>
      <c r="N55" s="197"/>
      <c r="O55" s="197">
        <f ca="1">VLOOKUP(TRIM($A55),INDIRECT($AB$10),27+$AB$11,0)</f>
        <v>66</v>
      </c>
      <c r="P55" s="197">
        <f ca="1">VLOOKUP(TRIM($A55),INDIRECT($AB$10),30+$AB$11,0)</f>
        <v>14</v>
      </c>
      <c r="Q55" s="197"/>
      <c r="R55" s="197">
        <f ca="1">VLOOKUP(TRIM($A55),INDIRECT($AB$10),33+$AB$11,0)</f>
        <v>2728</v>
      </c>
      <c r="S55" s="197">
        <f ca="1">VLOOKUP(TRIM($A55),INDIRECT($AB$10),36+$AB$11,0)</f>
        <v>66</v>
      </c>
      <c r="T55" s="93"/>
    </row>
    <row r="56" spans="1:20" x14ac:dyDescent="0.2">
      <c r="A56" s="29" t="s">
        <v>159</v>
      </c>
      <c r="B56" s="92" t="s">
        <v>160</v>
      </c>
      <c r="C56" s="197">
        <f t="shared" ref="C56:C69" ca="1" si="24">VLOOKUP(TRIM($A56),INDIRECT($AB$10),3+$AB$11,0)</f>
        <v>6295</v>
      </c>
      <c r="D56" s="197">
        <f t="shared" ref="D56:D69" ca="1" si="25">VLOOKUP(TRIM($A56),INDIRECT($AB$10),6+$AB$11,0)</f>
        <v>73</v>
      </c>
      <c r="E56" s="197"/>
      <c r="F56" s="197">
        <f t="shared" ref="F56:F69" ca="1" si="26">VLOOKUP(TRIM($A56),INDIRECT($AB$10),9+$AB$11,0)</f>
        <v>734</v>
      </c>
      <c r="G56" s="197">
        <f t="shared" ref="G56:G69" ca="1" si="27">VLOOKUP(TRIM($A56),INDIRECT($AB$10),12+$AB$11,0)</f>
        <v>38</v>
      </c>
      <c r="H56" s="197"/>
      <c r="I56" s="197">
        <f t="shared" ref="I56:I69" ca="1" si="28">VLOOKUP(TRIM($A56),INDIRECT($AB$10),15+$AB$11,0)</f>
        <v>427</v>
      </c>
      <c r="J56" s="197">
        <f t="shared" ref="J56:J69" ca="1" si="29">VLOOKUP(TRIM($A56),INDIRECT($AB$10),18+$AB$11,0)</f>
        <v>28</v>
      </c>
      <c r="K56" s="197"/>
      <c r="L56" s="197">
        <f t="shared" ref="L56:L69" ca="1" si="30">VLOOKUP(TRIM($A56),INDIRECT($AB$10),21+$AB$11,0)</f>
        <v>1161</v>
      </c>
      <c r="M56" s="197">
        <f t="shared" ref="M56:M69" ca="1" si="31">VLOOKUP(TRIM($A56),INDIRECT($AB$10),24+$AB$11,0)</f>
        <v>34</v>
      </c>
      <c r="N56" s="197"/>
      <c r="O56" s="197">
        <f t="shared" ref="O56:O69" ca="1" si="32">VLOOKUP(TRIM($A56),INDIRECT($AB$10),27+$AB$11,0)</f>
        <v>107</v>
      </c>
      <c r="P56" s="197">
        <f t="shared" ref="P56:P69" ca="1" si="33">VLOOKUP(TRIM($A56),INDIRECT($AB$10),30+$AB$11,0)</f>
        <v>15</v>
      </c>
      <c r="Q56" s="197"/>
      <c r="R56" s="197">
        <f t="shared" ref="R56:R69" ca="1" si="34">VLOOKUP(TRIM($A56),INDIRECT($AB$10),33+$AB$11,0)</f>
        <v>7638</v>
      </c>
      <c r="S56" s="197">
        <f t="shared" ref="S56:S69" ca="1" si="35">VLOOKUP(TRIM($A56),INDIRECT($AB$10),36+$AB$11,0)</f>
        <v>66</v>
      </c>
      <c r="T56" s="93"/>
    </row>
    <row r="57" spans="1:20" x14ac:dyDescent="0.2">
      <c r="A57" s="29" t="s">
        <v>161</v>
      </c>
      <c r="B57" s="92" t="s">
        <v>162</v>
      </c>
      <c r="C57" s="197">
        <f t="shared" ca="1" si="24"/>
        <v>2250</v>
      </c>
      <c r="D57" s="197">
        <f t="shared" ca="1" si="25"/>
        <v>80</v>
      </c>
      <c r="E57" s="197"/>
      <c r="F57" s="197">
        <f t="shared" ca="1" si="26"/>
        <v>203</v>
      </c>
      <c r="G57" s="197">
        <f t="shared" ca="1" si="27"/>
        <v>40</v>
      </c>
      <c r="H57" s="197"/>
      <c r="I57" s="197">
        <f t="shared" ca="1" si="28"/>
        <v>108</v>
      </c>
      <c r="J57" s="197">
        <f t="shared" ca="1" si="29"/>
        <v>30</v>
      </c>
      <c r="K57" s="197"/>
      <c r="L57" s="197">
        <f t="shared" ca="1" si="30"/>
        <v>311</v>
      </c>
      <c r="M57" s="197">
        <f t="shared" ca="1" si="31"/>
        <v>36</v>
      </c>
      <c r="N57" s="197"/>
      <c r="O57" s="197">
        <f t="shared" ca="1" si="32"/>
        <v>53</v>
      </c>
      <c r="P57" s="197">
        <f t="shared" ca="1" si="33"/>
        <v>19</v>
      </c>
      <c r="Q57" s="197"/>
      <c r="R57" s="197">
        <f t="shared" ca="1" si="34"/>
        <v>2626</v>
      </c>
      <c r="S57" s="197">
        <f t="shared" ca="1" si="35"/>
        <v>73</v>
      </c>
      <c r="T57" s="93"/>
    </row>
    <row r="58" spans="1:20" x14ac:dyDescent="0.2">
      <c r="A58" s="29" t="s">
        <v>163</v>
      </c>
      <c r="B58" s="92" t="s">
        <v>164</v>
      </c>
      <c r="C58" s="197">
        <f t="shared" ca="1" si="24"/>
        <v>2945</v>
      </c>
      <c r="D58" s="197">
        <f t="shared" ca="1" si="25"/>
        <v>71</v>
      </c>
      <c r="E58" s="197"/>
      <c r="F58" s="197">
        <f t="shared" ca="1" si="26"/>
        <v>380</v>
      </c>
      <c r="G58" s="197">
        <f t="shared" ca="1" si="27"/>
        <v>28</v>
      </c>
      <c r="H58" s="197"/>
      <c r="I58" s="197">
        <f t="shared" ca="1" si="28"/>
        <v>128</v>
      </c>
      <c r="J58" s="197">
        <f t="shared" ca="1" si="29"/>
        <v>38</v>
      </c>
      <c r="K58" s="197"/>
      <c r="L58" s="197">
        <f t="shared" ca="1" si="30"/>
        <v>508</v>
      </c>
      <c r="M58" s="197">
        <f t="shared" ca="1" si="31"/>
        <v>30</v>
      </c>
      <c r="N58" s="197"/>
      <c r="O58" s="197">
        <f t="shared" ca="1" si="32"/>
        <v>50</v>
      </c>
      <c r="P58" s="197">
        <f t="shared" ca="1" si="33"/>
        <v>16</v>
      </c>
      <c r="Q58" s="197"/>
      <c r="R58" s="197">
        <f t="shared" ca="1" si="34"/>
        <v>3522</v>
      </c>
      <c r="S58" s="197">
        <f t="shared" ca="1" si="35"/>
        <v>64</v>
      </c>
      <c r="T58" s="93"/>
    </row>
    <row r="59" spans="1:20" x14ac:dyDescent="0.2">
      <c r="A59" s="29" t="s">
        <v>165</v>
      </c>
      <c r="B59" s="92" t="s">
        <v>166</v>
      </c>
      <c r="C59" s="197">
        <f t="shared" ca="1" si="24"/>
        <v>3106</v>
      </c>
      <c r="D59" s="197">
        <f t="shared" ca="1" si="25"/>
        <v>77</v>
      </c>
      <c r="E59" s="197"/>
      <c r="F59" s="197">
        <f t="shared" ca="1" si="26"/>
        <v>212</v>
      </c>
      <c r="G59" s="197">
        <f t="shared" ca="1" si="27"/>
        <v>28</v>
      </c>
      <c r="H59" s="197"/>
      <c r="I59" s="197">
        <f t="shared" ca="1" si="28"/>
        <v>174</v>
      </c>
      <c r="J59" s="197">
        <f t="shared" ca="1" si="29"/>
        <v>25</v>
      </c>
      <c r="K59" s="197"/>
      <c r="L59" s="197">
        <f t="shared" ca="1" si="30"/>
        <v>386</v>
      </c>
      <c r="M59" s="197">
        <f t="shared" ca="1" si="31"/>
        <v>27</v>
      </c>
      <c r="N59" s="197"/>
      <c r="O59" s="197">
        <f t="shared" ca="1" si="32"/>
        <v>51</v>
      </c>
      <c r="P59" s="197">
        <f t="shared" ca="1" si="33"/>
        <v>24</v>
      </c>
      <c r="Q59" s="197"/>
      <c r="R59" s="197">
        <f t="shared" ca="1" si="34"/>
        <v>3557</v>
      </c>
      <c r="S59" s="197">
        <f t="shared" ca="1" si="35"/>
        <v>70</v>
      </c>
      <c r="T59" s="93"/>
    </row>
    <row r="60" spans="1:20" x14ac:dyDescent="0.2">
      <c r="A60" s="29" t="s">
        <v>167</v>
      </c>
      <c r="B60" s="245" t="s">
        <v>440</v>
      </c>
      <c r="C60" s="197">
        <f t="shared" ca="1" si="24"/>
        <v>2544</v>
      </c>
      <c r="D60" s="197">
        <f t="shared" ca="1" si="25"/>
        <v>70</v>
      </c>
      <c r="E60" s="197"/>
      <c r="F60" s="197">
        <f t="shared" ca="1" si="26"/>
        <v>254</v>
      </c>
      <c r="G60" s="197">
        <f t="shared" ca="1" si="27"/>
        <v>35</v>
      </c>
      <c r="H60" s="197"/>
      <c r="I60" s="197">
        <f t="shared" ca="1" si="28"/>
        <v>193</v>
      </c>
      <c r="J60" s="197">
        <f t="shared" ca="1" si="29"/>
        <v>24</v>
      </c>
      <c r="K60" s="197"/>
      <c r="L60" s="197">
        <f t="shared" ca="1" si="30"/>
        <v>447</v>
      </c>
      <c r="M60" s="197">
        <f t="shared" ca="1" si="31"/>
        <v>30</v>
      </c>
      <c r="N60" s="197"/>
      <c r="O60" s="197">
        <f t="shared" ca="1" si="32"/>
        <v>61</v>
      </c>
      <c r="P60" s="197">
        <f t="shared" ca="1" si="33"/>
        <v>13</v>
      </c>
      <c r="Q60" s="197"/>
      <c r="R60" s="197">
        <f t="shared" ca="1" si="34"/>
        <v>3078</v>
      </c>
      <c r="S60" s="197">
        <f t="shared" ca="1" si="35"/>
        <v>63</v>
      </c>
      <c r="T60" s="93"/>
    </row>
    <row r="61" spans="1:20" x14ac:dyDescent="0.2">
      <c r="A61" s="29" t="s">
        <v>168</v>
      </c>
      <c r="B61" s="92" t="s">
        <v>169</v>
      </c>
      <c r="C61" s="197">
        <f t="shared" ca="1" si="24"/>
        <v>4478</v>
      </c>
      <c r="D61" s="197">
        <f t="shared" ca="1" si="25"/>
        <v>77</v>
      </c>
      <c r="E61" s="197"/>
      <c r="F61" s="197">
        <f t="shared" ca="1" si="26"/>
        <v>551</v>
      </c>
      <c r="G61" s="197">
        <f t="shared" ca="1" si="27"/>
        <v>34</v>
      </c>
      <c r="H61" s="197"/>
      <c r="I61" s="197">
        <f t="shared" ca="1" si="28"/>
        <v>169</v>
      </c>
      <c r="J61" s="197">
        <f t="shared" ca="1" si="29"/>
        <v>22</v>
      </c>
      <c r="K61" s="197"/>
      <c r="L61" s="197">
        <f t="shared" ca="1" si="30"/>
        <v>720</v>
      </c>
      <c r="M61" s="197">
        <f t="shared" ca="1" si="31"/>
        <v>31</v>
      </c>
      <c r="N61" s="197"/>
      <c r="O61" s="197">
        <f t="shared" ca="1" si="32"/>
        <v>89</v>
      </c>
      <c r="P61" s="197">
        <f t="shared" ca="1" si="33"/>
        <v>13</v>
      </c>
      <c r="Q61" s="197"/>
      <c r="R61" s="197">
        <f t="shared" ca="1" si="34"/>
        <v>5304</v>
      </c>
      <c r="S61" s="197">
        <f t="shared" ca="1" si="35"/>
        <v>70</v>
      </c>
      <c r="T61" s="93"/>
    </row>
    <row r="62" spans="1:20" x14ac:dyDescent="0.2">
      <c r="A62" s="29" t="s">
        <v>170</v>
      </c>
      <c r="B62" s="92" t="s">
        <v>171</v>
      </c>
      <c r="C62" s="197">
        <f t="shared" ca="1" si="24"/>
        <v>7179</v>
      </c>
      <c r="D62" s="197">
        <f t="shared" ca="1" si="25"/>
        <v>77</v>
      </c>
      <c r="E62" s="197"/>
      <c r="F62" s="197">
        <f t="shared" ca="1" si="26"/>
        <v>567</v>
      </c>
      <c r="G62" s="197">
        <f t="shared" ca="1" si="27"/>
        <v>41</v>
      </c>
      <c r="H62" s="197"/>
      <c r="I62" s="197">
        <f t="shared" ca="1" si="28"/>
        <v>785</v>
      </c>
      <c r="J62" s="197">
        <f t="shared" ca="1" si="29"/>
        <v>43</v>
      </c>
      <c r="K62" s="197"/>
      <c r="L62" s="197">
        <f t="shared" ca="1" si="30"/>
        <v>1352</v>
      </c>
      <c r="M62" s="197">
        <f t="shared" ca="1" si="31"/>
        <v>42</v>
      </c>
      <c r="N62" s="197"/>
      <c r="O62" s="197">
        <f t="shared" ca="1" si="32"/>
        <v>60</v>
      </c>
      <c r="P62" s="197">
        <f t="shared" ca="1" si="33"/>
        <v>8</v>
      </c>
      <c r="Q62" s="197"/>
      <c r="R62" s="197">
        <f t="shared" ca="1" si="34"/>
        <v>8656</v>
      </c>
      <c r="S62" s="197">
        <f t="shared" ca="1" si="35"/>
        <v>70</v>
      </c>
      <c r="T62" s="93"/>
    </row>
    <row r="63" spans="1:20" x14ac:dyDescent="0.2">
      <c r="A63" s="29" t="s">
        <v>172</v>
      </c>
      <c r="B63" s="92" t="s">
        <v>173</v>
      </c>
      <c r="C63" s="197">
        <f t="shared" ca="1" si="24"/>
        <v>1581</v>
      </c>
      <c r="D63" s="197">
        <f t="shared" ca="1" si="25"/>
        <v>77</v>
      </c>
      <c r="E63" s="197"/>
      <c r="F63" s="197">
        <f t="shared" ca="1" si="26"/>
        <v>199</v>
      </c>
      <c r="G63" s="197">
        <f t="shared" ca="1" si="27"/>
        <v>26</v>
      </c>
      <c r="H63" s="197"/>
      <c r="I63" s="197">
        <f t="shared" ca="1" si="28"/>
        <v>81</v>
      </c>
      <c r="J63" s="197">
        <f t="shared" ca="1" si="29"/>
        <v>25</v>
      </c>
      <c r="K63" s="197"/>
      <c r="L63" s="197">
        <f t="shared" ca="1" si="30"/>
        <v>280</v>
      </c>
      <c r="M63" s="197">
        <f t="shared" ca="1" si="31"/>
        <v>26</v>
      </c>
      <c r="N63" s="197"/>
      <c r="O63" s="197">
        <f t="shared" ca="1" si="32"/>
        <v>16</v>
      </c>
      <c r="P63" s="197" t="str">
        <f t="shared" ca="1" si="33"/>
        <v>x</v>
      </c>
      <c r="Q63" s="197"/>
      <c r="R63" s="197">
        <f t="shared" ca="1" si="34"/>
        <v>1883</v>
      </c>
      <c r="S63" s="197">
        <f t="shared" ca="1" si="35"/>
        <v>69</v>
      </c>
      <c r="T63" s="93"/>
    </row>
    <row r="64" spans="1:20" x14ac:dyDescent="0.2">
      <c r="A64" s="29" t="s">
        <v>174</v>
      </c>
      <c r="B64" s="92" t="s">
        <v>175</v>
      </c>
      <c r="C64" s="197">
        <f t="shared" ca="1" si="24"/>
        <v>1631</v>
      </c>
      <c r="D64" s="197">
        <f t="shared" ca="1" si="25"/>
        <v>79</v>
      </c>
      <c r="E64" s="197"/>
      <c r="F64" s="197">
        <f t="shared" ca="1" si="26"/>
        <v>116</v>
      </c>
      <c r="G64" s="197">
        <f t="shared" ca="1" si="27"/>
        <v>31</v>
      </c>
      <c r="H64" s="197"/>
      <c r="I64" s="197">
        <f t="shared" ca="1" si="28"/>
        <v>133</v>
      </c>
      <c r="J64" s="197">
        <f t="shared" ca="1" si="29"/>
        <v>31</v>
      </c>
      <c r="K64" s="197"/>
      <c r="L64" s="197">
        <f t="shared" ca="1" si="30"/>
        <v>249</v>
      </c>
      <c r="M64" s="197">
        <f t="shared" ca="1" si="31"/>
        <v>31</v>
      </c>
      <c r="N64" s="197"/>
      <c r="O64" s="197">
        <f t="shared" ca="1" si="32"/>
        <v>34</v>
      </c>
      <c r="P64" s="197" t="str">
        <f t="shared" ca="1" si="33"/>
        <v>x</v>
      </c>
      <c r="Q64" s="197"/>
      <c r="R64" s="197">
        <f t="shared" ca="1" si="34"/>
        <v>1922</v>
      </c>
      <c r="S64" s="197">
        <f t="shared" ca="1" si="35"/>
        <v>71</v>
      </c>
      <c r="T64" s="93"/>
    </row>
    <row r="65" spans="1:20" x14ac:dyDescent="0.2">
      <c r="A65" s="29" t="s">
        <v>176</v>
      </c>
      <c r="B65" s="92" t="s">
        <v>177</v>
      </c>
      <c r="C65" s="197">
        <f t="shared" ca="1" si="24"/>
        <v>5208</v>
      </c>
      <c r="D65" s="197">
        <f t="shared" ca="1" si="25"/>
        <v>71</v>
      </c>
      <c r="E65" s="197"/>
      <c r="F65" s="197">
        <f t="shared" ca="1" si="26"/>
        <v>276</v>
      </c>
      <c r="G65" s="197">
        <f t="shared" ca="1" si="27"/>
        <v>28</v>
      </c>
      <c r="H65" s="197"/>
      <c r="I65" s="197">
        <f t="shared" ca="1" si="28"/>
        <v>267</v>
      </c>
      <c r="J65" s="197">
        <f t="shared" ca="1" si="29"/>
        <v>26</v>
      </c>
      <c r="K65" s="197"/>
      <c r="L65" s="197">
        <f t="shared" ca="1" si="30"/>
        <v>543</v>
      </c>
      <c r="M65" s="197">
        <f t="shared" ca="1" si="31"/>
        <v>27</v>
      </c>
      <c r="N65" s="197"/>
      <c r="O65" s="197">
        <f t="shared" ca="1" si="32"/>
        <v>59</v>
      </c>
      <c r="P65" s="197">
        <f t="shared" ca="1" si="33"/>
        <v>15</v>
      </c>
      <c r="Q65" s="197"/>
      <c r="R65" s="197">
        <f t="shared" ca="1" si="34"/>
        <v>5837</v>
      </c>
      <c r="S65" s="197">
        <f t="shared" ca="1" si="35"/>
        <v>66</v>
      </c>
      <c r="T65" s="93"/>
    </row>
    <row r="66" spans="1:20" x14ac:dyDescent="0.2">
      <c r="A66" s="29" t="s">
        <v>178</v>
      </c>
      <c r="B66" s="92" t="s">
        <v>179</v>
      </c>
      <c r="C66" s="197">
        <f t="shared" ca="1" si="24"/>
        <v>2603</v>
      </c>
      <c r="D66" s="197">
        <f t="shared" ca="1" si="25"/>
        <v>70</v>
      </c>
      <c r="E66" s="197"/>
      <c r="F66" s="197">
        <f t="shared" ca="1" si="26"/>
        <v>308</v>
      </c>
      <c r="G66" s="197">
        <f t="shared" ca="1" si="27"/>
        <v>29</v>
      </c>
      <c r="H66" s="197"/>
      <c r="I66" s="197">
        <f t="shared" ca="1" si="28"/>
        <v>198</v>
      </c>
      <c r="J66" s="197">
        <f t="shared" ca="1" si="29"/>
        <v>23</v>
      </c>
      <c r="K66" s="197"/>
      <c r="L66" s="197">
        <f t="shared" ca="1" si="30"/>
        <v>506</v>
      </c>
      <c r="M66" s="197">
        <f t="shared" ca="1" si="31"/>
        <v>26</v>
      </c>
      <c r="N66" s="197"/>
      <c r="O66" s="197">
        <f t="shared" ca="1" si="32"/>
        <v>22</v>
      </c>
      <c r="P66" s="197" t="str">
        <f t="shared" ca="1" si="33"/>
        <v>x</v>
      </c>
      <c r="Q66" s="197"/>
      <c r="R66" s="197">
        <f t="shared" ca="1" si="34"/>
        <v>3148</v>
      </c>
      <c r="S66" s="197">
        <f t="shared" ca="1" si="35"/>
        <v>62</v>
      </c>
      <c r="T66" s="93"/>
    </row>
    <row r="67" spans="1:20" x14ac:dyDescent="0.2">
      <c r="A67" s="29" t="s">
        <v>180</v>
      </c>
      <c r="B67" s="92" t="s">
        <v>181</v>
      </c>
      <c r="C67" s="197">
        <f t="shared" ca="1" si="24"/>
        <v>4982</v>
      </c>
      <c r="D67" s="197">
        <f t="shared" ca="1" si="25"/>
        <v>72</v>
      </c>
      <c r="E67" s="197"/>
      <c r="F67" s="197">
        <f t="shared" ca="1" si="26"/>
        <v>406</v>
      </c>
      <c r="G67" s="197">
        <f t="shared" ca="1" si="27"/>
        <v>38</v>
      </c>
      <c r="H67" s="197"/>
      <c r="I67" s="197">
        <f t="shared" ca="1" si="28"/>
        <v>635</v>
      </c>
      <c r="J67" s="197">
        <f t="shared" ca="1" si="29"/>
        <v>34</v>
      </c>
      <c r="K67" s="197"/>
      <c r="L67" s="197">
        <f t="shared" ca="1" si="30"/>
        <v>1041</v>
      </c>
      <c r="M67" s="197">
        <f t="shared" ca="1" si="31"/>
        <v>36</v>
      </c>
      <c r="N67" s="197"/>
      <c r="O67" s="197">
        <f t="shared" ca="1" si="32"/>
        <v>67</v>
      </c>
      <c r="P67" s="197">
        <f t="shared" ca="1" si="33"/>
        <v>4</v>
      </c>
      <c r="Q67" s="197"/>
      <c r="R67" s="197">
        <f t="shared" ca="1" si="34"/>
        <v>6159</v>
      </c>
      <c r="S67" s="197">
        <f t="shared" ca="1" si="35"/>
        <v>65</v>
      </c>
      <c r="T67" s="93"/>
    </row>
    <row r="68" spans="1:20" x14ac:dyDescent="0.2">
      <c r="A68" s="29" t="s">
        <v>182</v>
      </c>
      <c r="B68" s="92" t="s">
        <v>183</v>
      </c>
      <c r="C68" s="197">
        <f t="shared" ca="1" si="24"/>
        <v>3185</v>
      </c>
      <c r="D68" s="197">
        <f t="shared" ca="1" si="25"/>
        <v>75</v>
      </c>
      <c r="E68" s="197"/>
      <c r="F68" s="197">
        <f t="shared" ca="1" si="26"/>
        <v>339</v>
      </c>
      <c r="G68" s="197">
        <f t="shared" ca="1" si="27"/>
        <v>30</v>
      </c>
      <c r="H68" s="197"/>
      <c r="I68" s="197">
        <f t="shared" ca="1" si="28"/>
        <v>176</v>
      </c>
      <c r="J68" s="197">
        <f t="shared" ca="1" si="29"/>
        <v>30</v>
      </c>
      <c r="K68" s="197"/>
      <c r="L68" s="197">
        <f t="shared" ca="1" si="30"/>
        <v>515</v>
      </c>
      <c r="M68" s="197">
        <f t="shared" ca="1" si="31"/>
        <v>30</v>
      </c>
      <c r="N68" s="197"/>
      <c r="O68" s="197">
        <f t="shared" ca="1" si="32"/>
        <v>74</v>
      </c>
      <c r="P68" s="197">
        <f t="shared" ca="1" si="33"/>
        <v>12</v>
      </c>
      <c r="Q68" s="197"/>
      <c r="R68" s="197">
        <f t="shared" ca="1" si="34"/>
        <v>3792</v>
      </c>
      <c r="S68" s="197">
        <f t="shared" ca="1" si="35"/>
        <v>67</v>
      </c>
      <c r="T68" s="93"/>
    </row>
    <row r="69" spans="1:20" x14ac:dyDescent="0.2">
      <c r="A69" s="29" t="s">
        <v>184</v>
      </c>
      <c r="B69" s="92" t="s">
        <v>185</v>
      </c>
      <c r="C69" s="197">
        <f t="shared" ca="1" si="24"/>
        <v>1700</v>
      </c>
      <c r="D69" s="197">
        <f t="shared" ca="1" si="25"/>
        <v>72</v>
      </c>
      <c r="E69" s="197"/>
      <c r="F69" s="197">
        <f t="shared" ca="1" si="26"/>
        <v>104</v>
      </c>
      <c r="G69" s="197">
        <f t="shared" ca="1" si="27"/>
        <v>26</v>
      </c>
      <c r="H69" s="197"/>
      <c r="I69" s="197">
        <f t="shared" ca="1" si="28"/>
        <v>84</v>
      </c>
      <c r="J69" s="197">
        <f t="shared" ca="1" si="29"/>
        <v>26</v>
      </c>
      <c r="K69" s="197"/>
      <c r="L69" s="197">
        <f t="shared" ca="1" si="30"/>
        <v>188</v>
      </c>
      <c r="M69" s="197">
        <f t="shared" ca="1" si="31"/>
        <v>26</v>
      </c>
      <c r="N69" s="197"/>
      <c r="O69" s="197">
        <f t="shared" ca="1" si="32"/>
        <v>24</v>
      </c>
      <c r="P69" s="197">
        <f t="shared" ca="1" si="33"/>
        <v>17</v>
      </c>
      <c r="Q69" s="197"/>
      <c r="R69" s="197">
        <f t="shared" ca="1" si="34"/>
        <v>1925</v>
      </c>
      <c r="S69" s="197">
        <f t="shared" ca="1" si="35"/>
        <v>67</v>
      </c>
      <c r="T69" s="93"/>
    </row>
    <row r="70" spans="1:20" x14ac:dyDescent="0.2">
      <c r="A70" s="86"/>
      <c r="B70" s="94"/>
      <c r="C70" s="197"/>
      <c r="D70" s="198"/>
      <c r="E70" s="197"/>
      <c r="F70" s="197"/>
      <c r="G70" s="198"/>
      <c r="H70" s="197"/>
      <c r="I70" s="197"/>
      <c r="J70" s="198"/>
      <c r="K70" s="197"/>
      <c r="L70" s="197"/>
      <c r="M70" s="198"/>
      <c r="N70" s="197"/>
      <c r="O70" s="197"/>
      <c r="P70" s="198"/>
      <c r="Q70" s="197"/>
      <c r="R70" s="197"/>
      <c r="S70" s="198"/>
      <c r="T70" s="93"/>
    </row>
    <row r="71" spans="1:20" x14ac:dyDescent="0.2">
      <c r="A71" s="86" t="s">
        <v>186</v>
      </c>
      <c r="B71" s="90" t="s">
        <v>187</v>
      </c>
      <c r="C71" s="88">
        <f ca="1">VLOOKUP(TRIM($A71),INDIRECT($AB$10),3+$AB$11,0)</f>
        <v>44682</v>
      </c>
      <c r="D71" s="88">
        <f ca="1">VLOOKUP(TRIM($A71),INDIRECT($AB$10),6+$AB$11,0)</f>
        <v>75</v>
      </c>
      <c r="E71" s="88"/>
      <c r="F71" s="88">
        <f ca="1">VLOOKUP(TRIM($A71),INDIRECT($AB$10),9+$AB$11,0)</f>
        <v>3773</v>
      </c>
      <c r="G71" s="88">
        <f ca="1">VLOOKUP(TRIM($A71),INDIRECT($AB$10),12+$AB$11,0)</f>
        <v>30</v>
      </c>
      <c r="H71" s="88"/>
      <c r="I71" s="88">
        <f ca="1">VLOOKUP(TRIM($A71),INDIRECT($AB$10),15+$AB$11,0)</f>
        <v>2418</v>
      </c>
      <c r="J71" s="88">
        <f ca="1">VLOOKUP(TRIM($A71),INDIRECT($AB$10),18+$AB$11,0)</f>
        <v>33</v>
      </c>
      <c r="K71" s="88"/>
      <c r="L71" s="88">
        <f ca="1">VLOOKUP(TRIM($A71),INDIRECT($AB$10),21+$AB$11,0)</f>
        <v>6191</v>
      </c>
      <c r="M71" s="88">
        <f ca="1">VLOOKUP(TRIM($A71),INDIRECT($AB$10),24+$AB$11,0)</f>
        <v>31</v>
      </c>
      <c r="N71" s="88"/>
      <c r="O71" s="88">
        <f ca="1">VLOOKUP(TRIM($A71),INDIRECT($AB$10),27+$AB$11,0)</f>
        <v>619</v>
      </c>
      <c r="P71" s="88">
        <f ca="1">VLOOKUP(TRIM($A71),INDIRECT($AB$10),30+$AB$11,0)</f>
        <v>12</v>
      </c>
      <c r="Q71" s="88"/>
      <c r="R71" s="88">
        <f ca="1">VLOOKUP(TRIM($A71),INDIRECT($AB$10),33+$AB$11,0)</f>
        <v>51822</v>
      </c>
      <c r="S71" s="88">
        <f ca="1">VLOOKUP(TRIM($A71),INDIRECT($AB$10),36+$AB$11,0)</f>
        <v>68</v>
      </c>
      <c r="T71" s="89"/>
    </row>
    <row r="72" spans="1:20" x14ac:dyDescent="0.2">
      <c r="A72" s="29"/>
      <c r="B72" s="92"/>
      <c r="C72" s="197"/>
      <c r="D72" s="198"/>
      <c r="E72" s="197"/>
      <c r="F72" s="197"/>
      <c r="G72" s="198"/>
      <c r="H72" s="197"/>
      <c r="I72" s="197"/>
      <c r="J72" s="198"/>
      <c r="K72" s="197"/>
      <c r="L72" s="197"/>
      <c r="M72" s="198"/>
      <c r="N72" s="197"/>
      <c r="O72" s="197"/>
      <c r="P72" s="198"/>
      <c r="Q72" s="197"/>
      <c r="R72" s="197"/>
      <c r="S72" s="198"/>
      <c r="T72" s="93"/>
    </row>
    <row r="73" spans="1:20" x14ac:dyDescent="0.2">
      <c r="A73" s="29" t="s">
        <v>188</v>
      </c>
      <c r="B73" s="92" t="s">
        <v>189</v>
      </c>
      <c r="C73" s="197">
        <f ca="1">VLOOKUP(TRIM($A73),INDIRECT($AB$10),3+$AB$11,0)</f>
        <v>2577</v>
      </c>
      <c r="D73" s="197">
        <f ca="1">VLOOKUP(TRIM($A73),INDIRECT($AB$10),6+$AB$11,0)</f>
        <v>66</v>
      </c>
      <c r="E73" s="197"/>
      <c r="F73" s="197">
        <f ca="1">VLOOKUP(TRIM($A73),INDIRECT($AB$10),9+$AB$11,0)</f>
        <v>246</v>
      </c>
      <c r="G73" s="197">
        <f ca="1">VLOOKUP(TRIM($A73),INDIRECT($AB$10),12+$AB$11,0)</f>
        <v>24</v>
      </c>
      <c r="H73" s="197"/>
      <c r="I73" s="197">
        <f ca="1">VLOOKUP(TRIM($A73),INDIRECT($AB$10),15+$AB$11,0)</f>
        <v>174</v>
      </c>
      <c r="J73" s="197" t="str">
        <f ca="1">VLOOKUP(TRIM($A73),INDIRECT($AB$10),18+$AB$11,0)</f>
        <v>x</v>
      </c>
      <c r="K73" s="197"/>
      <c r="L73" s="197">
        <f ca="1">VLOOKUP(TRIM($A73),INDIRECT($AB$10),21+$AB$11,0)</f>
        <v>420</v>
      </c>
      <c r="M73" s="197" t="str">
        <f ca="1">VLOOKUP(TRIM($A73),INDIRECT($AB$10),24+$AB$11,0)</f>
        <v>x</v>
      </c>
      <c r="N73" s="197"/>
      <c r="O73" s="197">
        <f ca="1">VLOOKUP(TRIM($A73),INDIRECT($AB$10),27+$AB$11,0)</f>
        <v>27</v>
      </c>
      <c r="P73" s="197" t="str">
        <f ca="1">VLOOKUP(TRIM($A73),INDIRECT($AB$10),30+$AB$11,0)</f>
        <v>x</v>
      </c>
      <c r="Q73" s="197"/>
      <c r="R73" s="197">
        <f ca="1">VLOOKUP(TRIM($A73),INDIRECT($AB$10),33+$AB$11,0)</f>
        <v>3061</v>
      </c>
      <c r="S73" s="197">
        <f ca="1">VLOOKUP(TRIM($A73),INDIRECT($AB$10),36+$AB$11,0)</f>
        <v>59</v>
      </c>
      <c r="T73" s="93"/>
    </row>
    <row r="74" spans="1:20" x14ac:dyDescent="0.2">
      <c r="A74" s="29" t="s">
        <v>190</v>
      </c>
      <c r="B74" s="92" t="s">
        <v>191</v>
      </c>
      <c r="C74" s="197">
        <f t="shared" ref="C74:C81" ca="1" si="36">VLOOKUP(TRIM($A74),INDIRECT($AB$10),3+$AB$11,0)</f>
        <v>6976</v>
      </c>
      <c r="D74" s="197">
        <f t="shared" ref="D74:D81" ca="1" si="37">VLOOKUP(TRIM($A74),INDIRECT($AB$10),6+$AB$11,0)</f>
        <v>72</v>
      </c>
      <c r="E74" s="197"/>
      <c r="F74" s="197">
        <f t="shared" ref="F74:F81" ca="1" si="38">VLOOKUP(TRIM($A74),INDIRECT($AB$10),9+$AB$11,0)</f>
        <v>602</v>
      </c>
      <c r="G74" s="197">
        <f t="shared" ref="G74:G81" ca="1" si="39">VLOOKUP(TRIM($A74),INDIRECT($AB$10),12+$AB$11,0)</f>
        <v>27</v>
      </c>
      <c r="H74" s="197"/>
      <c r="I74" s="197">
        <f t="shared" ref="I74:I81" ca="1" si="40">VLOOKUP(TRIM($A74),INDIRECT($AB$10),15+$AB$11,0)</f>
        <v>440</v>
      </c>
      <c r="J74" s="197">
        <f t="shared" ref="J74:J81" ca="1" si="41">VLOOKUP(TRIM($A74),INDIRECT($AB$10),18+$AB$11,0)</f>
        <v>35</v>
      </c>
      <c r="K74" s="197"/>
      <c r="L74" s="197">
        <f t="shared" ref="L74:L81" ca="1" si="42">VLOOKUP(TRIM($A74),INDIRECT($AB$10),21+$AB$11,0)</f>
        <v>1042</v>
      </c>
      <c r="M74" s="197">
        <f t="shared" ref="M74:M81" ca="1" si="43">VLOOKUP(TRIM($A74),INDIRECT($AB$10),24+$AB$11,0)</f>
        <v>31</v>
      </c>
      <c r="N74" s="197"/>
      <c r="O74" s="197">
        <f t="shared" ref="O74:O81" ca="1" si="44">VLOOKUP(TRIM($A74),INDIRECT($AB$10),27+$AB$11,0)</f>
        <v>117</v>
      </c>
      <c r="P74" s="197">
        <f t="shared" ref="P74:P81" ca="1" si="45">VLOOKUP(TRIM($A74),INDIRECT($AB$10),30+$AB$11,0)</f>
        <v>19</v>
      </c>
      <c r="Q74" s="197"/>
      <c r="R74" s="197">
        <f t="shared" ref="R74:R81" ca="1" si="46">VLOOKUP(TRIM($A74),INDIRECT($AB$10),33+$AB$11,0)</f>
        <v>8152</v>
      </c>
      <c r="S74" s="197">
        <f t="shared" ref="S74:S81" ca="1" si="47">VLOOKUP(TRIM($A74),INDIRECT($AB$10),36+$AB$11,0)</f>
        <v>66</v>
      </c>
      <c r="T74" s="93"/>
    </row>
    <row r="75" spans="1:20" x14ac:dyDescent="0.2">
      <c r="A75" s="29" t="s">
        <v>192</v>
      </c>
      <c r="B75" s="92" t="s">
        <v>193</v>
      </c>
      <c r="C75" s="197">
        <f t="shared" ca="1" si="36"/>
        <v>3496</v>
      </c>
      <c r="D75" s="197">
        <f t="shared" ca="1" si="37"/>
        <v>75</v>
      </c>
      <c r="E75" s="197"/>
      <c r="F75" s="197">
        <f t="shared" ca="1" si="38"/>
        <v>405</v>
      </c>
      <c r="G75" s="197">
        <f t="shared" ca="1" si="39"/>
        <v>34</v>
      </c>
      <c r="H75" s="197"/>
      <c r="I75" s="197">
        <f t="shared" ca="1" si="40"/>
        <v>250</v>
      </c>
      <c r="J75" s="197">
        <f t="shared" ca="1" si="41"/>
        <v>31</v>
      </c>
      <c r="K75" s="197"/>
      <c r="L75" s="197">
        <f t="shared" ca="1" si="42"/>
        <v>655</v>
      </c>
      <c r="M75" s="197">
        <f t="shared" ca="1" si="43"/>
        <v>33</v>
      </c>
      <c r="N75" s="197"/>
      <c r="O75" s="197">
        <f t="shared" ca="1" si="44"/>
        <v>56</v>
      </c>
      <c r="P75" s="197" t="str">
        <f t="shared" ca="1" si="45"/>
        <v>x</v>
      </c>
      <c r="Q75" s="197"/>
      <c r="R75" s="197">
        <f t="shared" ca="1" si="46"/>
        <v>4272</v>
      </c>
      <c r="S75" s="197">
        <f t="shared" ca="1" si="47"/>
        <v>67</v>
      </c>
      <c r="T75" s="93"/>
    </row>
    <row r="76" spans="1:20" x14ac:dyDescent="0.2">
      <c r="A76" s="29" t="s">
        <v>194</v>
      </c>
      <c r="B76" s="92" t="s">
        <v>195</v>
      </c>
      <c r="C76" s="197">
        <f t="shared" ca="1" si="36"/>
        <v>6645</v>
      </c>
      <c r="D76" s="197">
        <f t="shared" ca="1" si="37"/>
        <v>79</v>
      </c>
      <c r="E76" s="197"/>
      <c r="F76" s="197">
        <f t="shared" ca="1" si="38"/>
        <v>349</v>
      </c>
      <c r="G76" s="197">
        <f t="shared" ca="1" si="39"/>
        <v>31</v>
      </c>
      <c r="H76" s="197"/>
      <c r="I76" s="197">
        <f t="shared" ca="1" si="40"/>
        <v>268</v>
      </c>
      <c r="J76" s="197">
        <f t="shared" ca="1" si="41"/>
        <v>36</v>
      </c>
      <c r="K76" s="197"/>
      <c r="L76" s="197">
        <f t="shared" ca="1" si="42"/>
        <v>617</v>
      </c>
      <c r="M76" s="197">
        <f t="shared" ca="1" si="43"/>
        <v>33</v>
      </c>
      <c r="N76" s="197"/>
      <c r="O76" s="197">
        <f t="shared" ca="1" si="44"/>
        <v>108</v>
      </c>
      <c r="P76" s="197">
        <f t="shared" ca="1" si="45"/>
        <v>13</v>
      </c>
      <c r="Q76" s="197"/>
      <c r="R76" s="197">
        <f t="shared" ca="1" si="46"/>
        <v>7394</v>
      </c>
      <c r="S76" s="197">
        <f t="shared" ca="1" si="47"/>
        <v>74</v>
      </c>
      <c r="T76" s="93"/>
    </row>
    <row r="77" spans="1:20" x14ac:dyDescent="0.2">
      <c r="A77" s="29" t="s">
        <v>196</v>
      </c>
      <c r="B77" s="92" t="s">
        <v>197</v>
      </c>
      <c r="C77" s="197">
        <f t="shared" ca="1" si="36"/>
        <v>6384</v>
      </c>
      <c r="D77" s="197">
        <f t="shared" ca="1" si="37"/>
        <v>83</v>
      </c>
      <c r="E77" s="197"/>
      <c r="F77" s="197">
        <f t="shared" ca="1" si="38"/>
        <v>501</v>
      </c>
      <c r="G77" s="197">
        <f t="shared" ca="1" si="39"/>
        <v>38</v>
      </c>
      <c r="H77" s="197"/>
      <c r="I77" s="197">
        <f t="shared" ca="1" si="40"/>
        <v>366</v>
      </c>
      <c r="J77" s="197">
        <f t="shared" ca="1" si="41"/>
        <v>42</v>
      </c>
      <c r="K77" s="197"/>
      <c r="L77" s="197">
        <f t="shared" ca="1" si="42"/>
        <v>867</v>
      </c>
      <c r="M77" s="197">
        <f t="shared" ca="1" si="43"/>
        <v>40</v>
      </c>
      <c r="N77" s="197"/>
      <c r="O77" s="197">
        <f t="shared" ca="1" si="44"/>
        <v>107</v>
      </c>
      <c r="P77" s="197">
        <f t="shared" ca="1" si="45"/>
        <v>18</v>
      </c>
      <c r="Q77" s="197"/>
      <c r="R77" s="197">
        <f t="shared" ca="1" si="46"/>
        <v>7404</v>
      </c>
      <c r="S77" s="197">
        <f t="shared" ca="1" si="47"/>
        <v>76</v>
      </c>
      <c r="T77" s="93"/>
    </row>
    <row r="78" spans="1:20" x14ac:dyDescent="0.2">
      <c r="A78" s="29" t="s">
        <v>198</v>
      </c>
      <c r="B78" s="92" t="s">
        <v>199</v>
      </c>
      <c r="C78" s="197">
        <f t="shared" ca="1" si="36"/>
        <v>7672</v>
      </c>
      <c r="D78" s="197">
        <f t="shared" ca="1" si="37"/>
        <v>73</v>
      </c>
      <c r="E78" s="197"/>
      <c r="F78" s="197">
        <f t="shared" ca="1" si="38"/>
        <v>480</v>
      </c>
      <c r="G78" s="197">
        <f t="shared" ca="1" si="39"/>
        <v>30</v>
      </c>
      <c r="H78" s="197"/>
      <c r="I78" s="197">
        <f t="shared" ca="1" si="40"/>
        <v>452</v>
      </c>
      <c r="J78" s="197">
        <f t="shared" ca="1" si="41"/>
        <v>36</v>
      </c>
      <c r="K78" s="197"/>
      <c r="L78" s="197">
        <f t="shared" ca="1" si="42"/>
        <v>932</v>
      </c>
      <c r="M78" s="197">
        <f t="shared" ca="1" si="43"/>
        <v>33</v>
      </c>
      <c r="N78" s="197"/>
      <c r="O78" s="197">
        <f t="shared" ca="1" si="44"/>
        <v>148</v>
      </c>
      <c r="P78" s="197">
        <f t="shared" ca="1" si="45"/>
        <v>11</v>
      </c>
      <c r="Q78" s="197"/>
      <c r="R78" s="197">
        <f t="shared" ca="1" si="46"/>
        <v>8798</v>
      </c>
      <c r="S78" s="197">
        <f t="shared" ca="1" si="47"/>
        <v>68</v>
      </c>
      <c r="T78" s="93"/>
    </row>
    <row r="79" spans="1:20" x14ac:dyDescent="0.2">
      <c r="A79" s="29" t="s">
        <v>200</v>
      </c>
      <c r="B79" s="92" t="s">
        <v>201</v>
      </c>
      <c r="C79" s="197">
        <f t="shared" ca="1" si="36"/>
        <v>2754</v>
      </c>
      <c r="D79" s="197">
        <f t="shared" ca="1" si="37"/>
        <v>71</v>
      </c>
      <c r="E79" s="197"/>
      <c r="F79" s="197">
        <f t="shared" ca="1" si="38"/>
        <v>429</v>
      </c>
      <c r="G79" s="197">
        <f t="shared" ca="1" si="39"/>
        <v>31</v>
      </c>
      <c r="H79" s="197"/>
      <c r="I79" s="197">
        <f t="shared" ca="1" si="40"/>
        <v>184</v>
      </c>
      <c r="J79" s="197">
        <f t="shared" ca="1" si="41"/>
        <v>27</v>
      </c>
      <c r="K79" s="197"/>
      <c r="L79" s="197">
        <f t="shared" ca="1" si="42"/>
        <v>613</v>
      </c>
      <c r="M79" s="197">
        <f t="shared" ca="1" si="43"/>
        <v>30</v>
      </c>
      <c r="N79" s="197"/>
      <c r="O79" s="197">
        <f t="shared" ca="1" si="44"/>
        <v>15</v>
      </c>
      <c r="P79" s="197" t="str">
        <f t="shared" ca="1" si="45"/>
        <v>x</v>
      </c>
      <c r="Q79" s="197"/>
      <c r="R79" s="197">
        <f t="shared" ca="1" si="46"/>
        <v>3432</v>
      </c>
      <c r="S79" s="197">
        <f t="shared" ca="1" si="47"/>
        <v>63</v>
      </c>
      <c r="T79" s="93"/>
    </row>
    <row r="80" spans="1:20" x14ac:dyDescent="0.2">
      <c r="A80" s="29" t="s">
        <v>202</v>
      </c>
      <c r="B80" s="92" t="s">
        <v>203</v>
      </c>
      <c r="C80" s="197">
        <f t="shared" ca="1" si="36"/>
        <v>7827</v>
      </c>
      <c r="D80" s="197">
        <f t="shared" ca="1" si="37"/>
        <v>73</v>
      </c>
      <c r="E80" s="197"/>
      <c r="F80" s="197">
        <f t="shared" ca="1" si="38"/>
        <v>751</v>
      </c>
      <c r="G80" s="197">
        <f t="shared" ca="1" si="39"/>
        <v>24</v>
      </c>
      <c r="H80" s="197"/>
      <c r="I80" s="197">
        <f t="shared" ca="1" si="40"/>
        <v>274</v>
      </c>
      <c r="J80" s="197">
        <f t="shared" ca="1" si="41"/>
        <v>23</v>
      </c>
      <c r="K80" s="197"/>
      <c r="L80" s="197">
        <f t="shared" ca="1" si="42"/>
        <v>1025</v>
      </c>
      <c r="M80" s="197">
        <f t="shared" ca="1" si="43"/>
        <v>24</v>
      </c>
      <c r="N80" s="197"/>
      <c r="O80" s="197">
        <f t="shared" ca="1" si="44"/>
        <v>34</v>
      </c>
      <c r="P80" s="197" t="str">
        <f t="shared" ca="1" si="45"/>
        <v>x</v>
      </c>
      <c r="Q80" s="197"/>
      <c r="R80" s="197">
        <f t="shared" ca="1" si="46"/>
        <v>8929</v>
      </c>
      <c r="S80" s="197">
        <f t="shared" ca="1" si="47"/>
        <v>67</v>
      </c>
      <c r="T80" s="93"/>
    </row>
    <row r="81" spans="1:20" x14ac:dyDescent="0.2">
      <c r="A81" s="29" t="s">
        <v>204</v>
      </c>
      <c r="B81" s="92" t="s">
        <v>205</v>
      </c>
      <c r="C81" s="197">
        <f t="shared" ca="1" si="36"/>
        <v>351</v>
      </c>
      <c r="D81" s="197">
        <f t="shared" ca="1" si="37"/>
        <v>76</v>
      </c>
      <c r="E81" s="197"/>
      <c r="F81" s="197">
        <f t="shared" ca="1" si="38"/>
        <v>10</v>
      </c>
      <c r="G81" s="197">
        <f t="shared" ca="1" si="39"/>
        <v>30</v>
      </c>
      <c r="H81" s="197"/>
      <c r="I81" s="197">
        <f t="shared" ca="1" si="40"/>
        <v>10</v>
      </c>
      <c r="J81" s="197" t="str">
        <f t="shared" ca="1" si="41"/>
        <v>x</v>
      </c>
      <c r="K81" s="197"/>
      <c r="L81" s="197">
        <f t="shared" ca="1" si="42"/>
        <v>20</v>
      </c>
      <c r="M81" s="197" t="str">
        <f t="shared" ca="1" si="43"/>
        <v>x</v>
      </c>
      <c r="N81" s="197"/>
      <c r="O81" s="197">
        <f t="shared" ca="1" si="44"/>
        <v>7</v>
      </c>
      <c r="P81" s="197" t="str">
        <f t="shared" ca="1" si="45"/>
        <v>x</v>
      </c>
      <c r="Q81" s="197"/>
      <c r="R81" s="197">
        <f t="shared" ca="1" si="46"/>
        <v>380</v>
      </c>
      <c r="S81" s="197">
        <f t="shared" ca="1" si="47"/>
        <v>72</v>
      </c>
      <c r="T81" s="93"/>
    </row>
    <row r="82" spans="1:20" x14ac:dyDescent="0.2">
      <c r="A82" s="86"/>
      <c r="B82" s="94"/>
      <c r="C82" s="197"/>
      <c r="D82" s="198"/>
      <c r="E82" s="197"/>
      <c r="F82" s="197"/>
      <c r="G82" s="198"/>
      <c r="H82" s="197"/>
      <c r="I82" s="197"/>
      <c r="J82" s="198"/>
      <c r="K82" s="197"/>
      <c r="L82" s="197"/>
      <c r="M82" s="198"/>
      <c r="N82" s="197"/>
      <c r="O82" s="197"/>
      <c r="P82" s="198"/>
      <c r="Q82" s="197"/>
      <c r="R82" s="197"/>
      <c r="S82" s="198"/>
      <c r="T82" s="93"/>
    </row>
    <row r="83" spans="1:20" x14ac:dyDescent="0.2">
      <c r="A83" s="86" t="s">
        <v>206</v>
      </c>
      <c r="B83" s="90" t="s">
        <v>207</v>
      </c>
      <c r="C83" s="88">
        <f ca="1">VLOOKUP(TRIM($A83),INDIRECT($AB$10),3+$AB$11,0)</f>
        <v>55548</v>
      </c>
      <c r="D83" s="88">
        <f ca="1">VLOOKUP(TRIM($A83),INDIRECT($AB$10),6+$AB$11,0)</f>
        <v>79</v>
      </c>
      <c r="E83" s="88"/>
      <c r="F83" s="88">
        <f ca="1">VLOOKUP(TRIM($A83),INDIRECT($AB$10),9+$AB$11,0)</f>
        <v>6290</v>
      </c>
      <c r="G83" s="88">
        <f ca="1">VLOOKUP(TRIM($A83),INDIRECT($AB$10),12+$AB$11,0)</f>
        <v>34</v>
      </c>
      <c r="H83" s="88"/>
      <c r="I83" s="88">
        <f ca="1">VLOOKUP(TRIM($A83),INDIRECT($AB$10),15+$AB$11,0)</f>
        <v>4329</v>
      </c>
      <c r="J83" s="88">
        <f ca="1">VLOOKUP(TRIM($A83),INDIRECT($AB$10),18+$AB$11,0)</f>
        <v>30</v>
      </c>
      <c r="K83" s="88"/>
      <c r="L83" s="88">
        <f ca="1">VLOOKUP(TRIM($A83),INDIRECT($AB$10),21+$AB$11,0)</f>
        <v>10619</v>
      </c>
      <c r="M83" s="88">
        <f ca="1">VLOOKUP(TRIM($A83),INDIRECT($AB$10),24+$AB$11,0)</f>
        <v>33</v>
      </c>
      <c r="N83" s="88"/>
      <c r="O83" s="88">
        <f ca="1">VLOOKUP(TRIM($A83),INDIRECT($AB$10),27+$AB$11,0)</f>
        <v>1177</v>
      </c>
      <c r="P83" s="88">
        <f ca="1">VLOOKUP(TRIM($A83),INDIRECT($AB$10),30+$AB$11,0)</f>
        <v>15</v>
      </c>
      <c r="Q83" s="88"/>
      <c r="R83" s="88">
        <f ca="1">VLOOKUP(TRIM($A83),INDIRECT($AB$10),33+$AB$11,0)</f>
        <v>67768</v>
      </c>
      <c r="S83" s="88">
        <f ca="1">VLOOKUP(TRIM($A83),INDIRECT($AB$10),36+$AB$11,0)</f>
        <v>70</v>
      </c>
      <c r="T83" s="89"/>
    </row>
    <row r="84" spans="1:20" x14ac:dyDescent="0.2">
      <c r="A84" s="29"/>
      <c r="B84" s="92"/>
      <c r="C84" s="197"/>
      <c r="D84" s="198"/>
      <c r="E84" s="197"/>
      <c r="F84" s="197"/>
      <c r="G84" s="198"/>
      <c r="H84" s="197"/>
      <c r="I84" s="197"/>
      <c r="J84" s="198"/>
      <c r="K84" s="197"/>
      <c r="L84" s="197"/>
      <c r="M84" s="198"/>
      <c r="N84" s="197"/>
      <c r="O84" s="197"/>
      <c r="P84" s="198"/>
      <c r="Q84" s="197"/>
      <c r="R84" s="197"/>
      <c r="S84" s="198"/>
      <c r="T84" s="93"/>
    </row>
    <row r="85" spans="1:20" x14ac:dyDescent="0.2">
      <c r="A85" s="29" t="s">
        <v>208</v>
      </c>
      <c r="B85" s="92" t="s">
        <v>209</v>
      </c>
      <c r="C85" s="197">
        <f ca="1">VLOOKUP(TRIM($A85),INDIRECT($AB$10),3+$AB$11,0)</f>
        <v>11712</v>
      </c>
      <c r="D85" s="197">
        <f ca="1">VLOOKUP(TRIM($A85),INDIRECT($AB$10),6+$AB$11,0)</f>
        <v>81</v>
      </c>
      <c r="E85" s="197"/>
      <c r="F85" s="197">
        <f ca="1">VLOOKUP(TRIM($A85),INDIRECT($AB$10),9+$AB$11,0)</f>
        <v>1833</v>
      </c>
      <c r="G85" s="197">
        <f ca="1">VLOOKUP(TRIM($A85),INDIRECT($AB$10),12+$AB$11,0)</f>
        <v>40</v>
      </c>
      <c r="H85" s="197"/>
      <c r="I85" s="197">
        <f ca="1">VLOOKUP(TRIM($A85),INDIRECT($AB$10),15+$AB$11,0)</f>
        <v>1230</v>
      </c>
      <c r="J85" s="197">
        <f ca="1">VLOOKUP(TRIM($A85),INDIRECT($AB$10),18+$AB$11,0)</f>
        <v>23</v>
      </c>
      <c r="K85" s="197"/>
      <c r="L85" s="197">
        <f ca="1">VLOOKUP(TRIM($A85),INDIRECT($AB$10),21+$AB$11,0)</f>
        <v>3063</v>
      </c>
      <c r="M85" s="197">
        <f ca="1">VLOOKUP(TRIM($A85),INDIRECT($AB$10),24+$AB$11,0)</f>
        <v>33</v>
      </c>
      <c r="N85" s="197"/>
      <c r="O85" s="197">
        <f ca="1">VLOOKUP(TRIM($A85),INDIRECT($AB$10),27+$AB$11,0)</f>
        <v>286</v>
      </c>
      <c r="P85" s="197">
        <f ca="1">VLOOKUP(TRIM($A85),INDIRECT($AB$10),30+$AB$11,0)</f>
        <v>14</v>
      </c>
      <c r="Q85" s="197"/>
      <c r="R85" s="197">
        <f ca="1">VLOOKUP(TRIM($A85),INDIRECT($AB$10),33+$AB$11,0)</f>
        <v>15223</v>
      </c>
      <c r="S85" s="197">
        <f ca="1">VLOOKUP(TRIM($A85),INDIRECT($AB$10),36+$AB$11,0)</f>
        <v>69</v>
      </c>
      <c r="T85" s="93"/>
    </row>
    <row r="86" spans="1:20" x14ac:dyDescent="0.2">
      <c r="A86" s="29" t="s">
        <v>210</v>
      </c>
      <c r="B86" s="92" t="s">
        <v>211</v>
      </c>
      <c r="C86" s="197">
        <f t="shared" ref="C86:C98" ca="1" si="48">VLOOKUP(TRIM($A86),INDIRECT($AB$10),3+$AB$11,0)</f>
        <v>3461</v>
      </c>
      <c r="D86" s="197">
        <f t="shared" ref="D86:D98" ca="1" si="49">VLOOKUP(TRIM($A86),INDIRECT($AB$10),6+$AB$11,0)</f>
        <v>73</v>
      </c>
      <c r="E86" s="197"/>
      <c r="F86" s="197">
        <f t="shared" ref="F86:F98" ca="1" si="50">VLOOKUP(TRIM($A86),INDIRECT($AB$10),9+$AB$11,0)</f>
        <v>258</v>
      </c>
      <c r="G86" s="197">
        <f t="shared" ref="G86:G98" ca="1" si="51">VLOOKUP(TRIM($A86),INDIRECT($AB$10),12+$AB$11,0)</f>
        <v>33</v>
      </c>
      <c r="H86" s="197"/>
      <c r="I86" s="197">
        <f t="shared" ref="I86:I98" ca="1" si="52">VLOOKUP(TRIM($A86),INDIRECT($AB$10),15+$AB$11,0)</f>
        <v>328</v>
      </c>
      <c r="J86" s="197">
        <f t="shared" ref="J86:J98" ca="1" si="53">VLOOKUP(TRIM($A86),INDIRECT($AB$10),18+$AB$11,0)</f>
        <v>36</v>
      </c>
      <c r="K86" s="197"/>
      <c r="L86" s="197">
        <f t="shared" ref="L86:L98" ca="1" si="54">VLOOKUP(TRIM($A86),INDIRECT($AB$10),21+$AB$11,0)</f>
        <v>586</v>
      </c>
      <c r="M86" s="197">
        <f t="shared" ref="M86:M98" ca="1" si="55">VLOOKUP(TRIM($A86),INDIRECT($AB$10),24+$AB$11,0)</f>
        <v>35</v>
      </c>
      <c r="N86" s="197"/>
      <c r="O86" s="197">
        <f t="shared" ref="O86:O98" ca="1" si="56">VLOOKUP(TRIM($A86),INDIRECT($AB$10),27+$AB$11,0)</f>
        <v>43</v>
      </c>
      <c r="P86" s="197" t="str">
        <f t="shared" ref="P86:P98" ca="1" si="57">VLOOKUP(TRIM($A86),INDIRECT($AB$10),30+$AB$11,0)</f>
        <v>x</v>
      </c>
      <c r="Q86" s="197"/>
      <c r="R86" s="197">
        <f t="shared" ref="R86:R98" ca="1" si="58">VLOOKUP(TRIM($A86),INDIRECT($AB$10),33+$AB$11,0)</f>
        <v>4125</v>
      </c>
      <c r="S86" s="197">
        <f t="shared" ref="S86:S98" ca="1" si="59">VLOOKUP(TRIM($A86),INDIRECT($AB$10),36+$AB$11,0)</f>
        <v>67</v>
      </c>
      <c r="T86" s="93"/>
    </row>
    <row r="87" spans="1:20" x14ac:dyDescent="0.2">
      <c r="A87" s="29" t="s">
        <v>212</v>
      </c>
      <c r="B87" s="92" t="s">
        <v>213</v>
      </c>
      <c r="C87" s="197">
        <f t="shared" ca="1" si="48"/>
        <v>2960</v>
      </c>
      <c r="D87" s="197">
        <f t="shared" ca="1" si="49"/>
        <v>77</v>
      </c>
      <c r="E87" s="197"/>
      <c r="F87" s="197">
        <f t="shared" ca="1" si="50"/>
        <v>259</v>
      </c>
      <c r="G87" s="197">
        <f t="shared" ca="1" si="51"/>
        <v>27</v>
      </c>
      <c r="H87" s="197"/>
      <c r="I87" s="197">
        <f t="shared" ca="1" si="52"/>
        <v>300</v>
      </c>
      <c r="J87" s="197">
        <f t="shared" ca="1" si="53"/>
        <v>32</v>
      </c>
      <c r="K87" s="197"/>
      <c r="L87" s="197">
        <f t="shared" ca="1" si="54"/>
        <v>559</v>
      </c>
      <c r="M87" s="197">
        <f t="shared" ca="1" si="55"/>
        <v>30</v>
      </c>
      <c r="N87" s="197"/>
      <c r="O87" s="197">
        <f t="shared" ca="1" si="56"/>
        <v>103</v>
      </c>
      <c r="P87" s="197">
        <f t="shared" ca="1" si="57"/>
        <v>22</v>
      </c>
      <c r="Q87" s="197"/>
      <c r="R87" s="197">
        <f t="shared" ca="1" si="58"/>
        <v>3630</v>
      </c>
      <c r="S87" s="197">
        <f t="shared" ca="1" si="59"/>
        <v>68</v>
      </c>
      <c r="T87" s="93"/>
    </row>
    <row r="88" spans="1:20" x14ac:dyDescent="0.2">
      <c r="A88" s="29" t="s">
        <v>214</v>
      </c>
      <c r="B88" s="245" t="s">
        <v>581</v>
      </c>
      <c r="C88" s="197">
        <f t="shared" ca="1" si="48"/>
        <v>1506</v>
      </c>
      <c r="D88" s="197">
        <f t="shared" ca="1" si="49"/>
        <v>75</v>
      </c>
      <c r="E88" s="197"/>
      <c r="F88" s="197">
        <f t="shared" ca="1" si="50"/>
        <v>194</v>
      </c>
      <c r="G88" s="197">
        <f t="shared" ca="1" si="51"/>
        <v>43</v>
      </c>
      <c r="H88" s="197"/>
      <c r="I88" s="197">
        <f t="shared" ca="1" si="52"/>
        <v>88</v>
      </c>
      <c r="J88" s="197">
        <f t="shared" ca="1" si="53"/>
        <v>18</v>
      </c>
      <c r="K88" s="197"/>
      <c r="L88" s="197">
        <f t="shared" ca="1" si="54"/>
        <v>282</v>
      </c>
      <c r="M88" s="197">
        <f t="shared" ca="1" si="55"/>
        <v>35</v>
      </c>
      <c r="N88" s="197"/>
      <c r="O88" s="197">
        <f t="shared" ca="1" si="56"/>
        <v>19</v>
      </c>
      <c r="P88" s="197" t="str">
        <f t="shared" ca="1" si="57"/>
        <v>x</v>
      </c>
      <c r="Q88" s="197"/>
      <c r="R88" s="197">
        <f t="shared" ca="1" si="58"/>
        <v>1820</v>
      </c>
      <c r="S88" s="197">
        <f t="shared" ca="1" si="59"/>
        <v>68</v>
      </c>
      <c r="T88" s="93"/>
    </row>
    <row r="89" spans="1:20" x14ac:dyDescent="0.2">
      <c r="A89" s="29" t="s">
        <v>216</v>
      </c>
      <c r="B89" s="92" t="s">
        <v>217</v>
      </c>
      <c r="C89" s="197">
        <f t="shared" ca="1" si="48"/>
        <v>3397</v>
      </c>
      <c r="D89" s="197">
        <f t="shared" ca="1" si="49"/>
        <v>78</v>
      </c>
      <c r="E89" s="197"/>
      <c r="F89" s="197">
        <f t="shared" ca="1" si="50"/>
        <v>450</v>
      </c>
      <c r="G89" s="197">
        <f t="shared" ca="1" si="51"/>
        <v>31</v>
      </c>
      <c r="H89" s="197"/>
      <c r="I89" s="197">
        <f t="shared" ca="1" si="52"/>
        <v>233</v>
      </c>
      <c r="J89" s="197">
        <f t="shared" ca="1" si="53"/>
        <v>33</v>
      </c>
      <c r="K89" s="197"/>
      <c r="L89" s="197">
        <f t="shared" ca="1" si="54"/>
        <v>683</v>
      </c>
      <c r="M89" s="197">
        <f t="shared" ca="1" si="55"/>
        <v>31</v>
      </c>
      <c r="N89" s="197"/>
      <c r="O89" s="197">
        <f t="shared" ca="1" si="56"/>
        <v>35</v>
      </c>
      <c r="P89" s="197" t="str">
        <f t="shared" ca="1" si="57"/>
        <v>x</v>
      </c>
      <c r="Q89" s="197"/>
      <c r="R89" s="197">
        <f t="shared" ca="1" si="58"/>
        <v>4157</v>
      </c>
      <c r="S89" s="197">
        <f t="shared" ca="1" si="59"/>
        <v>69</v>
      </c>
      <c r="T89" s="93"/>
    </row>
    <row r="90" spans="1:20" x14ac:dyDescent="0.2">
      <c r="A90" s="29" t="s">
        <v>218</v>
      </c>
      <c r="B90" s="92" t="s">
        <v>219</v>
      </c>
      <c r="C90" s="197">
        <f t="shared" ca="1" si="48"/>
        <v>2402</v>
      </c>
      <c r="D90" s="197">
        <f t="shared" ca="1" si="49"/>
        <v>81</v>
      </c>
      <c r="E90" s="197"/>
      <c r="F90" s="197">
        <f t="shared" ca="1" si="50"/>
        <v>222</v>
      </c>
      <c r="G90" s="197">
        <f t="shared" ca="1" si="51"/>
        <v>32</v>
      </c>
      <c r="H90" s="197"/>
      <c r="I90" s="197">
        <f t="shared" ca="1" si="52"/>
        <v>168</v>
      </c>
      <c r="J90" s="197">
        <f t="shared" ca="1" si="53"/>
        <v>36</v>
      </c>
      <c r="K90" s="197"/>
      <c r="L90" s="197">
        <f t="shared" ca="1" si="54"/>
        <v>390</v>
      </c>
      <c r="M90" s="197">
        <f t="shared" ca="1" si="55"/>
        <v>34</v>
      </c>
      <c r="N90" s="197"/>
      <c r="O90" s="197">
        <f t="shared" ca="1" si="56"/>
        <v>63</v>
      </c>
      <c r="P90" s="197">
        <f t="shared" ca="1" si="57"/>
        <v>25</v>
      </c>
      <c r="Q90" s="197"/>
      <c r="R90" s="197">
        <f t="shared" ca="1" si="58"/>
        <v>2864</v>
      </c>
      <c r="S90" s="197">
        <f t="shared" ca="1" si="59"/>
        <v>73</v>
      </c>
      <c r="T90" s="93"/>
    </row>
    <row r="91" spans="1:20" x14ac:dyDescent="0.2">
      <c r="A91" s="29" t="s">
        <v>220</v>
      </c>
      <c r="B91" s="92" t="s">
        <v>221</v>
      </c>
      <c r="C91" s="197">
        <f t="shared" ca="1" si="48"/>
        <v>2288</v>
      </c>
      <c r="D91" s="197">
        <f t="shared" ca="1" si="49"/>
        <v>85</v>
      </c>
      <c r="E91" s="197"/>
      <c r="F91" s="197">
        <f t="shared" ca="1" si="50"/>
        <v>158</v>
      </c>
      <c r="G91" s="197">
        <f t="shared" ca="1" si="51"/>
        <v>46</v>
      </c>
      <c r="H91" s="197"/>
      <c r="I91" s="197">
        <f t="shared" ca="1" si="52"/>
        <v>133</v>
      </c>
      <c r="J91" s="197">
        <f t="shared" ca="1" si="53"/>
        <v>35</v>
      </c>
      <c r="K91" s="197"/>
      <c r="L91" s="197">
        <f t="shared" ca="1" si="54"/>
        <v>291</v>
      </c>
      <c r="M91" s="197">
        <f t="shared" ca="1" si="55"/>
        <v>41</v>
      </c>
      <c r="N91" s="197"/>
      <c r="O91" s="197">
        <f t="shared" ca="1" si="56"/>
        <v>50</v>
      </c>
      <c r="P91" s="197">
        <f t="shared" ca="1" si="57"/>
        <v>30</v>
      </c>
      <c r="Q91" s="197"/>
      <c r="R91" s="197">
        <f t="shared" ca="1" si="58"/>
        <v>2641</v>
      </c>
      <c r="S91" s="197">
        <f t="shared" ca="1" si="59"/>
        <v>79</v>
      </c>
      <c r="T91" s="93"/>
    </row>
    <row r="92" spans="1:20" x14ac:dyDescent="0.2">
      <c r="A92" s="29" t="s">
        <v>222</v>
      </c>
      <c r="B92" s="92" t="s">
        <v>223</v>
      </c>
      <c r="C92" s="197">
        <f t="shared" ca="1" si="48"/>
        <v>7975</v>
      </c>
      <c r="D92" s="197">
        <f t="shared" ca="1" si="49"/>
        <v>80</v>
      </c>
      <c r="E92" s="197"/>
      <c r="F92" s="197">
        <f t="shared" ca="1" si="50"/>
        <v>685</v>
      </c>
      <c r="G92" s="197">
        <f t="shared" ca="1" si="51"/>
        <v>29</v>
      </c>
      <c r="H92" s="197"/>
      <c r="I92" s="197">
        <f t="shared" ca="1" si="52"/>
        <v>445</v>
      </c>
      <c r="J92" s="197">
        <f t="shared" ca="1" si="53"/>
        <v>36</v>
      </c>
      <c r="K92" s="197"/>
      <c r="L92" s="197">
        <f t="shared" ca="1" si="54"/>
        <v>1130</v>
      </c>
      <c r="M92" s="197">
        <f t="shared" ca="1" si="55"/>
        <v>32</v>
      </c>
      <c r="N92" s="197"/>
      <c r="O92" s="197">
        <f t="shared" ca="1" si="56"/>
        <v>112</v>
      </c>
      <c r="P92" s="197">
        <f t="shared" ca="1" si="57"/>
        <v>10</v>
      </c>
      <c r="Q92" s="197"/>
      <c r="R92" s="197">
        <f t="shared" ca="1" si="58"/>
        <v>9238</v>
      </c>
      <c r="S92" s="197">
        <f t="shared" ca="1" si="59"/>
        <v>73</v>
      </c>
      <c r="T92" s="93"/>
    </row>
    <row r="93" spans="1:20" x14ac:dyDescent="0.2">
      <c r="A93" s="29" t="s">
        <v>224</v>
      </c>
      <c r="B93" s="92" t="s">
        <v>225</v>
      </c>
      <c r="C93" s="197">
        <f t="shared" ca="1" si="48"/>
        <v>2365</v>
      </c>
      <c r="D93" s="197">
        <f t="shared" ca="1" si="49"/>
        <v>76</v>
      </c>
      <c r="E93" s="197"/>
      <c r="F93" s="197">
        <f t="shared" ca="1" si="50"/>
        <v>502</v>
      </c>
      <c r="G93" s="197">
        <f t="shared" ca="1" si="51"/>
        <v>35</v>
      </c>
      <c r="H93" s="197"/>
      <c r="I93" s="197">
        <f t="shared" ca="1" si="52"/>
        <v>182</v>
      </c>
      <c r="J93" s="197">
        <f t="shared" ca="1" si="53"/>
        <v>21</v>
      </c>
      <c r="K93" s="197"/>
      <c r="L93" s="197">
        <f t="shared" ca="1" si="54"/>
        <v>684</v>
      </c>
      <c r="M93" s="197">
        <f t="shared" ca="1" si="55"/>
        <v>31</v>
      </c>
      <c r="N93" s="197"/>
      <c r="O93" s="197">
        <f t="shared" ca="1" si="56"/>
        <v>45</v>
      </c>
      <c r="P93" s="197">
        <f t="shared" ca="1" si="57"/>
        <v>11</v>
      </c>
      <c r="Q93" s="197"/>
      <c r="R93" s="197">
        <f t="shared" ca="1" si="58"/>
        <v>3117</v>
      </c>
      <c r="S93" s="197">
        <f t="shared" ca="1" si="59"/>
        <v>65</v>
      </c>
      <c r="T93" s="93"/>
    </row>
    <row r="94" spans="1:20" x14ac:dyDescent="0.2">
      <c r="A94" s="29" t="s">
        <v>226</v>
      </c>
      <c r="B94" s="92" t="s">
        <v>227</v>
      </c>
      <c r="C94" s="197">
        <f t="shared" ca="1" si="48"/>
        <v>1816</v>
      </c>
      <c r="D94" s="197">
        <f t="shared" ca="1" si="49"/>
        <v>75</v>
      </c>
      <c r="E94" s="197"/>
      <c r="F94" s="197">
        <f t="shared" ca="1" si="50"/>
        <v>166</v>
      </c>
      <c r="G94" s="197">
        <f t="shared" ca="1" si="51"/>
        <v>27</v>
      </c>
      <c r="H94" s="197"/>
      <c r="I94" s="197">
        <f t="shared" ca="1" si="52"/>
        <v>128</v>
      </c>
      <c r="J94" s="197">
        <f t="shared" ca="1" si="53"/>
        <v>29</v>
      </c>
      <c r="K94" s="197"/>
      <c r="L94" s="197">
        <f t="shared" ca="1" si="54"/>
        <v>294</v>
      </c>
      <c r="M94" s="197">
        <f t="shared" ca="1" si="55"/>
        <v>28</v>
      </c>
      <c r="N94" s="197"/>
      <c r="O94" s="197">
        <f t="shared" ca="1" si="56"/>
        <v>50</v>
      </c>
      <c r="P94" s="197">
        <f t="shared" ca="1" si="57"/>
        <v>8</v>
      </c>
      <c r="Q94" s="197"/>
      <c r="R94" s="197">
        <f t="shared" ca="1" si="58"/>
        <v>2162</v>
      </c>
      <c r="S94" s="197">
        <f t="shared" ca="1" si="59"/>
        <v>67</v>
      </c>
      <c r="T94" s="93"/>
    </row>
    <row r="95" spans="1:20" x14ac:dyDescent="0.2">
      <c r="A95" s="29" t="s">
        <v>228</v>
      </c>
      <c r="B95" s="92" t="s">
        <v>229</v>
      </c>
      <c r="C95" s="197">
        <f t="shared" ca="1" si="48"/>
        <v>3008</v>
      </c>
      <c r="D95" s="197">
        <f t="shared" ca="1" si="49"/>
        <v>79</v>
      </c>
      <c r="E95" s="197"/>
      <c r="F95" s="197">
        <f t="shared" ca="1" si="50"/>
        <v>320</v>
      </c>
      <c r="G95" s="197">
        <f t="shared" ca="1" si="51"/>
        <v>32</v>
      </c>
      <c r="H95" s="197"/>
      <c r="I95" s="197">
        <f t="shared" ca="1" si="52"/>
        <v>96</v>
      </c>
      <c r="J95" s="197">
        <f t="shared" ca="1" si="53"/>
        <v>27</v>
      </c>
      <c r="K95" s="197"/>
      <c r="L95" s="197">
        <f t="shared" ca="1" si="54"/>
        <v>416</v>
      </c>
      <c r="M95" s="197">
        <f t="shared" ca="1" si="55"/>
        <v>31</v>
      </c>
      <c r="N95" s="197"/>
      <c r="O95" s="197">
        <f t="shared" ca="1" si="56"/>
        <v>38</v>
      </c>
      <c r="P95" s="197">
        <f t="shared" ca="1" si="57"/>
        <v>11</v>
      </c>
      <c r="Q95" s="197"/>
      <c r="R95" s="197">
        <f t="shared" ca="1" si="58"/>
        <v>3482</v>
      </c>
      <c r="S95" s="197">
        <f t="shared" ca="1" si="59"/>
        <v>72</v>
      </c>
      <c r="T95" s="93"/>
    </row>
    <row r="96" spans="1:20" x14ac:dyDescent="0.2">
      <c r="A96" s="29" t="s">
        <v>230</v>
      </c>
      <c r="B96" s="92" t="s">
        <v>231</v>
      </c>
      <c r="C96" s="197">
        <f t="shared" ca="1" si="48"/>
        <v>5129</v>
      </c>
      <c r="D96" s="197">
        <f t="shared" ca="1" si="49"/>
        <v>79</v>
      </c>
      <c r="E96" s="197"/>
      <c r="F96" s="197">
        <f t="shared" ca="1" si="50"/>
        <v>475</v>
      </c>
      <c r="G96" s="197">
        <f t="shared" ca="1" si="51"/>
        <v>33</v>
      </c>
      <c r="H96" s="197"/>
      <c r="I96" s="197">
        <f t="shared" ca="1" si="52"/>
        <v>300</v>
      </c>
      <c r="J96" s="197">
        <f t="shared" ca="1" si="53"/>
        <v>29</v>
      </c>
      <c r="K96" s="197"/>
      <c r="L96" s="197">
        <f t="shared" ca="1" si="54"/>
        <v>775</v>
      </c>
      <c r="M96" s="197">
        <f t="shared" ca="1" si="55"/>
        <v>32</v>
      </c>
      <c r="N96" s="197"/>
      <c r="O96" s="197">
        <f t="shared" ca="1" si="56"/>
        <v>124</v>
      </c>
      <c r="P96" s="197">
        <f t="shared" ca="1" si="57"/>
        <v>17</v>
      </c>
      <c r="Q96" s="197"/>
      <c r="R96" s="197">
        <f t="shared" ca="1" si="58"/>
        <v>6063</v>
      </c>
      <c r="S96" s="197">
        <f t="shared" ca="1" si="59"/>
        <v>72</v>
      </c>
      <c r="T96" s="93"/>
    </row>
    <row r="97" spans="1:20" x14ac:dyDescent="0.2">
      <c r="A97" s="29" t="s">
        <v>232</v>
      </c>
      <c r="B97" s="92" t="s">
        <v>233</v>
      </c>
      <c r="C97" s="197">
        <f t="shared" ca="1" si="48"/>
        <v>2543</v>
      </c>
      <c r="D97" s="197">
        <f t="shared" ca="1" si="49"/>
        <v>75</v>
      </c>
      <c r="E97" s="197"/>
      <c r="F97" s="197">
        <f t="shared" ca="1" si="50"/>
        <v>339</v>
      </c>
      <c r="G97" s="197">
        <f t="shared" ca="1" si="51"/>
        <v>27</v>
      </c>
      <c r="H97" s="197"/>
      <c r="I97" s="197">
        <f t="shared" ca="1" si="52"/>
        <v>125</v>
      </c>
      <c r="J97" s="197">
        <f t="shared" ca="1" si="53"/>
        <v>23</v>
      </c>
      <c r="K97" s="197"/>
      <c r="L97" s="197">
        <f t="shared" ca="1" si="54"/>
        <v>464</v>
      </c>
      <c r="M97" s="197">
        <f t="shared" ca="1" si="55"/>
        <v>26</v>
      </c>
      <c r="N97" s="197"/>
      <c r="O97" s="197">
        <f t="shared" ca="1" si="56"/>
        <v>55</v>
      </c>
      <c r="P97" s="197">
        <f t="shared" ca="1" si="57"/>
        <v>15</v>
      </c>
      <c r="Q97" s="197"/>
      <c r="R97" s="197">
        <f t="shared" ca="1" si="58"/>
        <v>3087</v>
      </c>
      <c r="S97" s="197">
        <f t="shared" ca="1" si="59"/>
        <v>66</v>
      </c>
      <c r="T97" s="93"/>
    </row>
    <row r="98" spans="1:20" x14ac:dyDescent="0.2">
      <c r="A98" s="29" t="s">
        <v>234</v>
      </c>
      <c r="B98" s="92" t="s">
        <v>235</v>
      </c>
      <c r="C98" s="197">
        <f t="shared" ca="1" si="48"/>
        <v>4986</v>
      </c>
      <c r="D98" s="197">
        <f t="shared" ca="1" si="49"/>
        <v>79</v>
      </c>
      <c r="E98" s="197"/>
      <c r="F98" s="197">
        <f t="shared" ca="1" si="50"/>
        <v>429</v>
      </c>
      <c r="G98" s="197">
        <f t="shared" ca="1" si="51"/>
        <v>36</v>
      </c>
      <c r="H98" s="197"/>
      <c r="I98" s="197">
        <f t="shared" ca="1" si="52"/>
        <v>573</v>
      </c>
      <c r="J98" s="197">
        <f t="shared" ca="1" si="53"/>
        <v>41</v>
      </c>
      <c r="K98" s="197"/>
      <c r="L98" s="197">
        <f t="shared" ca="1" si="54"/>
        <v>1002</v>
      </c>
      <c r="M98" s="197">
        <f t="shared" ca="1" si="55"/>
        <v>39</v>
      </c>
      <c r="N98" s="197"/>
      <c r="O98" s="197">
        <f t="shared" ca="1" si="56"/>
        <v>154</v>
      </c>
      <c r="P98" s="197">
        <f t="shared" ca="1" si="57"/>
        <v>13</v>
      </c>
      <c r="Q98" s="197"/>
      <c r="R98" s="197">
        <f t="shared" ca="1" si="58"/>
        <v>6159</v>
      </c>
      <c r="S98" s="197">
        <f t="shared" ca="1" si="59"/>
        <v>71</v>
      </c>
      <c r="T98" s="93"/>
    </row>
    <row r="99" spans="1:20" x14ac:dyDescent="0.2">
      <c r="A99" s="86"/>
      <c r="B99" s="94"/>
      <c r="C99" s="197"/>
      <c r="D99" s="198"/>
      <c r="E99" s="197"/>
      <c r="F99" s="197"/>
      <c r="G99" s="198"/>
      <c r="H99" s="197"/>
      <c r="I99" s="197"/>
      <c r="J99" s="198"/>
      <c r="K99" s="197"/>
      <c r="L99" s="197"/>
      <c r="M99" s="198"/>
      <c r="N99" s="197"/>
      <c r="O99" s="197"/>
      <c r="P99" s="198"/>
      <c r="Q99" s="197"/>
      <c r="R99" s="197"/>
      <c r="S99" s="198"/>
      <c r="T99" s="93"/>
    </row>
    <row r="100" spans="1:20" x14ac:dyDescent="0.2">
      <c r="A100" s="86" t="s">
        <v>236</v>
      </c>
      <c r="B100" s="90" t="s">
        <v>470</v>
      </c>
      <c r="C100" s="88">
        <f ca="1">VLOOKUP(TRIM($A100),INDIRECT($AB$10),3+$AB$11,0)</f>
        <v>57619</v>
      </c>
      <c r="D100" s="88">
        <f ca="1">VLOOKUP(TRIM($A100),INDIRECT($AB$10),6+$AB$11,0)</f>
        <v>75</v>
      </c>
      <c r="E100" s="88"/>
      <c r="F100" s="88">
        <f ca="1">VLOOKUP(TRIM($A100),INDIRECT($AB$10),9+$AB$11,0)</f>
        <v>5525</v>
      </c>
      <c r="G100" s="88">
        <f ca="1">VLOOKUP(TRIM($A100),INDIRECT($AB$10),12+$AB$11,0)</f>
        <v>30</v>
      </c>
      <c r="H100" s="88"/>
      <c r="I100" s="88">
        <f ca="1">VLOOKUP(TRIM($A100),INDIRECT($AB$10),15+$AB$11,0)</f>
        <v>3593</v>
      </c>
      <c r="J100" s="88">
        <f ca="1">VLOOKUP(TRIM($A100),INDIRECT($AB$10),18+$AB$11,0)</f>
        <v>30</v>
      </c>
      <c r="K100" s="88"/>
      <c r="L100" s="88">
        <f ca="1">VLOOKUP(TRIM($A100),INDIRECT($AB$10),21+$AB$11,0)</f>
        <v>9118</v>
      </c>
      <c r="M100" s="88">
        <f ca="1">VLOOKUP(TRIM($A100),INDIRECT($AB$10),24+$AB$11,0)</f>
        <v>30</v>
      </c>
      <c r="N100" s="88"/>
      <c r="O100" s="88">
        <f ca="1">VLOOKUP(TRIM($A100),INDIRECT($AB$10),27+$AB$11,0)</f>
        <v>1134</v>
      </c>
      <c r="P100" s="88">
        <f ca="1">VLOOKUP(TRIM($A100),INDIRECT($AB$10),30+$AB$11,0)</f>
        <v>13</v>
      </c>
      <c r="Q100" s="88"/>
      <c r="R100" s="88">
        <f ca="1">VLOOKUP(TRIM($A100),INDIRECT($AB$10),33+$AB$11,0)</f>
        <v>68258</v>
      </c>
      <c r="S100" s="88">
        <f ca="1">VLOOKUP(TRIM($A100),INDIRECT($AB$10),36+$AB$11,0)</f>
        <v>67</v>
      </c>
      <c r="T100" s="89"/>
    </row>
    <row r="101" spans="1:20" x14ac:dyDescent="0.2">
      <c r="A101" s="29"/>
      <c r="B101" s="90"/>
      <c r="C101" s="197"/>
      <c r="D101" s="198"/>
      <c r="E101" s="197"/>
      <c r="F101" s="197"/>
      <c r="G101" s="198"/>
      <c r="H101" s="197"/>
      <c r="I101" s="197"/>
      <c r="J101" s="198"/>
      <c r="K101" s="197"/>
      <c r="L101" s="197"/>
      <c r="M101" s="198"/>
      <c r="N101" s="197"/>
      <c r="O101" s="197"/>
      <c r="P101" s="198"/>
      <c r="Q101" s="197"/>
      <c r="R101" s="197"/>
      <c r="S101" s="198"/>
      <c r="T101" s="93"/>
    </row>
    <row r="102" spans="1:20" x14ac:dyDescent="0.2">
      <c r="A102" s="29" t="s">
        <v>238</v>
      </c>
      <c r="B102" s="92" t="s">
        <v>239</v>
      </c>
      <c r="C102" s="197">
        <f ca="1">VLOOKUP(TRIM($A102),INDIRECT($AB$10),3+$AB$11,0)</f>
        <v>1731</v>
      </c>
      <c r="D102" s="197">
        <f ca="1">VLOOKUP(TRIM($A102),INDIRECT($AB$10),6+$AB$11,0)</f>
        <v>76</v>
      </c>
      <c r="E102" s="197"/>
      <c r="F102" s="197">
        <f ca="1">VLOOKUP(TRIM($A102),INDIRECT($AB$10),9+$AB$11,0)</f>
        <v>168</v>
      </c>
      <c r="G102" s="197">
        <f ca="1">VLOOKUP(TRIM($A102),INDIRECT($AB$10),12+$AB$11,0)</f>
        <v>32</v>
      </c>
      <c r="H102" s="197"/>
      <c r="I102" s="197">
        <f ca="1">VLOOKUP(TRIM($A102),INDIRECT($AB$10),15+$AB$11,0)</f>
        <v>71</v>
      </c>
      <c r="J102" s="197">
        <f ca="1">VLOOKUP(TRIM($A102),INDIRECT($AB$10),18+$AB$11,0)</f>
        <v>44</v>
      </c>
      <c r="K102" s="197"/>
      <c r="L102" s="197">
        <f ca="1">VLOOKUP(TRIM($A102),INDIRECT($AB$10),21+$AB$11,0)</f>
        <v>239</v>
      </c>
      <c r="M102" s="197">
        <f ca="1">VLOOKUP(TRIM($A102),INDIRECT($AB$10),24+$AB$11,0)</f>
        <v>35</v>
      </c>
      <c r="N102" s="197"/>
      <c r="O102" s="197">
        <f ca="1">VLOOKUP(TRIM($A102),INDIRECT($AB$10),27+$AB$11,0)</f>
        <v>23</v>
      </c>
      <c r="P102" s="197">
        <f ca="1">VLOOKUP(TRIM($A102),INDIRECT($AB$10),30+$AB$11,0)</f>
        <v>13</v>
      </c>
      <c r="Q102" s="197"/>
      <c r="R102" s="197">
        <f ca="1">VLOOKUP(TRIM($A102),INDIRECT($AB$10),33+$AB$11,0)</f>
        <v>2001</v>
      </c>
      <c r="S102" s="197">
        <f ca="1">VLOOKUP(TRIM($A102),INDIRECT($AB$10),36+$AB$11,0)</f>
        <v>70</v>
      </c>
      <c r="T102" s="93"/>
    </row>
    <row r="103" spans="1:20" x14ac:dyDescent="0.2">
      <c r="A103" s="29" t="s">
        <v>240</v>
      </c>
      <c r="B103" s="92" t="s">
        <v>241</v>
      </c>
      <c r="C103" s="197">
        <f t="shared" ref="C103:C112" ca="1" si="60">VLOOKUP(TRIM($A103),INDIRECT($AB$10),3+$AB$11,0)</f>
        <v>2727</v>
      </c>
      <c r="D103" s="197">
        <f t="shared" ref="D103:D112" ca="1" si="61">VLOOKUP(TRIM($A103),INDIRECT($AB$10),6+$AB$11,0)</f>
        <v>75</v>
      </c>
      <c r="E103" s="197"/>
      <c r="F103" s="197">
        <f t="shared" ref="F103:F112" ca="1" si="62">VLOOKUP(TRIM($A103),INDIRECT($AB$10),9+$AB$11,0)</f>
        <v>295</v>
      </c>
      <c r="G103" s="197">
        <f t="shared" ref="G103:G112" ca="1" si="63">VLOOKUP(TRIM($A103),INDIRECT($AB$10),12+$AB$11,0)</f>
        <v>28</v>
      </c>
      <c r="H103" s="197"/>
      <c r="I103" s="197">
        <f t="shared" ref="I103:I112" ca="1" si="64">VLOOKUP(TRIM($A103),INDIRECT($AB$10),15+$AB$11,0)</f>
        <v>123</v>
      </c>
      <c r="J103" s="197">
        <f t="shared" ref="J103:J112" ca="1" si="65">VLOOKUP(TRIM($A103),INDIRECT($AB$10),18+$AB$11,0)</f>
        <v>32</v>
      </c>
      <c r="K103" s="197"/>
      <c r="L103" s="197">
        <f t="shared" ref="L103:L112" ca="1" si="66">VLOOKUP(TRIM($A103),INDIRECT($AB$10),21+$AB$11,0)</f>
        <v>418</v>
      </c>
      <c r="M103" s="197">
        <f t="shared" ref="M103:M112" ca="1" si="67">VLOOKUP(TRIM($A103),INDIRECT($AB$10),24+$AB$11,0)</f>
        <v>29</v>
      </c>
      <c r="N103" s="197"/>
      <c r="O103" s="197">
        <f t="shared" ref="O103:O112" ca="1" si="68">VLOOKUP(TRIM($A103),INDIRECT($AB$10),27+$AB$11,0)</f>
        <v>48</v>
      </c>
      <c r="P103" s="197">
        <f t="shared" ref="P103:P112" ca="1" si="69">VLOOKUP(TRIM($A103),INDIRECT($AB$10),30+$AB$11,0)</f>
        <v>13</v>
      </c>
      <c r="Q103" s="197"/>
      <c r="R103" s="197">
        <f t="shared" ref="R103:R112" ca="1" si="70">VLOOKUP(TRIM($A103),INDIRECT($AB$10),33+$AB$11,0)</f>
        <v>3205</v>
      </c>
      <c r="S103" s="197">
        <f t="shared" ref="S103:S112" ca="1" si="71">VLOOKUP(TRIM($A103),INDIRECT($AB$10),36+$AB$11,0)</f>
        <v>68</v>
      </c>
      <c r="T103" s="93"/>
    </row>
    <row r="104" spans="1:20" x14ac:dyDescent="0.2">
      <c r="A104" s="29" t="s">
        <v>242</v>
      </c>
      <c r="B104" s="92" t="s">
        <v>243</v>
      </c>
      <c r="C104" s="197">
        <f t="shared" ca="1" si="60"/>
        <v>5970</v>
      </c>
      <c r="D104" s="197">
        <f t="shared" ca="1" si="61"/>
        <v>77</v>
      </c>
      <c r="E104" s="197"/>
      <c r="F104" s="197">
        <f t="shared" ca="1" si="62"/>
        <v>517</v>
      </c>
      <c r="G104" s="197">
        <f t="shared" ca="1" si="63"/>
        <v>32</v>
      </c>
      <c r="H104" s="197"/>
      <c r="I104" s="197">
        <f t="shared" ca="1" si="64"/>
        <v>239</v>
      </c>
      <c r="J104" s="197">
        <f t="shared" ca="1" si="65"/>
        <v>30</v>
      </c>
      <c r="K104" s="197"/>
      <c r="L104" s="197">
        <f t="shared" ca="1" si="66"/>
        <v>756</v>
      </c>
      <c r="M104" s="197">
        <f t="shared" ca="1" si="67"/>
        <v>31</v>
      </c>
      <c r="N104" s="197"/>
      <c r="O104" s="197">
        <f t="shared" ca="1" si="68"/>
        <v>110</v>
      </c>
      <c r="P104" s="197">
        <f t="shared" ca="1" si="69"/>
        <v>15</v>
      </c>
      <c r="Q104" s="197"/>
      <c r="R104" s="197">
        <f t="shared" ca="1" si="70"/>
        <v>6890</v>
      </c>
      <c r="S104" s="197">
        <f t="shared" ca="1" si="71"/>
        <v>70</v>
      </c>
      <c r="T104" s="93"/>
    </row>
    <row r="105" spans="1:20" x14ac:dyDescent="0.2">
      <c r="A105" s="29" t="s">
        <v>244</v>
      </c>
      <c r="B105" s="92" t="s">
        <v>245</v>
      </c>
      <c r="C105" s="197">
        <f t="shared" ca="1" si="60"/>
        <v>13348</v>
      </c>
      <c r="D105" s="197">
        <f t="shared" ca="1" si="61"/>
        <v>74</v>
      </c>
      <c r="E105" s="197"/>
      <c r="F105" s="197">
        <f t="shared" ca="1" si="62"/>
        <v>1232</v>
      </c>
      <c r="G105" s="197">
        <f t="shared" ca="1" si="63"/>
        <v>28</v>
      </c>
      <c r="H105" s="197"/>
      <c r="I105" s="197">
        <f t="shared" ca="1" si="64"/>
        <v>698</v>
      </c>
      <c r="J105" s="197">
        <f t="shared" ca="1" si="65"/>
        <v>25</v>
      </c>
      <c r="K105" s="197"/>
      <c r="L105" s="197">
        <f t="shared" ca="1" si="66"/>
        <v>1930</v>
      </c>
      <c r="M105" s="197">
        <f t="shared" ca="1" si="67"/>
        <v>27</v>
      </c>
      <c r="N105" s="197"/>
      <c r="O105" s="197">
        <f t="shared" ca="1" si="68"/>
        <v>341</v>
      </c>
      <c r="P105" s="197">
        <f t="shared" ca="1" si="69"/>
        <v>18</v>
      </c>
      <c r="Q105" s="197"/>
      <c r="R105" s="197">
        <f t="shared" ca="1" si="70"/>
        <v>15699</v>
      </c>
      <c r="S105" s="197">
        <f t="shared" ca="1" si="71"/>
        <v>67</v>
      </c>
      <c r="T105" s="93"/>
    </row>
    <row r="106" spans="1:20" x14ac:dyDescent="0.2">
      <c r="A106" s="29" t="s">
        <v>246</v>
      </c>
      <c r="B106" s="92" t="s">
        <v>247</v>
      </c>
      <c r="C106" s="197">
        <f t="shared" ca="1" si="60"/>
        <v>11771</v>
      </c>
      <c r="D106" s="197">
        <f t="shared" ca="1" si="61"/>
        <v>78</v>
      </c>
      <c r="E106" s="197"/>
      <c r="F106" s="197">
        <f t="shared" ca="1" si="62"/>
        <v>999</v>
      </c>
      <c r="G106" s="197">
        <f t="shared" ca="1" si="63"/>
        <v>35</v>
      </c>
      <c r="H106" s="197"/>
      <c r="I106" s="197">
        <f t="shared" ca="1" si="64"/>
        <v>770</v>
      </c>
      <c r="J106" s="197">
        <f t="shared" ca="1" si="65"/>
        <v>33</v>
      </c>
      <c r="K106" s="197"/>
      <c r="L106" s="197">
        <f t="shared" ca="1" si="66"/>
        <v>1769</v>
      </c>
      <c r="M106" s="197">
        <f t="shared" ca="1" si="67"/>
        <v>34</v>
      </c>
      <c r="N106" s="197"/>
      <c r="O106" s="197">
        <f t="shared" ca="1" si="68"/>
        <v>157</v>
      </c>
      <c r="P106" s="197">
        <f t="shared" ca="1" si="69"/>
        <v>10</v>
      </c>
      <c r="Q106" s="197"/>
      <c r="R106" s="197">
        <f t="shared" ca="1" si="70"/>
        <v>13753</v>
      </c>
      <c r="S106" s="197">
        <f t="shared" ca="1" si="71"/>
        <v>71</v>
      </c>
      <c r="T106" s="93"/>
    </row>
    <row r="107" spans="1:20" x14ac:dyDescent="0.2">
      <c r="A107" s="29" t="s">
        <v>248</v>
      </c>
      <c r="B107" s="92" t="s">
        <v>249</v>
      </c>
      <c r="C107" s="197">
        <f t="shared" ca="1" si="60"/>
        <v>2595</v>
      </c>
      <c r="D107" s="197">
        <f t="shared" ca="1" si="61"/>
        <v>72</v>
      </c>
      <c r="E107" s="197"/>
      <c r="F107" s="197">
        <f t="shared" ca="1" si="62"/>
        <v>302</v>
      </c>
      <c r="G107" s="197">
        <f t="shared" ca="1" si="63"/>
        <v>34</v>
      </c>
      <c r="H107" s="197"/>
      <c r="I107" s="197">
        <f t="shared" ca="1" si="64"/>
        <v>186</v>
      </c>
      <c r="J107" s="197">
        <f t="shared" ca="1" si="65"/>
        <v>27</v>
      </c>
      <c r="K107" s="197"/>
      <c r="L107" s="197">
        <f t="shared" ca="1" si="66"/>
        <v>488</v>
      </c>
      <c r="M107" s="197">
        <f t="shared" ca="1" si="67"/>
        <v>31</v>
      </c>
      <c r="N107" s="197"/>
      <c r="O107" s="197">
        <f t="shared" ca="1" si="68"/>
        <v>50</v>
      </c>
      <c r="P107" s="197" t="str">
        <f t="shared" ca="1" si="69"/>
        <v>x</v>
      </c>
      <c r="Q107" s="197"/>
      <c r="R107" s="197">
        <f t="shared" ca="1" si="70"/>
        <v>3163</v>
      </c>
      <c r="S107" s="197">
        <f t="shared" ca="1" si="71"/>
        <v>64</v>
      </c>
      <c r="T107" s="93"/>
    </row>
    <row r="108" spans="1:20" x14ac:dyDescent="0.2">
      <c r="A108" s="29" t="s">
        <v>250</v>
      </c>
      <c r="B108" s="92" t="s">
        <v>251</v>
      </c>
      <c r="C108" s="197">
        <f t="shared" ca="1" si="60"/>
        <v>7127</v>
      </c>
      <c r="D108" s="197">
        <f t="shared" ca="1" si="61"/>
        <v>69</v>
      </c>
      <c r="E108" s="197"/>
      <c r="F108" s="197">
        <f t="shared" ca="1" si="62"/>
        <v>764</v>
      </c>
      <c r="G108" s="197">
        <f t="shared" ca="1" si="63"/>
        <v>27</v>
      </c>
      <c r="H108" s="197"/>
      <c r="I108" s="197">
        <f t="shared" ca="1" si="64"/>
        <v>662</v>
      </c>
      <c r="J108" s="197">
        <f t="shared" ca="1" si="65"/>
        <v>29</v>
      </c>
      <c r="K108" s="197"/>
      <c r="L108" s="197">
        <f t="shared" ca="1" si="66"/>
        <v>1426</v>
      </c>
      <c r="M108" s="197">
        <f t="shared" ca="1" si="67"/>
        <v>28</v>
      </c>
      <c r="N108" s="197"/>
      <c r="O108" s="197">
        <f t="shared" ca="1" si="68"/>
        <v>164</v>
      </c>
      <c r="P108" s="197">
        <f t="shared" ca="1" si="69"/>
        <v>12</v>
      </c>
      <c r="Q108" s="197"/>
      <c r="R108" s="197">
        <f t="shared" ca="1" si="70"/>
        <v>8770</v>
      </c>
      <c r="S108" s="197">
        <f t="shared" ca="1" si="71"/>
        <v>61</v>
      </c>
      <c r="T108" s="93"/>
    </row>
    <row r="109" spans="1:20" x14ac:dyDescent="0.2">
      <c r="A109" s="29" t="s">
        <v>252</v>
      </c>
      <c r="B109" s="92" t="s">
        <v>253</v>
      </c>
      <c r="C109" s="197">
        <f t="shared" ca="1" si="60"/>
        <v>2309</v>
      </c>
      <c r="D109" s="197">
        <f t="shared" ca="1" si="61"/>
        <v>67</v>
      </c>
      <c r="E109" s="197"/>
      <c r="F109" s="197">
        <f t="shared" ca="1" si="62"/>
        <v>241</v>
      </c>
      <c r="G109" s="197">
        <f t="shared" ca="1" si="63"/>
        <v>24</v>
      </c>
      <c r="H109" s="197"/>
      <c r="I109" s="197">
        <f t="shared" ca="1" si="64"/>
        <v>133</v>
      </c>
      <c r="J109" s="197">
        <f t="shared" ca="1" si="65"/>
        <v>26</v>
      </c>
      <c r="K109" s="197"/>
      <c r="L109" s="197">
        <f t="shared" ca="1" si="66"/>
        <v>374</v>
      </c>
      <c r="M109" s="197">
        <f t="shared" ca="1" si="67"/>
        <v>25</v>
      </c>
      <c r="N109" s="197"/>
      <c r="O109" s="197">
        <f t="shared" ca="1" si="68"/>
        <v>50</v>
      </c>
      <c r="P109" s="197">
        <f t="shared" ca="1" si="69"/>
        <v>12</v>
      </c>
      <c r="Q109" s="197"/>
      <c r="R109" s="197">
        <f t="shared" ca="1" si="70"/>
        <v>2765</v>
      </c>
      <c r="S109" s="197">
        <f t="shared" ca="1" si="71"/>
        <v>60</v>
      </c>
      <c r="T109" s="93"/>
    </row>
    <row r="110" spans="1:20" x14ac:dyDescent="0.2">
      <c r="A110" s="29" t="s">
        <v>254</v>
      </c>
      <c r="B110" s="245" t="s">
        <v>441</v>
      </c>
      <c r="C110" s="197">
        <f t="shared" ca="1" si="60"/>
        <v>1663</v>
      </c>
      <c r="D110" s="197">
        <f t="shared" ca="1" si="61"/>
        <v>72</v>
      </c>
      <c r="E110" s="197"/>
      <c r="F110" s="197">
        <f t="shared" ca="1" si="62"/>
        <v>209</v>
      </c>
      <c r="G110" s="197">
        <f t="shared" ca="1" si="63"/>
        <v>29</v>
      </c>
      <c r="H110" s="197"/>
      <c r="I110" s="197">
        <f t="shared" ca="1" si="64"/>
        <v>93</v>
      </c>
      <c r="J110" s="197">
        <f t="shared" ca="1" si="65"/>
        <v>20</v>
      </c>
      <c r="K110" s="197"/>
      <c r="L110" s="197">
        <f t="shared" ca="1" si="66"/>
        <v>302</v>
      </c>
      <c r="M110" s="197">
        <f t="shared" ca="1" si="67"/>
        <v>26</v>
      </c>
      <c r="N110" s="197"/>
      <c r="O110" s="197">
        <f t="shared" ca="1" si="68"/>
        <v>41</v>
      </c>
      <c r="P110" s="197">
        <f t="shared" ca="1" si="69"/>
        <v>20</v>
      </c>
      <c r="Q110" s="197"/>
      <c r="R110" s="197">
        <f t="shared" ca="1" si="70"/>
        <v>2017</v>
      </c>
      <c r="S110" s="197">
        <f t="shared" ca="1" si="71"/>
        <v>64</v>
      </c>
      <c r="T110" s="93"/>
    </row>
    <row r="111" spans="1:20" x14ac:dyDescent="0.2">
      <c r="A111" s="29" t="s">
        <v>255</v>
      </c>
      <c r="B111" s="92" t="s">
        <v>256</v>
      </c>
      <c r="C111" s="197">
        <f t="shared" ca="1" si="60"/>
        <v>6416</v>
      </c>
      <c r="D111" s="197">
        <f t="shared" ca="1" si="61"/>
        <v>75</v>
      </c>
      <c r="E111" s="197"/>
      <c r="F111" s="197">
        <f t="shared" ca="1" si="62"/>
        <v>596</v>
      </c>
      <c r="G111" s="197">
        <f t="shared" ca="1" si="63"/>
        <v>30</v>
      </c>
      <c r="H111" s="197"/>
      <c r="I111" s="197">
        <f t="shared" ca="1" si="64"/>
        <v>530</v>
      </c>
      <c r="J111" s="197">
        <f t="shared" ca="1" si="65"/>
        <v>33</v>
      </c>
      <c r="K111" s="197"/>
      <c r="L111" s="197">
        <f t="shared" ca="1" si="66"/>
        <v>1126</v>
      </c>
      <c r="M111" s="197">
        <f t="shared" ca="1" si="67"/>
        <v>32</v>
      </c>
      <c r="N111" s="197"/>
      <c r="O111" s="197">
        <f t="shared" ca="1" si="68"/>
        <v>114</v>
      </c>
      <c r="P111" s="197">
        <f t="shared" ca="1" si="69"/>
        <v>11</v>
      </c>
      <c r="Q111" s="197"/>
      <c r="R111" s="197">
        <f t="shared" ca="1" si="70"/>
        <v>7696</v>
      </c>
      <c r="S111" s="197">
        <f t="shared" ca="1" si="71"/>
        <v>68</v>
      </c>
      <c r="T111" s="93"/>
    </row>
    <row r="112" spans="1:20" x14ac:dyDescent="0.2">
      <c r="A112" s="29" t="s">
        <v>257</v>
      </c>
      <c r="B112" s="92" t="s">
        <v>258</v>
      </c>
      <c r="C112" s="197">
        <f t="shared" ca="1" si="60"/>
        <v>1962</v>
      </c>
      <c r="D112" s="197">
        <f t="shared" ca="1" si="61"/>
        <v>77</v>
      </c>
      <c r="E112" s="197"/>
      <c r="F112" s="197">
        <f t="shared" ca="1" si="62"/>
        <v>202</v>
      </c>
      <c r="G112" s="197">
        <f t="shared" ca="1" si="63"/>
        <v>41</v>
      </c>
      <c r="H112" s="197"/>
      <c r="I112" s="197">
        <f t="shared" ca="1" si="64"/>
        <v>88</v>
      </c>
      <c r="J112" s="197">
        <f t="shared" ca="1" si="65"/>
        <v>27</v>
      </c>
      <c r="K112" s="197"/>
      <c r="L112" s="197">
        <f t="shared" ca="1" si="66"/>
        <v>290</v>
      </c>
      <c r="M112" s="197">
        <f t="shared" ca="1" si="67"/>
        <v>37</v>
      </c>
      <c r="N112" s="197"/>
      <c r="O112" s="197">
        <f t="shared" ca="1" si="68"/>
        <v>36</v>
      </c>
      <c r="P112" s="197" t="str">
        <f t="shared" ca="1" si="69"/>
        <v>x</v>
      </c>
      <c r="Q112" s="197"/>
      <c r="R112" s="197">
        <f t="shared" ca="1" si="70"/>
        <v>2299</v>
      </c>
      <c r="S112" s="197">
        <f t="shared" ca="1" si="71"/>
        <v>71</v>
      </c>
      <c r="T112" s="93"/>
    </row>
    <row r="113" spans="1:20" x14ac:dyDescent="0.2">
      <c r="A113" s="86"/>
      <c r="B113" s="94"/>
      <c r="C113" s="197"/>
      <c r="D113" s="198"/>
      <c r="E113" s="197"/>
      <c r="F113" s="197"/>
      <c r="G113" s="198"/>
      <c r="H113" s="197"/>
      <c r="I113" s="197"/>
      <c r="J113" s="198"/>
      <c r="K113" s="197"/>
      <c r="L113" s="197"/>
      <c r="M113" s="198"/>
      <c r="N113" s="197"/>
      <c r="O113" s="197"/>
      <c r="P113" s="198"/>
      <c r="Q113" s="197"/>
      <c r="R113" s="197"/>
      <c r="S113" s="198"/>
      <c r="T113" s="93"/>
    </row>
    <row r="114" spans="1:20" x14ac:dyDescent="0.2">
      <c r="A114" s="86" t="s">
        <v>259</v>
      </c>
      <c r="B114" s="95" t="s">
        <v>260</v>
      </c>
      <c r="C114" s="88">
        <f ca="1">VLOOKUP(TRIM($A114),INDIRECT($AB$10),3+$AB$11,0)</f>
        <v>80666</v>
      </c>
      <c r="D114" s="88">
        <f ca="1">VLOOKUP(TRIM($A114),INDIRECT($AB$10),6+$AB$11,0)</f>
        <v>79</v>
      </c>
      <c r="E114" s="88"/>
      <c r="F114" s="88">
        <f ca="1">VLOOKUP(TRIM($A114),INDIRECT($AB$10),9+$AB$11,0)</f>
        <v>8224</v>
      </c>
      <c r="G114" s="88">
        <f ca="1">VLOOKUP(TRIM($A114),INDIRECT($AB$10),12+$AB$11,0)</f>
        <v>45</v>
      </c>
      <c r="H114" s="88"/>
      <c r="I114" s="88">
        <f ca="1">VLOOKUP(TRIM($A114),INDIRECT($AB$10),15+$AB$11,0)</f>
        <v>6238</v>
      </c>
      <c r="J114" s="88">
        <f ca="1">VLOOKUP(TRIM($A114),INDIRECT($AB$10),18+$AB$11,0)</f>
        <v>41</v>
      </c>
      <c r="K114" s="88"/>
      <c r="L114" s="88">
        <f ca="1">VLOOKUP(TRIM($A114),INDIRECT($AB$10),21+$AB$11,0)</f>
        <v>14462</v>
      </c>
      <c r="M114" s="88">
        <f ca="1">VLOOKUP(TRIM($A114),INDIRECT($AB$10),24+$AB$11,0)</f>
        <v>43</v>
      </c>
      <c r="N114" s="88"/>
      <c r="O114" s="88">
        <f ca="1">VLOOKUP(TRIM($A114),INDIRECT($AB$10),27+$AB$11,0)</f>
        <v>1868</v>
      </c>
      <c r="P114" s="88">
        <f ca="1">VLOOKUP(TRIM($A114),INDIRECT($AB$10),30+$AB$11,0)</f>
        <v>16</v>
      </c>
      <c r="Q114" s="88"/>
      <c r="R114" s="88">
        <f ca="1">VLOOKUP(TRIM($A114),INDIRECT($AB$10),33+$AB$11,0)</f>
        <v>98065</v>
      </c>
      <c r="S114" s="88">
        <f ca="1">VLOOKUP(TRIM($A114),INDIRECT($AB$10),36+$AB$11,0)</f>
        <v>72</v>
      </c>
      <c r="T114" s="89"/>
    </row>
    <row r="115" spans="1:20" x14ac:dyDescent="0.2">
      <c r="A115" s="29"/>
      <c r="B115" s="95"/>
      <c r="C115" s="197"/>
      <c r="D115" s="198"/>
      <c r="E115" s="197"/>
      <c r="F115" s="197"/>
      <c r="G115" s="198"/>
      <c r="H115" s="197"/>
      <c r="I115" s="197"/>
      <c r="J115" s="198"/>
      <c r="K115" s="197"/>
      <c r="L115" s="197"/>
      <c r="M115" s="198"/>
      <c r="N115" s="197"/>
      <c r="O115" s="197"/>
      <c r="P115" s="198"/>
      <c r="Q115" s="197"/>
      <c r="R115" s="197"/>
      <c r="S115" s="198"/>
      <c r="T115" s="93"/>
    </row>
    <row r="116" spans="1:20" x14ac:dyDescent="0.2">
      <c r="A116" s="96" t="s">
        <v>261</v>
      </c>
      <c r="B116" s="97" t="s">
        <v>262</v>
      </c>
      <c r="C116" s="88">
        <f ca="1">VLOOKUP(TRIM($A116),INDIRECT($AB$10),3+$AB$11,0)</f>
        <v>27878</v>
      </c>
      <c r="D116" s="88">
        <f ca="1">VLOOKUP(TRIM($A116),INDIRECT($AB$10),6+$AB$11,0)</f>
        <v>80</v>
      </c>
      <c r="E116" s="88"/>
      <c r="F116" s="88">
        <f ca="1">VLOOKUP(TRIM($A116),INDIRECT($AB$10),9+$AB$11,0)</f>
        <v>2980</v>
      </c>
      <c r="G116" s="88">
        <f ca="1">VLOOKUP(TRIM($A116),INDIRECT($AB$10),12+$AB$11,0)</f>
        <v>46</v>
      </c>
      <c r="H116" s="88"/>
      <c r="I116" s="88">
        <f ca="1">VLOOKUP(TRIM($A116),INDIRECT($AB$10),15+$AB$11,0)</f>
        <v>2432</v>
      </c>
      <c r="J116" s="88">
        <f ca="1">VLOOKUP(TRIM($A116),INDIRECT($AB$10),18+$AB$11,0)</f>
        <v>40</v>
      </c>
      <c r="K116" s="88"/>
      <c r="L116" s="88">
        <f ca="1">VLOOKUP(TRIM($A116),INDIRECT($AB$10),21+$AB$11,0)</f>
        <v>5412</v>
      </c>
      <c r="M116" s="88">
        <f ca="1">VLOOKUP(TRIM($A116),INDIRECT($AB$10),24+$AB$11,0)</f>
        <v>43</v>
      </c>
      <c r="N116" s="88"/>
      <c r="O116" s="88">
        <f ca="1">VLOOKUP(TRIM($A116),INDIRECT($AB$10),27+$AB$11,0)</f>
        <v>678</v>
      </c>
      <c r="P116" s="88">
        <f ca="1">VLOOKUP(TRIM($A116),INDIRECT($AB$10),30+$AB$11,0)</f>
        <v>19</v>
      </c>
      <c r="Q116" s="88"/>
      <c r="R116" s="88">
        <f ca="1">VLOOKUP(TRIM($A116),INDIRECT($AB$10),33+$AB$11,0)</f>
        <v>34303</v>
      </c>
      <c r="S116" s="88">
        <f ca="1">VLOOKUP(TRIM($A116),INDIRECT($AB$10),36+$AB$11,0)</f>
        <v>73</v>
      </c>
      <c r="T116" s="89"/>
    </row>
    <row r="117" spans="1:20" x14ac:dyDescent="0.2">
      <c r="A117" s="29" t="s">
        <v>263</v>
      </c>
      <c r="B117" s="98" t="s">
        <v>264</v>
      </c>
      <c r="C117" s="197">
        <f t="shared" ref="C117:C130" ca="1" si="72">VLOOKUP(TRIM($A117),INDIRECT($AB$10),3+$AB$11,0)</f>
        <v>1279</v>
      </c>
      <c r="D117" s="197">
        <f t="shared" ref="D117:D130" ca="1" si="73">VLOOKUP(TRIM($A117),INDIRECT($AB$10),6+$AB$11,0)</f>
        <v>75</v>
      </c>
      <c r="E117" s="197"/>
      <c r="F117" s="197">
        <f t="shared" ref="F117:F130" ca="1" si="74">VLOOKUP(TRIM($A117),INDIRECT($AB$10),9+$AB$11,0)</f>
        <v>146</v>
      </c>
      <c r="G117" s="197">
        <f t="shared" ref="G117:G130" ca="1" si="75">VLOOKUP(TRIM($A117),INDIRECT($AB$10),12+$AB$11,0)</f>
        <v>43</v>
      </c>
      <c r="H117" s="197"/>
      <c r="I117" s="197">
        <f t="shared" ref="I117:I130" ca="1" si="76">VLOOKUP(TRIM($A117),INDIRECT($AB$10),15+$AB$11,0)</f>
        <v>103</v>
      </c>
      <c r="J117" s="197">
        <f t="shared" ref="J117:J130" ca="1" si="77">VLOOKUP(TRIM($A117),INDIRECT($AB$10),18+$AB$11,0)</f>
        <v>39</v>
      </c>
      <c r="K117" s="197"/>
      <c r="L117" s="197">
        <f t="shared" ref="L117:L130" ca="1" si="78">VLOOKUP(TRIM($A117),INDIRECT($AB$10),21+$AB$11,0)</f>
        <v>249</v>
      </c>
      <c r="M117" s="197">
        <f t="shared" ref="M117:M130" ca="1" si="79">VLOOKUP(TRIM($A117),INDIRECT($AB$10),24+$AB$11,0)</f>
        <v>41</v>
      </c>
      <c r="N117" s="197"/>
      <c r="O117" s="197">
        <f t="shared" ref="O117:O130" ca="1" si="80">VLOOKUP(TRIM($A117),INDIRECT($AB$10),27+$AB$11,0)</f>
        <v>46</v>
      </c>
      <c r="P117" s="197">
        <f t="shared" ref="P117:P130" ca="1" si="81">VLOOKUP(TRIM($A117),INDIRECT($AB$10),30+$AB$11,0)</f>
        <v>20</v>
      </c>
      <c r="Q117" s="197"/>
      <c r="R117" s="197">
        <f t="shared" ref="R117:R130" ca="1" si="82">VLOOKUP(TRIM($A117),INDIRECT($AB$10),33+$AB$11,0)</f>
        <v>1592</v>
      </c>
      <c r="S117" s="197">
        <f t="shared" ref="S117:S130" ca="1" si="83">VLOOKUP(TRIM($A117),INDIRECT($AB$10),36+$AB$11,0)</f>
        <v>68</v>
      </c>
      <c r="T117" s="93"/>
    </row>
    <row r="118" spans="1:20" x14ac:dyDescent="0.2">
      <c r="A118" s="29" t="s">
        <v>265</v>
      </c>
      <c r="B118" s="99" t="s">
        <v>266</v>
      </c>
      <c r="C118" s="197" t="str">
        <f t="shared" ca="1" si="72"/>
        <v>*</v>
      </c>
      <c r="D118" s="197" t="str">
        <f t="shared" ca="1" si="73"/>
        <v>*</v>
      </c>
      <c r="E118" s="197"/>
      <c r="F118" s="197" t="str">
        <f t="shared" ca="1" si="74"/>
        <v>*</v>
      </c>
      <c r="G118" s="197" t="str">
        <f t="shared" ca="1" si="75"/>
        <v>*</v>
      </c>
      <c r="H118" s="197"/>
      <c r="I118" s="197" t="str">
        <f t="shared" ca="1" si="76"/>
        <v>*</v>
      </c>
      <c r="J118" s="197" t="str">
        <f t="shared" ca="1" si="77"/>
        <v>*</v>
      </c>
      <c r="K118" s="197"/>
      <c r="L118" s="197" t="str">
        <f t="shared" ca="1" si="78"/>
        <v>*</v>
      </c>
      <c r="M118" s="197" t="str">
        <f t="shared" ca="1" si="79"/>
        <v>*</v>
      </c>
      <c r="N118" s="197"/>
      <c r="O118" s="197" t="str">
        <f t="shared" ca="1" si="80"/>
        <v>*</v>
      </c>
      <c r="P118" s="197" t="str">
        <f t="shared" ca="1" si="81"/>
        <v>*</v>
      </c>
      <c r="Q118" s="197"/>
      <c r="R118" s="197" t="str">
        <f t="shared" ca="1" si="82"/>
        <v>*</v>
      </c>
      <c r="S118" s="197" t="str">
        <f t="shared" ca="1" si="83"/>
        <v>*</v>
      </c>
      <c r="T118" s="93"/>
    </row>
    <row r="119" spans="1:20" x14ac:dyDescent="0.2">
      <c r="A119" s="29" t="s">
        <v>267</v>
      </c>
      <c r="B119" s="100" t="s">
        <v>268</v>
      </c>
      <c r="C119" s="197">
        <f t="shared" ca="1" si="72"/>
        <v>2081</v>
      </c>
      <c r="D119" s="197">
        <f t="shared" ca="1" si="73"/>
        <v>81</v>
      </c>
      <c r="E119" s="197"/>
      <c r="F119" s="197">
        <f t="shared" ca="1" si="74"/>
        <v>265</v>
      </c>
      <c r="G119" s="197">
        <f t="shared" ca="1" si="75"/>
        <v>48</v>
      </c>
      <c r="H119" s="197"/>
      <c r="I119" s="197">
        <f t="shared" ca="1" si="76"/>
        <v>213</v>
      </c>
      <c r="J119" s="197">
        <f t="shared" ca="1" si="77"/>
        <v>40</v>
      </c>
      <c r="K119" s="197"/>
      <c r="L119" s="197">
        <f t="shared" ca="1" si="78"/>
        <v>478</v>
      </c>
      <c r="M119" s="197">
        <f t="shared" ca="1" si="79"/>
        <v>44</v>
      </c>
      <c r="N119" s="197"/>
      <c r="O119" s="197">
        <f t="shared" ca="1" si="80"/>
        <v>67</v>
      </c>
      <c r="P119" s="197">
        <f t="shared" ca="1" si="81"/>
        <v>12</v>
      </c>
      <c r="Q119" s="197"/>
      <c r="R119" s="197">
        <f t="shared" ca="1" si="82"/>
        <v>2648</v>
      </c>
      <c r="S119" s="197">
        <f t="shared" ca="1" si="83"/>
        <v>72</v>
      </c>
      <c r="T119" s="93"/>
    </row>
    <row r="120" spans="1:20" x14ac:dyDescent="0.2">
      <c r="A120" s="29" t="s">
        <v>269</v>
      </c>
      <c r="B120" s="98" t="s">
        <v>270</v>
      </c>
      <c r="C120" s="197">
        <f t="shared" ca="1" si="72"/>
        <v>1097</v>
      </c>
      <c r="D120" s="197">
        <f t="shared" ca="1" si="73"/>
        <v>84</v>
      </c>
      <c r="E120" s="197"/>
      <c r="F120" s="197">
        <f t="shared" ca="1" si="74"/>
        <v>161</v>
      </c>
      <c r="G120" s="197">
        <f t="shared" ca="1" si="75"/>
        <v>55</v>
      </c>
      <c r="H120" s="197"/>
      <c r="I120" s="197">
        <f t="shared" ca="1" si="76"/>
        <v>95</v>
      </c>
      <c r="J120" s="197">
        <f t="shared" ca="1" si="77"/>
        <v>41</v>
      </c>
      <c r="K120" s="197"/>
      <c r="L120" s="197">
        <f t="shared" ca="1" si="78"/>
        <v>256</v>
      </c>
      <c r="M120" s="197">
        <f t="shared" ca="1" si="79"/>
        <v>50</v>
      </c>
      <c r="N120" s="197"/>
      <c r="O120" s="197">
        <f t="shared" ca="1" si="80"/>
        <v>43</v>
      </c>
      <c r="P120" s="197">
        <f t="shared" ca="1" si="81"/>
        <v>23</v>
      </c>
      <c r="Q120" s="197"/>
      <c r="R120" s="197">
        <f t="shared" ca="1" si="82"/>
        <v>1404</v>
      </c>
      <c r="S120" s="197">
        <f t="shared" ca="1" si="83"/>
        <v>76</v>
      </c>
      <c r="T120" s="93"/>
    </row>
    <row r="121" spans="1:20" x14ac:dyDescent="0.2">
      <c r="A121" s="29" t="s">
        <v>271</v>
      </c>
      <c r="B121" s="100" t="s">
        <v>272</v>
      </c>
      <c r="C121" s="197">
        <f t="shared" ca="1" si="72"/>
        <v>2646</v>
      </c>
      <c r="D121" s="197">
        <f t="shared" ca="1" si="73"/>
        <v>74</v>
      </c>
      <c r="E121" s="197"/>
      <c r="F121" s="197">
        <f t="shared" ca="1" si="74"/>
        <v>265</v>
      </c>
      <c r="G121" s="197">
        <f t="shared" ca="1" si="75"/>
        <v>38</v>
      </c>
      <c r="H121" s="197"/>
      <c r="I121" s="197">
        <f t="shared" ca="1" si="76"/>
        <v>190</v>
      </c>
      <c r="J121" s="197">
        <f t="shared" ca="1" si="77"/>
        <v>36</v>
      </c>
      <c r="K121" s="197"/>
      <c r="L121" s="197">
        <f t="shared" ca="1" si="78"/>
        <v>455</v>
      </c>
      <c r="M121" s="197">
        <f t="shared" ca="1" si="79"/>
        <v>37</v>
      </c>
      <c r="N121" s="197"/>
      <c r="O121" s="197">
        <f t="shared" ca="1" si="80"/>
        <v>53</v>
      </c>
      <c r="P121" s="197">
        <f t="shared" ca="1" si="81"/>
        <v>15</v>
      </c>
      <c r="Q121" s="197"/>
      <c r="R121" s="197">
        <f t="shared" ca="1" si="82"/>
        <v>3198</v>
      </c>
      <c r="S121" s="197">
        <f t="shared" ca="1" si="83"/>
        <v>67</v>
      </c>
      <c r="T121" s="93"/>
    </row>
    <row r="122" spans="1:20" x14ac:dyDescent="0.2">
      <c r="A122" s="29" t="s">
        <v>273</v>
      </c>
      <c r="B122" s="100" t="s">
        <v>274</v>
      </c>
      <c r="C122" s="197">
        <f t="shared" ca="1" si="72"/>
        <v>1581</v>
      </c>
      <c r="D122" s="197">
        <f t="shared" ca="1" si="73"/>
        <v>78</v>
      </c>
      <c r="E122" s="197"/>
      <c r="F122" s="197">
        <f t="shared" ca="1" si="74"/>
        <v>190</v>
      </c>
      <c r="G122" s="197">
        <f t="shared" ca="1" si="75"/>
        <v>37</v>
      </c>
      <c r="H122" s="197"/>
      <c r="I122" s="197">
        <f t="shared" ca="1" si="76"/>
        <v>161</v>
      </c>
      <c r="J122" s="197">
        <f t="shared" ca="1" si="77"/>
        <v>36</v>
      </c>
      <c r="K122" s="197"/>
      <c r="L122" s="197">
        <f t="shared" ca="1" si="78"/>
        <v>351</v>
      </c>
      <c r="M122" s="197">
        <f t="shared" ca="1" si="79"/>
        <v>37</v>
      </c>
      <c r="N122" s="197"/>
      <c r="O122" s="197">
        <f t="shared" ca="1" si="80"/>
        <v>54</v>
      </c>
      <c r="P122" s="197">
        <f t="shared" ca="1" si="81"/>
        <v>26</v>
      </c>
      <c r="Q122" s="197"/>
      <c r="R122" s="197">
        <f t="shared" ca="1" si="82"/>
        <v>1996</v>
      </c>
      <c r="S122" s="197">
        <f t="shared" ca="1" si="83"/>
        <v>70</v>
      </c>
      <c r="T122" s="93"/>
    </row>
    <row r="123" spans="1:20" x14ac:dyDescent="0.2">
      <c r="A123" s="29" t="s">
        <v>275</v>
      </c>
      <c r="B123" s="100" t="s">
        <v>276</v>
      </c>
      <c r="C123" s="197" t="str">
        <f t="shared" ca="1" si="72"/>
        <v>x</v>
      </c>
      <c r="D123" s="197" t="str">
        <f t="shared" ca="1" si="73"/>
        <v>x</v>
      </c>
      <c r="E123" s="197"/>
      <c r="F123" s="197" t="str">
        <f t="shared" ca="1" si="74"/>
        <v>x</v>
      </c>
      <c r="G123" s="197" t="str">
        <f t="shared" ca="1" si="75"/>
        <v>x</v>
      </c>
      <c r="H123" s="197"/>
      <c r="I123" s="197" t="str">
        <f t="shared" ca="1" si="76"/>
        <v>x</v>
      </c>
      <c r="J123" s="197" t="str">
        <f t="shared" ca="1" si="77"/>
        <v>x</v>
      </c>
      <c r="K123" s="197"/>
      <c r="L123" s="197" t="str">
        <f t="shared" ca="1" si="78"/>
        <v>x</v>
      </c>
      <c r="M123" s="197" t="str">
        <f t="shared" ca="1" si="79"/>
        <v>x</v>
      </c>
      <c r="N123" s="197"/>
      <c r="O123" s="197" t="str">
        <f t="shared" ca="1" si="80"/>
        <v>x</v>
      </c>
      <c r="P123" s="197" t="str">
        <f t="shared" ca="1" si="81"/>
        <v>x</v>
      </c>
      <c r="Q123" s="197"/>
      <c r="R123" s="197" t="str">
        <f t="shared" ca="1" si="82"/>
        <v>x</v>
      </c>
      <c r="S123" s="197" t="str">
        <f t="shared" ca="1" si="83"/>
        <v>x</v>
      </c>
      <c r="T123" s="93"/>
    </row>
    <row r="124" spans="1:20" x14ac:dyDescent="0.2">
      <c r="A124" s="29" t="s">
        <v>277</v>
      </c>
      <c r="B124" s="100" t="s">
        <v>278</v>
      </c>
      <c r="C124" s="197">
        <f t="shared" ca="1" si="72"/>
        <v>2440</v>
      </c>
      <c r="D124" s="197">
        <f t="shared" ca="1" si="73"/>
        <v>82</v>
      </c>
      <c r="E124" s="197"/>
      <c r="F124" s="197">
        <f t="shared" ca="1" si="74"/>
        <v>269</v>
      </c>
      <c r="G124" s="197">
        <f t="shared" ca="1" si="75"/>
        <v>46</v>
      </c>
      <c r="H124" s="197"/>
      <c r="I124" s="197">
        <f t="shared" ca="1" si="76"/>
        <v>310</v>
      </c>
      <c r="J124" s="197">
        <f t="shared" ca="1" si="77"/>
        <v>41</v>
      </c>
      <c r="K124" s="197"/>
      <c r="L124" s="197">
        <f t="shared" ca="1" si="78"/>
        <v>579</v>
      </c>
      <c r="M124" s="197">
        <f t="shared" ca="1" si="79"/>
        <v>44</v>
      </c>
      <c r="N124" s="197"/>
      <c r="O124" s="197">
        <f t="shared" ca="1" si="80"/>
        <v>73</v>
      </c>
      <c r="P124" s="197">
        <f t="shared" ca="1" si="81"/>
        <v>22</v>
      </c>
      <c r="Q124" s="197"/>
      <c r="R124" s="197">
        <f t="shared" ca="1" si="82"/>
        <v>3123</v>
      </c>
      <c r="S124" s="197">
        <f t="shared" ca="1" si="83"/>
        <v>73</v>
      </c>
      <c r="T124" s="93"/>
    </row>
    <row r="125" spans="1:20" x14ac:dyDescent="0.2">
      <c r="A125" s="29" t="s">
        <v>279</v>
      </c>
      <c r="B125" s="100" t="s">
        <v>280</v>
      </c>
      <c r="C125" s="197">
        <f t="shared" ca="1" si="72"/>
        <v>3016</v>
      </c>
      <c r="D125" s="197">
        <f t="shared" ca="1" si="73"/>
        <v>81</v>
      </c>
      <c r="E125" s="197"/>
      <c r="F125" s="197">
        <f t="shared" ca="1" si="74"/>
        <v>318</v>
      </c>
      <c r="G125" s="197">
        <f t="shared" ca="1" si="75"/>
        <v>50</v>
      </c>
      <c r="H125" s="197"/>
      <c r="I125" s="197">
        <f t="shared" ca="1" si="76"/>
        <v>247</v>
      </c>
      <c r="J125" s="197">
        <f t="shared" ca="1" si="77"/>
        <v>44</v>
      </c>
      <c r="K125" s="197"/>
      <c r="L125" s="197">
        <f t="shared" ca="1" si="78"/>
        <v>565</v>
      </c>
      <c r="M125" s="197">
        <f t="shared" ca="1" si="79"/>
        <v>47</v>
      </c>
      <c r="N125" s="197"/>
      <c r="O125" s="197">
        <f t="shared" ca="1" si="80"/>
        <v>37</v>
      </c>
      <c r="P125" s="197">
        <f t="shared" ca="1" si="81"/>
        <v>16</v>
      </c>
      <c r="Q125" s="197"/>
      <c r="R125" s="197">
        <f t="shared" ca="1" si="82"/>
        <v>3646</v>
      </c>
      <c r="S125" s="197">
        <f t="shared" ca="1" si="83"/>
        <v>75</v>
      </c>
      <c r="T125" s="93"/>
    </row>
    <row r="126" spans="1:20" x14ac:dyDescent="0.2">
      <c r="A126" s="29" t="s">
        <v>281</v>
      </c>
      <c r="B126" s="100" t="s">
        <v>282</v>
      </c>
      <c r="C126" s="197">
        <f t="shared" ca="1" si="72"/>
        <v>4061</v>
      </c>
      <c r="D126" s="197">
        <f t="shared" ca="1" si="73"/>
        <v>82</v>
      </c>
      <c r="E126" s="197"/>
      <c r="F126" s="197">
        <f t="shared" ca="1" si="74"/>
        <v>351</v>
      </c>
      <c r="G126" s="197">
        <f t="shared" ca="1" si="75"/>
        <v>49</v>
      </c>
      <c r="H126" s="197"/>
      <c r="I126" s="197">
        <f t="shared" ca="1" si="76"/>
        <v>293</v>
      </c>
      <c r="J126" s="197">
        <f t="shared" ca="1" si="77"/>
        <v>37</v>
      </c>
      <c r="K126" s="197"/>
      <c r="L126" s="197">
        <f t="shared" ca="1" si="78"/>
        <v>644</v>
      </c>
      <c r="M126" s="197">
        <f t="shared" ca="1" si="79"/>
        <v>43</v>
      </c>
      <c r="N126" s="197"/>
      <c r="O126" s="197">
        <f t="shared" ca="1" si="80"/>
        <v>5</v>
      </c>
      <c r="P126" s="197" t="str">
        <f t="shared" ca="1" si="81"/>
        <v>x</v>
      </c>
      <c r="Q126" s="197"/>
      <c r="R126" s="197">
        <f t="shared" ca="1" si="82"/>
        <v>4781</v>
      </c>
      <c r="S126" s="197">
        <f t="shared" ca="1" si="83"/>
        <v>76</v>
      </c>
      <c r="T126" s="93"/>
    </row>
    <row r="127" spans="1:20" x14ac:dyDescent="0.2">
      <c r="A127" s="29" t="s">
        <v>283</v>
      </c>
      <c r="B127" s="100" t="s">
        <v>284</v>
      </c>
      <c r="C127" s="197">
        <f t="shared" ca="1" si="72"/>
        <v>2783</v>
      </c>
      <c r="D127" s="197">
        <f t="shared" ca="1" si="73"/>
        <v>79</v>
      </c>
      <c r="E127" s="197"/>
      <c r="F127" s="197">
        <f t="shared" ca="1" si="74"/>
        <v>240</v>
      </c>
      <c r="G127" s="197">
        <f t="shared" ca="1" si="75"/>
        <v>41</v>
      </c>
      <c r="H127" s="197"/>
      <c r="I127" s="197">
        <f t="shared" ca="1" si="76"/>
        <v>238</v>
      </c>
      <c r="J127" s="197">
        <f t="shared" ca="1" si="77"/>
        <v>34</v>
      </c>
      <c r="K127" s="197"/>
      <c r="L127" s="197">
        <f t="shared" ca="1" si="78"/>
        <v>478</v>
      </c>
      <c r="M127" s="197">
        <f t="shared" ca="1" si="79"/>
        <v>38</v>
      </c>
      <c r="N127" s="197"/>
      <c r="O127" s="197">
        <f t="shared" ca="1" si="80"/>
        <v>61</v>
      </c>
      <c r="P127" s="197">
        <f t="shared" ca="1" si="81"/>
        <v>13</v>
      </c>
      <c r="Q127" s="197"/>
      <c r="R127" s="197">
        <f t="shared" ca="1" si="82"/>
        <v>3350</v>
      </c>
      <c r="S127" s="197">
        <f t="shared" ca="1" si="83"/>
        <v>72</v>
      </c>
      <c r="T127" s="93"/>
    </row>
    <row r="128" spans="1:20" x14ac:dyDescent="0.2">
      <c r="A128" s="29" t="s">
        <v>285</v>
      </c>
      <c r="B128" s="100" t="s">
        <v>286</v>
      </c>
      <c r="C128" s="197">
        <f t="shared" ca="1" si="72"/>
        <v>2649</v>
      </c>
      <c r="D128" s="197">
        <f t="shared" ca="1" si="73"/>
        <v>78</v>
      </c>
      <c r="E128" s="197"/>
      <c r="F128" s="197">
        <f t="shared" ca="1" si="74"/>
        <v>265</v>
      </c>
      <c r="G128" s="197">
        <f t="shared" ca="1" si="75"/>
        <v>46</v>
      </c>
      <c r="H128" s="197"/>
      <c r="I128" s="197">
        <f t="shared" ca="1" si="76"/>
        <v>218</v>
      </c>
      <c r="J128" s="197">
        <f t="shared" ca="1" si="77"/>
        <v>42</v>
      </c>
      <c r="K128" s="197"/>
      <c r="L128" s="197">
        <f t="shared" ca="1" si="78"/>
        <v>483</v>
      </c>
      <c r="M128" s="197">
        <f t="shared" ca="1" si="79"/>
        <v>44</v>
      </c>
      <c r="N128" s="197"/>
      <c r="O128" s="197">
        <f t="shared" ca="1" si="80"/>
        <v>108</v>
      </c>
      <c r="P128" s="197">
        <f t="shared" ca="1" si="81"/>
        <v>19</v>
      </c>
      <c r="Q128" s="197"/>
      <c r="R128" s="197">
        <f t="shared" ca="1" si="82"/>
        <v>3253</v>
      </c>
      <c r="S128" s="197">
        <f t="shared" ca="1" si="83"/>
        <v>71</v>
      </c>
      <c r="T128" s="93"/>
    </row>
    <row r="129" spans="1:20" x14ac:dyDescent="0.2">
      <c r="A129" s="29" t="s">
        <v>287</v>
      </c>
      <c r="B129" s="100" t="s">
        <v>288</v>
      </c>
      <c r="C129" s="197">
        <f t="shared" ca="1" si="72"/>
        <v>2144</v>
      </c>
      <c r="D129" s="197">
        <f t="shared" ca="1" si="73"/>
        <v>85</v>
      </c>
      <c r="E129" s="197"/>
      <c r="F129" s="197">
        <f t="shared" ca="1" si="74"/>
        <v>283</v>
      </c>
      <c r="G129" s="197">
        <f t="shared" ca="1" si="75"/>
        <v>46</v>
      </c>
      <c r="H129" s="197"/>
      <c r="I129" s="197">
        <f t="shared" ca="1" si="76"/>
        <v>185</v>
      </c>
      <c r="J129" s="197">
        <f t="shared" ca="1" si="77"/>
        <v>42</v>
      </c>
      <c r="K129" s="197"/>
      <c r="L129" s="197">
        <f t="shared" ca="1" si="78"/>
        <v>468</v>
      </c>
      <c r="M129" s="197">
        <f t="shared" ca="1" si="79"/>
        <v>44</v>
      </c>
      <c r="N129" s="197"/>
      <c r="O129" s="197">
        <f t="shared" ca="1" si="80"/>
        <v>73</v>
      </c>
      <c r="P129" s="197">
        <f t="shared" ca="1" si="81"/>
        <v>10</v>
      </c>
      <c r="Q129" s="197"/>
      <c r="R129" s="197">
        <f t="shared" ca="1" si="82"/>
        <v>2713</v>
      </c>
      <c r="S129" s="197">
        <f t="shared" ca="1" si="83"/>
        <v>75</v>
      </c>
      <c r="T129" s="93"/>
    </row>
    <row r="130" spans="1:20" x14ac:dyDescent="0.2">
      <c r="A130" s="29" t="s">
        <v>289</v>
      </c>
      <c r="B130" s="100" t="s">
        <v>290</v>
      </c>
      <c r="C130" s="197">
        <f t="shared" ca="1" si="72"/>
        <v>1240</v>
      </c>
      <c r="D130" s="197">
        <f t="shared" ca="1" si="73"/>
        <v>82</v>
      </c>
      <c r="E130" s="197"/>
      <c r="F130" s="197">
        <f t="shared" ca="1" si="74"/>
        <v>131</v>
      </c>
      <c r="G130" s="197">
        <f t="shared" ca="1" si="75"/>
        <v>52</v>
      </c>
      <c r="H130" s="197"/>
      <c r="I130" s="197">
        <f t="shared" ca="1" si="76"/>
        <v>139</v>
      </c>
      <c r="J130" s="197">
        <f t="shared" ca="1" si="77"/>
        <v>45</v>
      </c>
      <c r="K130" s="197"/>
      <c r="L130" s="197">
        <f t="shared" ca="1" si="78"/>
        <v>270</v>
      </c>
      <c r="M130" s="197">
        <f t="shared" ca="1" si="79"/>
        <v>49</v>
      </c>
      <c r="N130" s="197"/>
      <c r="O130" s="197">
        <f t="shared" ca="1" si="80"/>
        <v>35</v>
      </c>
      <c r="P130" s="197">
        <f t="shared" ca="1" si="81"/>
        <v>46</v>
      </c>
      <c r="Q130" s="197"/>
      <c r="R130" s="197">
        <f t="shared" ca="1" si="82"/>
        <v>1568</v>
      </c>
      <c r="S130" s="197">
        <f t="shared" ca="1" si="83"/>
        <v>74</v>
      </c>
      <c r="T130" s="93"/>
    </row>
    <row r="131" spans="1:20" x14ac:dyDescent="0.2">
      <c r="A131" s="86"/>
      <c r="B131" s="100"/>
      <c r="C131" s="197"/>
      <c r="D131" s="198"/>
      <c r="E131" s="197"/>
      <c r="F131" s="197"/>
      <c r="G131" s="198"/>
      <c r="H131" s="197"/>
      <c r="I131" s="197"/>
      <c r="J131" s="198"/>
      <c r="K131" s="197"/>
      <c r="L131" s="197"/>
      <c r="M131" s="198"/>
      <c r="N131" s="197"/>
      <c r="O131" s="197"/>
      <c r="P131" s="198"/>
      <c r="Q131" s="197"/>
      <c r="R131" s="197"/>
      <c r="S131" s="198"/>
      <c r="T131" s="93"/>
    </row>
    <row r="132" spans="1:20" x14ac:dyDescent="0.2">
      <c r="A132" s="96" t="s">
        <v>291</v>
      </c>
      <c r="B132" s="97" t="s">
        <v>292</v>
      </c>
      <c r="C132" s="88">
        <f ca="1">VLOOKUP(TRIM($A132),INDIRECT($AB$10),3+$AB$11,0)</f>
        <v>52788</v>
      </c>
      <c r="D132" s="88">
        <f ca="1">VLOOKUP(TRIM($A132),INDIRECT($AB$10),6+$AB$11,0)</f>
        <v>79</v>
      </c>
      <c r="E132" s="88"/>
      <c r="F132" s="88">
        <f ca="1">VLOOKUP(TRIM($A132),INDIRECT($AB$10),9+$AB$11,0)</f>
        <v>5244</v>
      </c>
      <c r="G132" s="88">
        <f ca="1">VLOOKUP(TRIM($A132),INDIRECT($AB$10),12+$AB$11,0)</f>
        <v>44</v>
      </c>
      <c r="H132" s="88"/>
      <c r="I132" s="88">
        <f ca="1">VLOOKUP(TRIM($A132),INDIRECT($AB$10),15+$AB$11,0)</f>
        <v>3806</v>
      </c>
      <c r="J132" s="88">
        <f ca="1">VLOOKUP(TRIM($A132),INDIRECT($AB$10),18+$AB$11,0)</f>
        <v>41</v>
      </c>
      <c r="K132" s="88"/>
      <c r="L132" s="88">
        <f ca="1">VLOOKUP(TRIM($A132),INDIRECT($AB$10),21+$AB$11,0)</f>
        <v>9050</v>
      </c>
      <c r="M132" s="88">
        <f ca="1">VLOOKUP(TRIM($A132),INDIRECT($AB$10),24+$AB$11,0)</f>
        <v>43</v>
      </c>
      <c r="N132" s="88"/>
      <c r="O132" s="88">
        <f ca="1">VLOOKUP(TRIM($A132),INDIRECT($AB$10),27+$AB$11,0)</f>
        <v>1190</v>
      </c>
      <c r="P132" s="88">
        <f ca="1">VLOOKUP(TRIM($A132),INDIRECT($AB$10),30+$AB$11,0)</f>
        <v>15</v>
      </c>
      <c r="Q132" s="88"/>
      <c r="R132" s="88">
        <f ca="1">VLOOKUP(TRIM($A132),INDIRECT($AB$10),33+$AB$11,0)</f>
        <v>63762</v>
      </c>
      <c r="S132" s="88">
        <f ca="1">VLOOKUP(TRIM($A132),INDIRECT($AB$10),36+$AB$11,0)</f>
        <v>72</v>
      </c>
      <c r="T132" s="89"/>
    </row>
    <row r="133" spans="1:20" x14ac:dyDescent="0.2">
      <c r="A133" s="29" t="s">
        <v>293</v>
      </c>
      <c r="B133" s="100" t="s">
        <v>294</v>
      </c>
      <c r="C133" s="197">
        <f ca="1">VLOOKUP(TRIM($A133),INDIRECT($AB$10),3+$AB$11,0)</f>
        <v>2889</v>
      </c>
      <c r="D133" s="197">
        <f ca="1">VLOOKUP(TRIM($A133),INDIRECT($AB$10),6+$AB$11,0)</f>
        <v>69</v>
      </c>
      <c r="E133" s="197"/>
      <c r="F133" s="197">
        <f ca="1">VLOOKUP(TRIM($A133),INDIRECT($AB$10),9+$AB$11,0)</f>
        <v>303</v>
      </c>
      <c r="G133" s="197">
        <f ca="1">VLOOKUP(TRIM($A133),INDIRECT($AB$10),12+$AB$11,0)</f>
        <v>33</v>
      </c>
      <c r="H133" s="197"/>
      <c r="I133" s="197">
        <f ca="1">VLOOKUP(TRIM($A133),INDIRECT($AB$10),15+$AB$11,0)</f>
        <v>225</v>
      </c>
      <c r="J133" s="197">
        <f ca="1">VLOOKUP(TRIM($A133),INDIRECT($AB$10),18+$AB$11,0)</f>
        <v>41</v>
      </c>
      <c r="K133" s="197"/>
      <c r="L133" s="197">
        <f ca="1">VLOOKUP(TRIM($A133),INDIRECT($AB$10),21+$AB$11,0)</f>
        <v>528</v>
      </c>
      <c r="M133" s="197">
        <f ca="1">VLOOKUP(TRIM($A133),INDIRECT($AB$10),24+$AB$11,0)</f>
        <v>37</v>
      </c>
      <c r="N133" s="197"/>
      <c r="O133" s="197">
        <f ca="1">VLOOKUP(TRIM($A133),INDIRECT($AB$10),27+$AB$11,0)</f>
        <v>61</v>
      </c>
      <c r="P133" s="197">
        <f ca="1">VLOOKUP(TRIM($A133),INDIRECT($AB$10),30+$AB$11,0)</f>
        <v>8</v>
      </c>
      <c r="Q133" s="197"/>
      <c r="R133" s="197">
        <f ca="1">VLOOKUP(TRIM($A133),INDIRECT($AB$10),33+$AB$11,0)</f>
        <v>3522</v>
      </c>
      <c r="S133" s="197">
        <f ca="1">VLOOKUP(TRIM($A133),INDIRECT($AB$10),36+$AB$11,0)</f>
        <v>63</v>
      </c>
      <c r="T133" s="93"/>
    </row>
    <row r="134" spans="1:20" x14ac:dyDescent="0.2">
      <c r="A134" s="29" t="s">
        <v>295</v>
      </c>
      <c r="B134" s="100" t="s">
        <v>296</v>
      </c>
      <c r="C134" s="197">
        <f ca="1">VLOOKUP(TRIM($A134),INDIRECT($AB$10),3+$AB$11,0)</f>
        <v>3195</v>
      </c>
      <c r="D134" s="197">
        <f ca="1">VLOOKUP(TRIM($A134),INDIRECT($AB$10),6+$AB$11,0)</f>
        <v>79</v>
      </c>
      <c r="E134" s="197"/>
      <c r="F134" s="197">
        <f ca="1">VLOOKUP(TRIM($A134),INDIRECT($AB$10),9+$AB$11,0)</f>
        <v>436</v>
      </c>
      <c r="G134" s="197">
        <f ca="1">VLOOKUP(TRIM($A134),INDIRECT($AB$10),12+$AB$11,0)</f>
        <v>47</v>
      </c>
      <c r="H134" s="197"/>
      <c r="I134" s="197">
        <f ca="1">VLOOKUP(TRIM($A134),INDIRECT($AB$10),15+$AB$11,0)</f>
        <v>221</v>
      </c>
      <c r="J134" s="197">
        <f ca="1">VLOOKUP(TRIM($A134),INDIRECT($AB$10),18+$AB$11,0)</f>
        <v>42</v>
      </c>
      <c r="K134" s="197"/>
      <c r="L134" s="197">
        <f ca="1">VLOOKUP(TRIM($A134),INDIRECT($AB$10),21+$AB$11,0)</f>
        <v>657</v>
      </c>
      <c r="M134" s="197">
        <f ca="1">VLOOKUP(TRIM($A134),INDIRECT($AB$10),24+$AB$11,0)</f>
        <v>46</v>
      </c>
      <c r="N134" s="197"/>
      <c r="O134" s="197">
        <f ca="1">VLOOKUP(TRIM($A134),INDIRECT($AB$10),27+$AB$11,0)</f>
        <v>73</v>
      </c>
      <c r="P134" s="197">
        <f ca="1">VLOOKUP(TRIM($A134),INDIRECT($AB$10),30+$AB$11,0)</f>
        <v>21</v>
      </c>
      <c r="Q134" s="197"/>
      <c r="R134" s="197">
        <f ca="1">VLOOKUP(TRIM($A134),INDIRECT($AB$10),33+$AB$11,0)</f>
        <v>3992</v>
      </c>
      <c r="S134" s="197">
        <f ca="1">VLOOKUP(TRIM($A134),INDIRECT($AB$10),36+$AB$11,0)</f>
        <v>72</v>
      </c>
      <c r="T134" s="93"/>
    </row>
    <row r="135" spans="1:20" x14ac:dyDescent="0.2">
      <c r="A135" s="29" t="s">
        <v>297</v>
      </c>
      <c r="B135" s="100" t="s">
        <v>298</v>
      </c>
      <c r="C135" s="197">
        <f t="shared" ref="C135:C151" ca="1" si="84">VLOOKUP(TRIM($A135),INDIRECT($AB$10),3+$AB$11,0)</f>
        <v>2744</v>
      </c>
      <c r="D135" s="197">
        <f t="shared" ref="D135:D151" ca="1" si="85">VLOOKUP(TRIM($A135),INDIRECT($AB$10),6+$AB$11,0)</f>
        <v>81</v>
      </c>
      <c r="E135" s="197"/>
      <c r="F135" s="197">
        <f t="shared" ref="F135:F151" ca="1" si="86">VLOOKUP(TRIM($A135),INDIRECT($AB$10),9+$AB$11,0)</f>
        <v>186</v>
      </c>
      <c r="G135" s="197">
        <f t="shared" ref="G135:G151" ca="1" si="87">VLOOKUP(TRIM($A135),INDIRECT($AB$10),12+$AB$11,0)</f>
        <v>40</v>
      </c>
      <c r="H135" s="197"/>
      <c r="I135" s="197">
        <f t="shared" ref="I135:I151" ca="1" si="88">VLOOKUP(TRIM($A135),INDIRECT($AB$10),15+$AB$11,0)</f>
        <v>153</v>
      </c>
      <c r="J135" s="197">
        <f t="shared" ref="J135:J151" ca="1" si="89">VLOOKUP(TRIM($A135),INDIRECT($AB$10),18+$AB$11,0)</f>
        <v>37</v>
      </c>
      <c r="K135" s="197"/>
      <c r="L135" s="197">
        <f t="shared" ref="L135:L151" ca="1" si="90">VLOOKUP(TRIM($A135),INDIRECT($AB$10),21+$AB$11,0)</f>
        <v>339</v>
      </c>
      <c r="M135" s="197">
        <f t="shared" ref="M135:M151" ca="1" si="91">VLOOKUP(TRIM($A135),INDIRECT($AB$10),24+$AB$11,0)</f>
        <v>38</v>
      </c>
      <c r="N135" s="197"/>
      <c r="O135" s="197">
        <f t="shared" ref="O135:O151" ca="1" si="92">VLOOKUP(TRIM($A135),INDIRECT($AB$10),27+$AB$11,0)</f>
        <v>46</v>
      </c>
      <c r="P135" s="197">
        <f t="shared" ref="P135:P151" ca="1" si="93">VLOOKUP(TRIM($A135),INDIRECT($AB$10),30+$AB$11,0)</f>
        <v>20</v>
      </c>
      <c r="Q135" s="197"/>
      <c r="R135" s="197">
        <f t="shared" ref="R135:R151" ca="1" si="94">VLOOKUP(TRIM($A135),INDIRECT($AB$10),33+$AB$11,0)</f>
        <v>3147</v>
      </c>
      <c r="S135" s="197">
        <f t="shared" ref="S135:S151" ca="1" si="95">VLOOKUP(TRIM($A135),INDIRECT($AB$10),36+$AB$11,0)</f>
        <v>76</v>
      </c>
      <c r="T135" s="93"/>
    </row>
    <row r="136" spans="1:20" x14ac:dyDescent="0.2">
      <c r="A136" s="29" t="s">
        <v>299</v>
      </c>
      <c r="B136" s="100" t="s">
        <v>300</v>
      </c>
      <c r="C136" s="197">
        <f t="shared" ca="1" si="84"/>
        <v>2961</v>
      </c>
      <c r="D136" s="197">
        <f t="shared" ca="1" si="85"/>
        <v>82</v>
      </c>
      <c r="E136" s="197"/>
      <c r="F136" s="197">
        <f t="shared" ca="1" si="86"/>
        <v>343</v>
      </c>
      <c r="G136" s="197">
        <f t="shared" ca="1" si="87"/>
        <v>57</v>
      </c>
      <c r="H136" s="197"/>
      <c r="I136" s="197">
        <f t="shared" ca="1" si="88"/>
        <v>256</v>
      </c>
      <c r="J136" s="197">
        <f t="shared" ca="1" si="89"/>
        <v>48</v>
      </c>
      <c r="K136" s="197"/>
      <c r="L136" s="197">
        <f t="shared" ca="1" si="90"/>
        <v>599</v>
      </c>
      <c r="M136" s="197">
        <f t="shared" ca="1" si="91"/>
        <v>53</v>
      </c>
      <c r="N136" s="197"/>
      <c r="O136" s="197">
        <f t="shared" ca="1" si="92"/>
        <v>72</v>
      </c>
      <c r="P136" s="197">
        <f t="shared" ca="1" si="93"/>
        <v>15</v>
      </c>
      <c r="Q136" s="197"/>
      <c r="R136" s="197">
        <f t="shared" ca="1" si="94"/>
        <v>3715</v>
      </c>
      <c r="S136" s="197">
        <f t="shared" ca="1" si="95"/>
        <v>75</v>
      </c>
      <c r="T136" s="93"/>
    </row>
    <row r="137" spans="1:20" x14ac:dyDescent="0.2">
      <c r="A137" s="29" t="s">
        <v>301</v>
      </c>
      <c r="B137" s="100" t="s">
        <v>302</v>
      </c>
      <c r="C137" s="197">
        <f t="shared" ca="1" si="84"/>
        <v>3239</v>
      </c>
      <c r="D137" s="197">
        <f t="shared" ca="1" si="85"/>
        <v>82</v>
      </c>
      <c r="E137" s="197"/>
      <c r="F137" s="197">
        <f t="shared" ca="1" si="86"/>
        <v>215</v>
      </c>
      <c r="G137" s="197">
        <f t="shared" ca="1" si="87"/>
        <v>36</v>
      </c>
      <c r="H137" s="197"/>
      <c r="I137" s="197">
        <f t="shared" ca="1" si="88"/>
        <v>189</v>
      </c>
      <c r="J137" s="197">
        <f t="shared" ca="1" si="89"/>
        <v>41</v>
      </c>
      <c r="K137" s="197"/>
      <c r="L137" s="197">
        <f t="shared" ca="1" si="90"/>
        <v>404</v>
      </c>
      <c r="M137" s="197">
        <f t="shared" ca="1" si="91"/>
        <v>38</v>
      </c>
      <c r="N137" s="197"/>
      <c r="O137" s="197">
        <f t="shared" ca="1" si="92"/>
        <v>82</v>
      </c>
      <c r="P137" s="197">
        <f t="shared" ca="1" si="93"/>
        <v>17</v>
      </c>
      <c r="Q137" s="197"/>
      <c r="R137" s="197">
        <f t="shared" ca="1" si="94"/>
        <v>3743</v>
      </c>
      <c r="S137" s="197">
        <f t="shared" ca="1" si="95"/>
        <v>75</v>
      </c>
      <c r="T137" s="93"/>
    </row>
    <row r="138" spans="1:20" x14ac:dyDescent="0.2">
      <c r="A138" s="29" t="s">
        <v>303</v>
      </c>
      <c r="B138" s="100" t="s">
        <v>304</v>
      </c>
      <c r="C138" s="197">
        <f t="shared" ca="1" si="84"/>
        <v>3766</v>
      </c>
      <c r="D138" s="197">
        <f t="shared" ca="1" si="85"/>
        <v>79</v>
      </c>
      <c r="E138" s="197"/>
      <c r="F138" s="197">
        <f t="shared" ca="1" si="86"/>
        <v>360</v>
      </c>
      <c r="G138" s="197">
        <f t="shared" ca="1" si="87"/>
        <v>44</v>
      </c>
      <c r="H138" s="197"/>
      <c r="I138" s="197">
        <f t="shared" ca="1" si="88"/>
        <v>284</v>
      </c>
      <c r="J138" s="197">
        <f t="shared" ca="1" si="89"/>
        <v>41</v>
      </c>
      <c r="K138" s="197"/>
      <c r="L138" s="197">
        <f t="shared" ca="1" si="90"/>
        <v>644</v>
      </c>
      <c r="M138" s="197">
        <f t="shared" ca="1" si="91"/>
        <v>43</v>
      </c>
      <c r="N138" s="197"/>
      <c r="O138" s="197">
        <f t="shared" ca="1" si="92"/>
        <v>101</v>
      </c>
      <c r="P138" s="197">
        <f t="shared" ca="1" si="93"/>
        <v>11</v>
      </c>
      <c r="Q138" s="197"/>
      <c r="R138" s="197">
        <f t="shared" ca="1" si="94"/>
        <v>4568</v>
      </c>
      <c r="S138" s="197">
        <f t="shared" ca="1" si="95"/>
        <v>72</v>
      </c>
      <c r="T138" s="93"/>
    </row>
    <row r="139" spans="1:20" x14ac:dyDescent="0.2">
      <c r="A139" s="29" t="s">
        <v>305</v>
      </c>
      <c r="B139" s="100" t="s">
        <v>306</v>
      </c>
      <c r="C139" s="197">
        <f t="shared" ca="1" si="84"/>
        <v>3627</v>
      </c>
      <c r="D139" s="197">
        <f t="shared" ca="1" si="85"/>
        <v>78</v>
      </c>
      <c r="E139" s="197"/>
      <c r="F139" s="197">
        <f t="shared" ca="1" si="86"/>
        <v>283</v>
      </c>
      <c r="G139" s="197">
        <f t="shared" ca="1" si="87"/>
        <v>46</v>
      </c>
      <c r="H139" s="197"/>
      <c r="I139" s="197">
        <f t="shared" ca="1" si="88"/>
        <v>250</v>
      </c>
      <c r="J139" s="197">
        <f t="shared" ca="1" si="89"/>
        <v>39</v>
      </c>
      <c r="K139" s="197"/>
      <c r="L139" s="197">
        <f t="shared" ca="1" si="90"/>
        <v>533</v>
      </c>
      <c r="M139" s="197">
        <f t="shared" ca="1" si="91"/>
        <v>43</v>
      </c>
      <c r="N139" s="197"/>
      <c r="O139" s="197">
        <f t="shared" ca="1" si="92"/>
        <v>104</v>
      </c>
      <c r="P139" s="197">
        <f t="shared" ca="1" si="93"/>
        <v>14</v>
      </c>
      <c r="Q139" s="197"/>
      <c r="R139" s="197">
        <f t="shared" ca="1" si="94"/>
        <v>4316</v>
      </c>
      <c r="S139" s="197">
        <f t="shared" ca="1" si="95"/>
        <v>72</v>
      </c>
      <c r="T139" s="93"/>
    </row>
    <row r="140" spans="1:20" x14ac:dyDescent="0.2">
      <c r="A140" s="29" t="s">
        <v>307</v>
      </c>
      <c r="B140" s="100" t="s">
        <v>308</v>
      </c>
      <c r="C140" s="197">
        <f t="shared" ca="1" si="84"/>
        <v>3424</v>
      </c>
      <c r="D140" s="197">
        <f t="shared" ca="1" si="85"/>
        <v>73</v>
      </c>
      <c r="E140" s="197"/>
      <c r="F140" s="197">
        <f t="shared" ca="1" si="86"/>
        <v>473</v>
      </c>
      <c r="G140" s="197">
        <f t="shared" ca="1" si="87"/>
        <v>40</v>
      </c>
      <c r="H140" s="197"/>
      <c r="I140" s="197">
        <f t="shared" ca="1" si="88"/>
        <v>273</v>
      </c>
      <c r="J140" s="197">
        <f t="shared" ca="1" si="89"/>
        <v>38</v>
      </c>
      <c r="K140" s="197"/>
      <c r="L140" s="197">
        <f t="shared" ca="1" si="90"/>
        <v>746</v>
      </c>
      <c r="M140" s="197">
        <f t="shared" ca="1" si="91"/>
        <v>39</v>
      </c>
      <c r="N140" s="197"/>
      <c r="O140" s="197">
        <f t="shared" ca="1" si="92"/>
        <v>49</v>
      </c>
      <c r="P140" s="197">
        <f t="shared" ca="1" si="93"/>
        <v>14</v>
      </c>
      <c r="Q140" s="197"/>
      <c r="R140" s="197">
        <f t="shared" ca="1" si="94"/>
        <v>4259</v>
      </c>
      <c r="S140" s="197">
        <f t="shared" ca="1" si="95"/>
        <v>66</v>
      </c>
      <c r="T140" s="93"/>
    </row>
    <row r="141" spans="1:20" x14ac:dyDescent="0.2">
      <c r="A141" s="29" t="s">
        <v>309</v>
      </c>
      <c r="B141" s="100" t="s">
        <v>310</v>
      </c>
      <c r="C141" s="197">
        <f t="shared" ca="1" si="84"/>
        <v>2542</v>
      </c>
      <c r="D141" s="197">
        <f t="shared" ca="1" si="85"/>
        <v>85</v>
      </c>
      <c r="E141" s="197"/>
      <c r="F141" s="197">
        <f t="shared" ca="1" si="86"/>
        <v>275</v>
      </c>
      <c r="G141" s="197">
        <f t="shared" ca="1" si="87"/>
        <v>58</v>
      </c>
      <c r="H141" s="197"/>
      <c r="I141" s="197">
        <f t="shared" ca="1" si="88"/>
        <v>428</v>
      </c>
      <c r="J141" s="197">
        <f t="shared" ca="1" si="89"/>
        <v>52</v>
      </c>
      <c r="K141" s="197"/>
      <c r="L141" s="197">
        <f t="shared" ca="1" si="90"/>
        <v>703</v>
      </c>
      <c r="M141" s="197">
        <f t="shared" ca="1" si="91"/>
        <v>54</v>
      </c>
      <c r="N141" s="197"/>
      <c r="O141" s="197">
        <f t="shared" ca="1" si="92"/>
        <v>48</v>
      </c>
      <c r="P141" s="197">
        <f t="shared" ca="1" si="93"/>
        <v>6</v>
      </c>
      <c r="Q141" s="197"/>
      <c r="R141" s="197">
        <f t="shared" ca="1" si="94"/>
        <v>3331</v>
      </c>
      <c r="S141" s="197">
        <f t="shared" ca="1" si="95"/>
        <v>76</v>
      </c>
      <c r="T141" s="93"/>
    </row>
    <row r="142" spans="1:20" x14ac:dyDescent="0.2">
      <c r="A142" s="29" t="s">
        <v>311</v>
      </c>
      <c r="B142" s="98" t="s">
        <v>312</v>
      </c>
      <c r="C142" s="197">
        <f t="shared" ca="1" si="84"/>
        <v>2392</v>
      </c>
      <c r="D142" s="197">
        <f t="shared" ca="1" si="85"/>
        <v>84</v>
      </c>
      <c r="E142" s="197"/>
      <c r="F142" s="197">
        <f t="shared" ca="1" si="86"/>
        <v>213</v>
      </c>
      <c r="G142" s="197">
        <f t="shared" ca="1" si="87"/>
        <v>52</v>
      </c>
      <c r="H142" s="197"/>
      <c r="I142" s="197">
        <f t="shared" ca="1" si="88"/>
        <v>132</v>
      </c>
      <c r="J142" s="197">
        <f t="shared" ca="1" si="89"/>
        <v>51</v>
      </c>
      <c r="K142" s="197"/>
      <c r="L142" s="197">
        <f t="shared" ca="1" si="90"/>
        <v>345</v>
      </c>
      <c r="M142" s="197">
        <f t="shared" ca="1" si="91"/>
        <v>51</v>
      </c>
      <c r="N142" s="197"/>
      <c r="O142" s="197">
        <f t="shared" ca="1" si="92"/>
        <v>56</v>
      </c>
      <c r="P142" s="197">
        <f t="shared" ca="1" si="93"/>
        <v>21</v>
      </c>
      <c r="Q142" s="197"/>
      <c r="R142" s="197">
        <f t="shared" ca="1" si="94"/>
        <v>2841</v>
      </c>
      <c r="S142" s="197">
        <f t="shared" ca="1" si="95"/>
        <v>78</v>
      </c>
      <c r="T142" s="93"/>
    </row>
    <row r="143" spans="1:20" x14ac:dyDescent="0.2">
      <c r="A143" s="29" t="s">
        <v>313</v>
      </c>
      <c r="B143" s="100" t="s">
        <v>314</v>
      </c>
      <c r="C143" s="197">
        <f t="shared" ca="1" si="84"/>
        <v>2457</v>
      </c>
      <c r="D143" s="197">
        <f t="shared" ca="1" si="85"/>
        <v>75</v>
      </c>
      <c r="E143" s="197"/>
      <c r="F143" s="197">
        <f t="shared" ca="1" si="86"/>
        <v>220</v>
      </c>
      <c r="G143" s="197">
        <f t="shared" ca="1" si="87"/>
        <v>35</v>
      </c>
      <c r="H143" s="197"/>
      <c r="I143" s="197">
        <f t="shared" ca="1" si="88"/>
        <v>153</v>
      </c>
      <c r="J143" s="197">
        <f t="shared" ca="1" si="89"/>
        <v>30</v>
      </c>
      <c r="K143" s="197"/>
      <c r="L143" s="197">
        <f t="shared" ca="1" si="90"/>
        <v>373</v>
      </c>
      <c r="M143" s="197">
        <f t="shared" ca="1" si="91"/>
        <v>33</v>
      </c>
      <c r="N143" s="197"/>
      <c r="O143" s="197">
        <f t="shared" ca="1" si="92"/>
        <v>47</v>
      </c>
      <c r="P143" s="197">
        <f t="shared" ca="1" si="93"/>
        <v>9</v>
      </c>
      <c r="Q143" s="197"/>
      <c r="R143" s="197">
        <f t="shared" ca="1" si="94"/>
        <v>2893</v>
      </c>
      <c r="S143" s="197">
        <f t="shared" ca="1" si="95"/>
        <v>69</v>
      </c>
      <c r="T143" s="93"/>
    </row>
    <row r="144" spans="1:20" x14ac:dyDescent="0.2">
      <c r="A144" s="29" t="s">
        <v>315</v>
      </c>
      <c r="B144" s="100" t="s">
        <v>316</v>
      </c>
      <c r="C144" s="197">
        <f t="shared" ca="1" si="84"/>
        <v>2982</v>
      </c>
      <c r="D144" s="197">
        <f t="shared" ca="1" si="85"/>
        <v>79</v>
      </c>
      <c r="E144" s="197"/>
      <c r="F144" s="197">
        <f t="shared" ca="1" si="86"/>
        <v>396</v>
      </c>
      <c r="G144" s="197">
        <f t="shared" ca="1" si="87"/>
        <v>43</v>
      </c>
      <c r="H144" s="197"/>
      <c r="I144" s="197">
        <f t="shared" ca="1" si="88"/>
        <v>261</v>
      </c>
      <c r="J144" s="197">
        <f t="shared" ca="1" si="89"/>
        <v>43</v>
      </c>
      <c r="K144" s="197"/>
      <c r="L144" s="197">
        <f t="shared" ca="1" si="90"/>
        <v>657</v>
      </c>
      <c r="M144" s="197">
        <f t="shared" ca="1" si="91"/>
        <v>43</v>
      </c>
      <c r="N144" s="197"/>
      <c r="O144" s="197">
        <f t="shared" ca="1" si="92"/>
        <v>67</v>
      </c>
      <c r="P144" s="197">
        <f t="shared" ca="1" si="93"/>
        <v>15</v>
      </c>
      <c r="Q144" s="197"/>
      <c r="R144" s="197">
        <f t="shared" ca="1" si="94"/>
        <v>3752</v>
      </c>
      <c r="S144" s="197">
        <f t="shared" ca="1" si="95"/>
        <v>71</v>
      </c>
      <c r="T144" s="93"/>
    </row>
    <row r="145" spans="1:20" x14ac:dyDescent="0.2">
      <c r="A145" s="29" t="s">
        <v>317</v>
      </c>
      <c r="B145" s="100" t="s">
        <v>318</v>
      </c>
      <c r="C145" s="197">
        <f t="shared" ca="1" si="84"/>
        <v>2547</v>
      </c>
      <c r="D145" s="197">
        <f t="shared" ca="1" si="85"/>
        <v>81</v>
      </c>
      <c r="E145" s="197"/>
      <c r="F145" s="197">
        <f t="shared" ca="1" si="86"/>
        <v>297</v>
      </c>
      <c r="G145" s="197">
        <f t="shared" ca="1" si="87"/>
        <v>42</v>
      </c>
      <c r="H145" s="197"/>
      <c r="I145" s="197">
        <f t="shared" ca="1" si="88"/>
        <v>190</v>
      </c>
      <c r="J145" s="197">
        <f t="shared" ca="1" si="89"/>
        <v>38</v>
      </c>
      <c r="K145" s="197"/>
      <c r="L145" s="197">
        <f t="shared" ca="1" si="90"/>
        <v>487</v>
      </c>
      <c r="M145" s="197">
        <f t="shared" ca="1" si="91"/>
        <v>40</v>
      </c>
      <c r="N145" s="197"/>
      <c r="O145" s="197">
        <f t="shared" ca="1" si="92"/>
        <v>72</v>
      </c>
      <c r="P145" s="197">
        <f t="shared" ca="1" si="93"/>
        <v>15</v>
      </c>
      <c r="Q145" s="197"/>
      <c r="R145" s="197">
        <f t="shared" ca="1" si="94"/>
        <v>3140</v>
      </c>
      <c r="S145" s="197">
        <f t="shared" ca="1" si="95"/>
        <v>73</v>
      </c>
      <c r="T145" s="93"/>
    </row>
    <row r="146" spans="1:20" x14ac:dyDescent="0.2">
      <c r="A146" s="29" t="s">
        <v>319</v>
      </c>
      <c r="B146" s="100" t="s">
        <v>320</v>
      </c>
      <c r="C146" s="197">
        <f t="shared" ca="1" si="84"/>
        <v>1556</v>
      </c>
      <c r="D146" s="197">
        <f t="shared" ca="1" si="85"/>
        <v>78</v>
      </c>
      <c r="E146" s="197"/>
      <c r="F146" s="197">
        <f t="shared" ca="1" si="86"/>
        <v>127</v>
      </c>
      <c r="G146" s="197">
        <f t="shared" ca="1" si="87"/>
        <v>40</v>
      </c>
      <c r="H146" s="197"/>
      <c r="I146" s="197">
        <f t="shared" ca="1" si="88"/>
        <v>102</v>
      </c>
      <c r="J146" s="197">
        <f t="shared" ca="1" si="89"/>
        <v>36</v>
      </c>
      <c r="K146" s="197"/>
      <c r="L146" s="197">
        <f t="shared" ca="1" si="90"/>
        <v>229</v>
      </c>
      <c r="M146" s="197">
        <f t="shared" ca="1" si="91"/>
        <v>38</v>
      </c>
      <c r="N146" s="197"/>
      <c r="O146" s="197">
        <f t="shared" ca="1" si="92"/>
        <v>33</v>
      </c>
      <c r="P146" s="197">
        <f t="shared" ca="1" si="93"/>
        <v>21</v>
      </c>
      <c r="Q146" s="197"/>
      <c r="R146" s="197">
        <f t="shared" ca="1" si="94"/>
        <v>1836</v>
      </c>
      <c r="S146" s="197">
        <f t="shared" ca="1" si="95"/>
        <v>72</v>
      </c>
      <c r="T146" s="93"/>
    </row>
    <row r="147" spans="1:20" x14ac:dyDescent="0.2">
      <c r="A147" s="29" t="s">
        <v>321</v>
      </c>
      <c r="B147" s="100" t="s">
        <v>322</v>
      </c>
      <c r="C147" s="197">
        <f t="shared" ca="1" si="84"/>
        <v>2214</v>
      </c>
      <c r="D147" s="197">
        <f t="shared" ca="1" si="85"/>
        <v>74</v>
      </c>
      <c r="E147" s="197"/>
      <c r="F147" s="197">
        <f t="shared" ca="1" si="86"/>
        <v>226</v>
      </c>
      <c r="G147" s="197">
        <f t="shared" ca="1" si="87"/>
        <v>35</v>
      </c>
      <c r="H147" s="197"/>
      <c r="I147" s="197">
        <f t="shared" ca="1" si="88"/>
        <v>105</v>
      </c>
      <c r="J147" s="197">
        <f t="shared" ca="1" si="89"/>
        <v>33</v>
      </c>
      <c r="K147" s="197"/>
      <c r="L147" s="197">
        <f t="shared" ca="1" si="90"/>
        <v>331</v>
      </c>
      <c r="M147" s="197">
        <f t="shared" ca="1" si="91"/>
        <v>34</v>
      </c>
      <c r="N147" s="197"/>
      <c r="O147" s="197">
        <f t="shared" ca="1" si="92"/>
        <v>48</v>
      </c>
      <c r="P147" s="197">
        <f t="shared" ca="1" si="93"/>
        <v>15</v>
      </c>
      <c r="Q147" s="197"/>
      <c r="R147" s="197">
        <f t="shared" ca="1" si="94"/>
        <v>2619</v>
      </c>
      <c r="S147" s="197">
        <f t="shared" ca="1" si="95"/>
        <v>68</v>
      </c>
      <c r="T147" s="93"/>
    </row>
    <row r="148" spans="1:20" x14ac:dyDescent="0.2">
      <c r="A148" s="29" t="s">
        <v>323</v>
      </c>
      <c r="B148" s="100" t="s">
        <v>324</v>
      </c>
      <c r="C148" s="197">
        <f t="shared" ca="1" si="84"/>
        <v>3401</v>
      </c>
      <c r="D148" s="197">
        <f t="shared" ca="1" si="85"/>
        <v>73</v>
      </c>
      <c r="E148" s="197"/>
      <c r="F148" s="197">
        <f t="shared" ca="1" si="86"/>
        <v>254</v>
      </c>
      <c r="G148" s="197">
        <f t="shared" ca="1" si="87"/>
        <v>38</v>
      </c>
      <c r="H148" s="197"/>
      <c r="I148" s="197">
        <f t="shared" ca="1" si="88"/>
        <v>149</v>
      </c>
      <c r="J148" s="197">
        <f t="shared" ca="1" si="89"/>
        <v>33</v>
      </c>
      <c r="K148" s="197"/>
      <c r="L148" s="197">
        <f t="shared" ca="1" si="90"/>
        <v>403</v>
      </c>
      <c r="M148" s="197">
        <f t="shared" ca="1" si="91"/>
        <v>36</v>
      </c>
      <c r="N148" s="197"/>
      <c r="O148" s="197">
        <f t="shared" ca="1" si="92"/>
        <v>80</v>
      </c>
      <c r="P148" s="197">
        <f t="shared" ca="1" si="93"/>
        <v>8</v>
      </c>
      <c r="Q148" s="197"/>
      <c r="R148" s="197">
        <f t="shared" ca="1" si="94"/>
        <v>3938</v>
      </c>
      <c r="S148" s="197">
        <f t="shared" ca="1" si="95"/>
        <v>67</v>
      </c>
      <c r="T148" s="93"/>
    </row>
    <row r="149" spans="1:20" x14ac:dyDescent="0.2">
      <c r="A149" s="29" t="s">
        <v>325</v>
      </c>
      <c r="B149" s="100" t="s">
        <v>326</v>
      </c>
      <c r="C149" s="197">
        <f t="shared" ca="1" si="84"/>
        <v>2090</v>
      </c>
      <c r="D149" s="197">
        <f t="shared" ca="1" si="85"/>
        <v>82</v>
      </c>
      <c r="E149" s="197"/>
      <c r="F149" s="197">
        <f t="shared" ca="1" si="86"/>
        <v>78</v>
      </c>
      <c r="G149" s="197">
        <f t="shared" ca="1" si="87"/>
        <v>38</v>
      </c>
      <c r="H149" s="197"/>
      <c r="I149" s="197">
        <f t="shared" ca="1" si="88"/>
        <v>57</v>
      </c>
      <c r="J149" s="197">
        <f t="shared" ca="1" si="89"/>
        <v>46</v>
      </c>
      <c r="K149" s="197"/>
      <c r="L149" s="197">
        <f t="shared" ca="1" si="90"/>
        <v>135</v>
      </c>
      <c r="M149" s="197">
        <f t="shared" ca="1" si="91"/>
        <v>41</v>
      </c>
      <c r="N149" s="197"/>
      <c r="O149" s="197">
        <f t="shared" ca="1" si="92"/>
        <v>37</v>
      </c>
      <c r="P149" s="197">
        <f t="shared" ca="1" si="93"/>
        <v>22</v>
      </c>
      <c r="Q149" s="197"/>
      <c r="R149" s="197">
        <f t="shared" ca="1" si="94"/>
        <v>2293</v>
      </c>
      <c r="S149" s="197">
        <f t="shared" ca="1" si="95"/>
        <v>79</v>
      </c>
      <c r="T149" s="93"/>
    </row>
    <row r="150" spans="1:20" x14ac:dyDescent="0.2">
      <c r="A150" s="29" t="s">
        <v>327</v>
      </c>
      <c r="B150" s="100" t="s">
        <v>328</v>
      </c>
      <c r="C150" s="197">
        <f t="shared" ca="1" si="84"/>
        <v>1929</v>
      </c>
      <c r="D150" s="197">
        <f t="shared" ca="1" si="85"/>
        <v>85</v>
      </c>
      <c r="E150" s="197"/>
      <c r="F150" s="197">
        <f t="shared" ca="1" si="86"/>
        <v>168</v>
      </c>
      <c r="G150" s="197">
        <f t="shared" ca="1" si="87"/>
        <v>42</v>
      </c>
      <c r="H150" s="197"/>
      <c r="I150" s="197">
        <f t="shared" ca="1" si="88"/>
        <v>107</v>
      </c>
      <c r="J150" s="197">
        <f t="shared" ca="1" si="89"/>
        <v>36</v>
      </c>
      <c r="K150" s="197"/>
      <c r="L150" s="197">
        <f t="shared" ca="1" si="90"/>
        <v>275</v>
      </c>
      <c r="M150" s="197">
        <f t="shared" ca="1" si="91"/>
        <v>39</v>
      </c>
      <c r="N150" s="197"/>
      <c r="O150" s="197">
        <f t="shared" ca="1" si="92"/>
        <v>42</v>
      </c>
      <c r="P150" s="197">
        <f t="shared" ca="1" si="93"/>
        <v>14</v>
      </c>
      <c r="Q150" s="197"/>
      <c r="R150" s="197">
        <f t="shared" ca="1" si="94"/>
        <v>2257</v>
      </c>
      <c r="S150" s="197">
        <f t="shared" ca="1" si="95"/>
        <v>78</v>
      </c>
      <c r="T150" s="93"/>
    </row>
    <row r="151" spans="1:20" x14ac:dyDescent="0.2">
      <c r="A151" s="29" t="s">
        <v>329</v>
      </c>
      <c r="B151" s="100" t="s">
        <v>330</v>
      </c>
      <c r="C151" s="197">
        <f t="shared" ca="1" si="84"/>
        <v>2833</v>
      </c>
      <c r="D151" s="197">
        <f t="shared" ca="1" si="85"/>
        <v>78</v>
      </c>
      <c r="E151" s="197"/>
      <c r="F151" s="197">
        <f t="shared" ca="1" si="86"/>
        <v>391</v>
      </c>
      <c r="G151" s="197">
        <f t="shared" ca="1" si="87"/>
        <v>50</v>
      </c>
      <c r="H151" s="197"/>
      <c r="I151" s="197">
        <f t="shared" ca="1" si="88"/>
        <v>271</v>
      </c>
      <c r="J151" s="197">
        <f t="shared" ca="1" si="89"/>
        <v>39</v>
      </c>
      <c r="K151" s="197"/>
      <c r="L151" s="197">
        <f t="shared" ca="1" si="90"/>
        <v>662</v>
      </c>
      <c r="M151" s="197">
        <f t="shared" ca="1" si="91"/>
        <v>45</v>
      </c>
      <c r="N151" s="197"/>
      <c r="O151" s="197">
        <f t="shared" ca="1" si="92"/>
        <v>72</v>
      </c>
      <c r="P151" s="197">
        <f t="shared" ca="1" si="93"/>
        <v>19</v>
      </c>
      <c r="Q151" s="197"/>
      <c r="R151" s="197">
        <f t="shared" ca="1" si="94"/>
        <v>3600</v>
      </c>
      <c r="S151" s="197">
        <f t="shared" ca="1" si="95"/>
        <v>70</v>
      </c>
      <c r="T151" s="93"/>
    </row>
    <row r="152" spans="1:20" x14ac:dyDescent="0.2">
      <c r="A152" s="86"/>
      <c r="B152" s="100"/>
      <c r="C152" s="197"/>
      <c r="D152" s="198"/>
      <c r="E152" s="197"/>
      <c r="F152" s="197"/>
      <c r="G152" s="198"/>
      <c r="H152" s="197"/>
      <c r="I152" s="197"/>
      <c r="J152" s="198"/>
      <c r="K152" s="197"/>
      <c r="L152" s="197"/>
      <c r="M152" s="198"/>
      <c r="N152" s="197"/>
      <c r="O152" s="197"/>
      <c r="P152" s="198"/>
      <c r="Q152" s="197"/>
      <c r="R152" s="197"/>
      <c r="S152" s="198"/>
      <c r="T152" s="93"/>
    </row>
    <row r="153" spans="1:20" x14ac:dyDescent="0.2">
      <c r="A153" s="86" t="s">
        <v>331</v>
      </c>
      <c r="B153" s="90" t="s">
        <v>332</v>
      </c>
      <c r="C153" s="88">
        <f ca="1">VLOOKUP(TRIM($A153),INDIRECT($AB$10),3+$AB$11,0)</f>
        <v>81526</v>
      </c>
      <c r="D153" s="88">
        <f ca="1">VLOOKUP(TRIM($A153),INDIRECT($AB$10),6+$AB$11,0)</f>
        <v>75</v>
      </c>
      <c r="E153" s="88"/>
      <c r="F153" s="88">
        <f ca="1">VLOOKUP(TRIM($A153),INDIRECT($AB$10),9+$AB$11,0)</f>
        <v>8868</v>
      </c>
      <c r="G153" s="88">
        <f ca="1">VLOOKUP(TRIM($A153),INDIRECT($AB$10),12+$AB$11,0)</f>
        <v>33</v>
      </c>
      <c r="H153" s="88"/>
      <c r="I153" s="88">
        <f ca="1">VLOOKUP(TRIM($A153),INDIRECT($AB$10),15+$AB$11,0)</f>
        <v>5103</v>
      </c>
      <c r="J153" s="88">
        <f ca="1">VLOOKUP(TRIM($A153),INDIRECT($AB$10),18+$AB$11,0)</f>
        <v>31</v>
      </c>
      <c r="K153" s="88"/>
      <c r="L153" s="88">
        <f ca="1">VLOOKUP(TRIM($A153),INDIRECT($AB$10),21+$AB$11,0)</f>
        <v>13971</v>
      </c>
      <c r="M153" s="88">
        <f ca="1">VLOOKUP(TRIM($A153),INDIRECT($AB$10),24+$AB$11,0)</f>
        <v>32</v>
      </c>
      <c r="N153" s="88"/>
      <c r="O153" s="88">
        <f ca="1">VLOOKUP(TRIM($A153),INDIRECT($AB$10),27+$AB$11,0)</f>
        <v>1623</v>
      </c>
      <c r="P153" s="88">
        <f ca="1">VLOOKUP(TRIM($A153),INDIRECT($AB$10),30+$AB$11,0)</f>
        <v>14</v>
      </c>
      <c r="Q153" s="88"/>
      <c r="R153" s="88">
        <f ca="1">VLOOKUP(TRIM($A153),INDIRECT($AB$10),33+$AB$11,0)</f>
        <v>97665</v>
      </c>
      <c r="S153" s="88">
        <f ca="1">VLOOKUP(TRIM($A153),INDIRECT($AB$10),36+$AB$11,0)</f>
        <v>68</v>
      </c>
      <c r="T153" s="89"/>
    </row>
    <row r="154" spans="1:20" x14ac:dyDescent="0.2">
      <c r="A154" s="29"/>
      <c r="B154" s="92"/>
      <c r="C154" s="197"/>
      <c r="D154" s="198"/>
      <c r="E154" s="197"/>
      <c r="F154" s="197"/>
      <c r="G154" s="198"/>
      <c r="H154" s="197"/>
      <c r="I154" s="197"/>
      <c r="J154" s="198"/>
      <c r="K154" s="197"/>
      <c r="L154" s="197"/>
      <c r="M154" s="198"/>
      <c r="N154" s="197"/>
      <c r="O154" s="197"/>
      <c r="P154" s="198"/>
      <c r="Q154" s="197"/>
      <c r="R154" s="197"/>
      <c r="S154" s="198"/>
      <c r="T154" s="93"/>
    </row>
    <row r="155" spans="1:20" x14ac:dyDescent="0.2">
      <c r="A155" s="29" t="s">
        <v>333</v>
      </c>
      <c r="B155" s="92" t="s">
        <v>334</v>
      </c>
      <c r="C155" s="197">
        <f ca="1">VLOOKUP(TRIM($A155),INDIRECT($AB$10),3+$AB$11,0)</f>
        <v>1221</v>
      </c>
      <c r="D155" s="197">
        <f ca="1">VLOOKUP(TRIM($A155),INDIRECT($AB$10),6+$AB$11,0)</f>
        <v>75</v>
      </c>
      <c r="E155" s="197"/>
      <c r="F155" s="197">
        <f ca="1">VLOOKUP(TRIM($A155),INDIRECT($AB$10),9+$AB$11,0)</f>
        <v>101</v>
      </c>
      <c r="G155" s="197">
        <f ca="1">VLOOKUP(TRIM($A155),INDIRECT($AB$10),12+$AB$11,0)</f>
        <v>29</v>
      </c>
      <c r="H155" s="197"/>
      <c r="I155" s="197">
        <f ca="1">VLOOKUP(TRIM($A155),INDIRECT($AB$10),15+$AB$11,0)</f>
        <v>38</v>
      </c>
      <c r="J155" s="197">
        <f ca="1">VLOOKUP(TRIM($A155),INDIRECT($AB$10),18+$AB$11,0)</f>
        <v>26</v>
      </c>
      <c r="K155" s="197"/>
      <c r="L155" s="197">
        <f ca="1">VLOOKUP(TRIM($A155),INDIRECT($AB$10),21+$AB$11,0)</f>
        <v>139</v>
      </c>
      <c r="M155" s="197">
        <f ca="1">VLOOKUP(TRIM($A155),INDIRECT($AB$10),24+$AB$11,0)</f>
        <v>28</v>
      </c>
      <c r="N155" s="197"/>
      <c r="O155" s="197">
        <f ca="1">VLOOKUP(TRIM($A155),INDIRECT($AB$10),27+$AB$11,0)</f>
        <v>35</v>
      </c>
      <c r="P155" s="197">
        <f ca="1">VLOOKUP(TRIM($A155),INDIRECT($AB$10),30+$AB$11,0)</f>
        <v>26</v>
      </c>
      <c r="Q155" s="197"/>
      <c r="R155" s="197">
        <f ca="1">VLOOKUP(TRIM($A155),INDIRECT($AB$10),33+$AB$11,0)</f>
        <v>1403</v>
      </c>
      <c r="S155" s="197">
        <f ca="1">VLOOKUP(TRIM($A155),INDIRECT($AB$10),36+$AB$11,0)</f>
        <v>69</v>
      </c>
      <c r="T155" s="93"/>
    </row>
    <row r="156" spans="1:20" x14ac:dyDescent="0.2">
      <c r="A156" s="29" t="s">
        <v>335</v>
      </c>
      <c r="B156" s="92" t="s">
        <v>336</v>
      </c>
      <c r="C156" s="197">
        <f t="shared" ref="C156:C173" ca="1" si="96">VLOOKUP(TRIM($A156),INDIRECT($AB$10),3+$AB$11,0)</f>
        <v>2092</v>
      </c>
      <c r="D156" s="197">
        <f t="shared" ref="D156:D173" ca="1" si="97">VLOOKUP(TRIM($A156),INDIRECT($AB$10),6+$AB$11,0)</f>
        <v>74</v>
      </c>
      <c r="E156" s="197"/>
      <c r="F156" s="197">
        <f t="shared" ref="F156:F173" ca="1" si="98">VLOOKUP(TRIM($A156),INDIRECT($AB$10),9+$AB$11,0)</f>
        <v>352</v>
      </c>
      <c r="G156" s="197">
        <f t="shared" ref="G156:G173" ca="1" si="99">VLOOKUP(TRIM($A156),INDIRECT($AB$10),12+$AB$11,0)</f>
        <v>32</v>
      </c>
      <c r="H156" s="197"/>
      <c r="I156" s="197">
        <f t="shared" ref="I156:I173" ca="1" si="100">VLOOKUP(TRIM($A156),INDIRECT($AB$10),15+$AB$11,0)</f>
        <v>215</v>
      </c>
      <c r="J156" s="197">
        <f t="shared" ref="J156:J173" ca="1" si="101">VLOOKUP(TRIM($A156),INDIRECT($AB$10),18+$AB$11,0)</f>
        <v>29</v>
      </c>
      <c r="K156" s="197"/>
      <c r="L156" s="197">
        <f t="shared" ref="L156:L173" ca="1" si="102">VLOOKUP(TRIM($A156),INDIRECT($AB$10),21+$AB$11,0)</f>
        <v>567</v>
      </c>
      <c r="M156" s="197">
        <f t="shared" ref="M156:M173" ca="1" si="103">VLOOKUP(TRIM($A156),INDIRECT($AB$10),24+$AB$11,0)</f>
        <v>31</v>
      </c>
      <c r="N156" s="197"/>
      <c r="O156" s="197">
        <f t="shared" ref="O156:O173" ca="1" si="104">VLOOKUP(TRIM($A156),INDIRECT($AB$10),27+$AB$11,0)</f>
        <v>41</v>
      </c>
      <c r="P156" s="197">
        <f t="shared" ref="P156:P173" ca="1" si="105">VLOOKUP(TRIM($A156),INDIRECT($AB$10),30+$AB$11,0)</f>
        <v>17</v>
      </c>
      <c r="Q156" s="197"/>
      <c r="R156" s="197">
        <f t="shared" ref="R156:R173" ca="1" si="106">VLOOKUP(TRIM($A156),INDIRECT($AB$10),33+$AB$11,0)</f>
        <v>2711</v>
      </c>
      <c r="S156" s="197">
        <f t="shared" ref="S156:S173" ca="1" si="107">VLOOKUP(TRIM($A156),INDIRECT($AB$10),36+$AB$11,0)</f>
        <v>64</v>
      </c>
      <c r="T156" s="93"/>
    </row>
    <row r="157" spans="1:20" x14ac:dyDescent="0.2">
      <c r="A157" s="29" t="s">
        <v>337</v>
      </c>
      <c r="B157" s="92" t="s">
        <v>338</v>
      </c>
      <c r="C157" s="197">
        <f t="shared" ca="1" si="96"/>
        <v>5295</v>
      </c>
      <c r="D157" s="197">
        <f t="shared" ca="1" si="97"/>
        <v>72</v>
      </c>
      <c r="E157" s="197"/>
      <c r="F157" s="197">
        <f t="shared" ca="1" si="98"/>
        <v>397</v>
      </c>
      <c r="G157" s="197">
        <f t="shared" ca="1" si="99"/>
        <v>28</v>
      </c>
      <c r="H157" s="197"/>
      <c r="I157" s="197">
        <f t="shared" ca="1" si="100"/>
        <v>191</v>
      </c>
      <c r="J157" s="197">
        <f t="shared" ca="1" si="101"/>
        <v>24</v>
      </c>
      <c r="K157" s="197"/>
      <c r="L157" s="197">
        <f t="shared" ca="1" si="102"/>
        <v>588</v>
      </c>
      <c r="M157" s="197">
        <f t="shared" ca="1" si="103"/>
        <v>27</v>
      </c>
      <c r="N157" s="197"/>
      <c r="O157" s="197">
        <f t="shared" ca="1" si="104"/>
        <v>127</v>
      </c>
      <c r="P157" s="197">
        <f t="shared" ca="1" si="105"/>
        <v>14</v>
      </c>
      <c r="Q157" s="197"/>
      <c r="R157" s="197">
        <f t="shared" ca="1" si="106"/>
        <v>6043</v>
      </c>
      <c r="S157" s="197">
        <f t="shared" ca="1" si="107"/>
        <v>66</v>
      </c>
      <c r="T157" s="93"/>
    </row>
    <row r="158" spans="1:20" x14ac:dyDescent="0.2">
      <c r="A158" s="29" t="s">
        <v>339</v>
      </c>
      <c r="B158" s="92" t="s">
        <v>340</v>
      </c>
      <c r="C158" s="197">
        <f t="shared" ca="1" si="96"/>
        <v>4342</v>
      </c>
      <c r="D158" s="197">
        <f t="shared" ca="1" si="97"/>
        <v>70</v>
      </c>
      <c r="E158" s="197"/>
      <c r="F158" s="197">
        <f t="shared" ca="1" si="98"/>
        <v>556</v>
      </c>
      <c r="G158" s="197">
        <f t="shared" ca="1" si="99"/>
        <v>33</v>
      </c>
      <c r="H158" s="197"/>
      <c r="I158" s="197">
        <f t="shared" ca="1" si="100"/>
        <v>312</v>
      </c>
      <c r="J158" s="197">
        <f t="shared" ca="1" si="101"/>
        <v>27</v>
      </c>
      <c r="K158" s="197"/>
      <c r="L158" s="197">
        <f t="shared" ca="1" si="102"/>
        <v>868</v>
      </c>
      <c r="M158" s="197">
        <f t="shared" ca="1" si="103"/>
        <v>31</v>
      </c>
      <c r="N158" s="197"/>
      <c r="O158" s="197">
        <f t="shared" ca="1" si="104"/>
        <v>111</v>
      </c>
      <c r="P158" s="197">
        <f t="shared" ca="1" si="105"/>
        <v>11</v>
      </c>
      <c r="Q158" s="197"/>
      <c r="R158" s="197">
        <f t="shared" ca="1" si="106"/>
        <v>5346</v>
      </c>
      <c r="S158" s="197">
        <f t="shared" ca="1" si="107"/>
        <v>63</v>
      </c>
      <c r="T158" s="93"/>
    </row>
    <row r="159" spans="1:20" x14ac:dyDescent="0.2">
      <c r="A159" s="29" t="s">
        <v>341</v>
      </c>
      <c r="B159" s="92" t="s">
        <v>342</v>
      </c>
      <c r="C159" s="197">
        <f t="shared" ca="1" si="96"/>
        <v>12184</v>
      </c>
      <c r="D159" s="197">
        <f t="shared" ca="1" si="97"/>
        <v>79</v>
      </c>
      <c r="E159" s="197"/>
      <c r="F159" s="197">
        <f t="shared" ca="1" si="98"/>
        <v>1575</v>
      </c>
      <c r="G159" s="197">
        <f t="shared" ca="1" si="99"/>
        <v>32</v>
      </c>
      <c r="H159" s="197"/>
      <c r="I159" s="197">
        <f t="shared" ca="1" si="100"/>
        <v>565</v>
      </c>
      <c r="J159" s="197">
        <f t="shared" ca="1" si="101"/>
        <v>33</v>
      </c>
      <c r="K159" s="197"/>
      <c r="L159" s="197">
        <f t="shared" ca="1" si="102"/>
        <v>2140</v>
      </c>
      <c r="M159" s="197">
        <f t="shared" ca="1" si="103"/>
        <v>32</v>
      </c>
      <c r="N159" s="197"/>
      <c r="O159" s="197">
        <f t="shared" ca="1" si="104"/>
        <v>210</v>
      </c>
      <c r="P159" s="197">
        <f t="shared" ca="1" si="105"/>
        <v>15</v>
      </c>
      <c r="Q159" s="197"/>
      <c r="R159" s="197">
        <f t="shared" ca="1" si="106"/>
        <v>14604</v>
      </c>
      <c r="S159" s="197">
        <f t="shared" ca="1" si="107"/>
        <v>71</v>
      </c>
      <c r="T159" s="93"/>
    </row>
    <row r="160" spans="1:20" x14ac:dyDescent="0.2">
      <c r="A160" s="29" t="s">
        <v>343</v>
      </c>
      <c r="B160" s="92" t="s">
        <v>344</v>
      </c>
      <c r="C160" s="197">
        <f t="shared" ca="1" si="96"/>
        <v>992</v>
      </c>
      <c r="D160" s="197">
        <f t="shared" ca="1" si="97"/>
        <v>68</v>
      </c>
      <c r="E160" s="197"/>
      <c r="F160" s="197">
        <f t="shared" ca="1" si="98"/>
        <v>59</v>
      </c>
      <c r="G160" s="197">
        <f t="shared" ca="1" si="99"/>
        <v>25</v>
      </c>
      <c r="H160" s="197"/>
      <c r="I160" s="197">
        <f t="shared" ca="1" si="100"/>
        <v>61</v>
      </c>
      <c r="J160" s="197">
        <f t="shared" ca="1" si="101"/>
        <v>26</v>
      </c>
      <c r="K160" s="197"/>
      <c r="L160" s="197">
        <f t="shared" ca="1" si="102"/>
        <v>120</v>
      </c>
      <c r="M160" s="197">
        <f t="shared" ca="1" si="103"/>
        <v>26</v>
      </c>
      <c r="N160" s="197"/>
      <c r="O160" s="197">
        <f t="shared" ca="1" si="104"/>
        <v>11</v>
      </c>
      <c r="P160" s="197" t="str">
        <f t="shared" ca="1" si="105"/>
        <v>x</v>
      </c>
      <c r="Q160" s="197"/>
      <c r="R160" s="197">
        <f t="shared" ca="1" si="106"/>
        <v>1127</v>
      </c>
      <c r="S160" s="197">
        <f t="shared" ca="1" si="107"/>
        <v>63</v>
      </c>
      <c r="T160" s="93"/>
    </row>
    <row r="161" spans="1:20" x14ac:dyDescent="0.2">
      <c r="A161" s="29" t="s">
        <v>345</v>
      </c>
      <c r="B161" s="92" t="s">
        <v>346</v>
      </c>
      <c r="C161" s="197">
        <f t="shared" ca="1" si="96"/>
        <v>13699</v>
      </c>
      <c r="D161" s="197">
        <f t="shared" ca="1" si="97"/>
        <v>76</v>
      </c>
      <c r="E161" s="197"/>
      <c r="F161" s="197">
        <f t="shared" ca="1" si="98"/>
        <v>1750</v>
      </c>
      <c r="G161" s="197">
        <f t="shared" ca="1" si="99"/>
        <v>36</v>
      </c>
      <c r="H161" s="197"/>
      <c r="I161" s="197">
        <f t="shared" ca="1" si="100"/>
        <v>1000</v>
      </c>
      <c r="J161" s="197">
        <f t="shared" ca="1" si="101"/>
        <v>33</v>
      </c>
      <c r="K161" s="197"/>
      <c r="L161" s="197">
        <f t="shared" ca="1" si="102"/>
        <v>2750</v>
      </c>
      <c r="M161" s="197">
        <f t="shared" ca="1" si="103"/>
        <v>35</v>
      </c>
      <c r="N161" s="197"/>
      <c r="O161" s="197">
        <f t="shared" ca="1" si="104"/>
        <v>275</v>
      </c>
      <c r="P161" s="197">
        <f t="shared" ca="1" si="105"/>
        <v>11</v>
      </c>
      <c r="Q161" s="197"/>
      <c r="R161" s="197">
        <f t="shared" ca="1" si="106"/>
        <v>16828</v>
      </c>
      <c r="S161" s="197">
        <f t="shared" ca="1" si="107"/>
        <v>68</v>
      </c>
      <c r="T161" s="93"/>
    </row>
    <row r="162" spans="1:20" x14ac:dyDescent="0.2">
      <c r="A162" s="29" t="s">
        <v>347</v>
      </c>
      <c r="B162" s="92" t="s">
        <v>348</v>
      </c>
      <c r="C162" s="197">
        <f t="shared" ca="1" si="96"/>
        <v>2507</v>
      </c>
      <c r="D162" s="197">
        <f t="shared" ca="1" si="97"/>
        <v>72</v>
      </c>
      <c r="E162" s="197"/>
      <c r="F162" s="197">
        <f t="shared" ca="1" si="98"/>
        <v>372</v>
      </c>
      <c r="G162" s="197">
        <f t="shared" ca="1" si="99"/>
        <v>28</v>
      </c>
      <c r="H162" s="197"/>
      <c r="I162" s="197">
        <f t="shared" ca="1" si="100"/>
        <v>296</v>
      </c>
      <c r="J162" s="197">
        <f t="shared" ca="1" si="101"/>
        <v>32</v>
      </c>
      <c r="K162" s="197"/>
      <c r="L162" s="197">
        <f t="shared" ca="1" si="102"/>
        <v>668</v>
      </c>
      <c r="M162" s="197">
        <f t="shared" ca="1" si="103"/>
        <v>30</v>
      </c>
      <c r="N162" s="197"/>
      <c r="O162" s="197">
        <f t="shared" ca="1" si="104"/>
        <v>54</v>
      </c>
      <c r="P162" s="197">
        <f t="shared" ca="1" si="105"/>
        <v>9</v>
      </c>
      <c r="Q162" s="197"/>
      <c r="R162" s="197">
        <f t="shared" ca="1" si="106"/>
        <v>3244</v>
      </c>
      <c r="S162" s="197">
        <f t="shared" ca="1" si="107"/>
        <v>62</v>
      </c>
      <c r="T162" s="93"/>
    </row>
    <row r="163" spans="1:20" x14ac:dyDescent="0.2">
      <c r="A163" s="29" t="s">
        <v>349</v>
      </c>
      <c r="B163" s="92" t="s">
        <v>350</v>
      </c>
      <c r="C163" s="197">
        <f t="shared" ca="1" si="96"/>
        <v>3002</v>
      </c>
      <c r="D163" s="197">
        <f t="shared" ca="1" si="97"/>
        <v>75</v>
      </c>
      <c r="E163" s="197"/>
      <c r="F163" s="197">
        <f t="shared" ca="1" si="98"/>
        <v>185</v>
      </c>
      <c r="G163" s="197">
        <f t="shared" ca="1" si="99"/>
        <v>39</v>
      </c>
      <c r="H163" s="197"/>
      <c r="I163" s="197">
        <f t="shared" ca="1" si="100"/>
        <v>217</v>
      </c>
      <c r="J163" s="197">
        <f t="shared" ca="1" si="101"/>
        <v>29</v>
      </c>
      <c r="K163" s="197"/>
      <c r="L163" s="197">
        <f t="shared" ca="1" si="102"/>
        <v>402</v>
      </c>
      <c r="M163" s="197">
        <f t="shared" ca="1" si="103"/>
        <v>34</v>
      </c>
      <c r="N163" s="197"/>
      <c r="O163" s="197">
        <f t="shared" ca="1" si="104"/>
        <v>59</v>
      </c>
      <c r="P163" s="197">
        <f t="shared" ca="1" si="105"/>
        <v>8</v>
      </c>
      <c r="Q163" s="197"/>
      <c r="R163" s="197">
        <f t="shared" ca="1" si="106"/>
        <v>3484</v>
      </c>
      <c r="S163" s="197">
        <f t="shared" ca="1" si="107"/>
        <v>69</v>
      </c>
      <c r="T163" s="93"/>
    </row>
    <row r="164" spans="1:20" x14ac:dyDescent="0.2">
      <c r="A164" s="29" t="s">
        <v>351</v>
      </c>
      <c r="B164" s="92" t="s">
        <v>352</v>
      </c>
      <c r="C164" s="197">
        <f t="shared" ca="1" si="96"/>
        <v>6358</v>
      </c>
      <c r="D164" s="197">
        <f t="shared" ca="1" si="97"/>
        <v>75</v>
      </c>
      <c r="E164" s="197"/>
      <c r="F164" s="197">
        <f t="shared" ca="1" si="98"/>
        <v>584</v>
      </c>
      <c r="G164" s="197">
        <f t="shared" ca="1" si="99"/>
        <v>29</v>
      </c>
      <c r="H164" s="197"/>
      <c r="I164" s="197">
        <f t="shared" ca="1" si="100"/>
        <v>263</v>
      </c>
      <c r="J164" s="197">
        <f t="shared" ca="1" si="101"/>
        <v>30</v>
      </c>
      <c r="K164" s="197"/>
      <c r="L164" s="197">
        <f t="shared" ca="1" si="102"/>
        <v>847</v>
      </c>
      <c r="M164" s="197">
        <f t="shared" ca="1" si="103"/>
        <v>29</v>
      </c>
      <c r="N164" s="197"/>
      <c r="O164" s="197">
        <f t="shared" ca="1" si="104"/>
        <v>109</v>
      </c>
      <c r="P164" s="197">
        <f t="shared" ca="1" si="105"/>
        <v>11</v>
      </c>
      <c r="Q164" s="197"/>
      <c r="R164" s="197">
        <f t="shared" ca="1" si="106"/>
        <v>7355</v>
      </c>
      <c r="S164" s="197">
        <f t="shared" ca="1" si="107"/>
        <v>69</v>
      </c>
      <c r="T164" s="93"/>
    </row>
    <row r="165" spans="1:20" x14ac:dyDescent="0.2">
      <c r="A165" s="29" t="s">
        <v>353</v>
      </c>
      <c r="B165" s="92" t="s">
        <v>354</v>
      </c>
      <c r="C165" s="197">
        <f t="shared" ca="1" si="96"/>
        <v>1688</v>
      </c>
      <c r="D165" s="197">
        <f t="shared" ca="1" si="97"/>
        <v>78</v>
      </c>
      <c r="E165" s="197"/>
      <c r="F165" s="197">
        <f t="shared" ca="1" si="98"/>
        <v>254</v>
      </c>
      <c r="G165" s="197">
        <f t="shared" ca="1" si="99"/>
        <v>28</v>
      </c>
      <c r="H165" s="197"/>
      <c r="I165" s="197">
        <f t="shared" ca="1" si="100"/>
        <v>170</v>
      </c>
      <c r="J165" s="197">
        <f t="shared" ca="1" si="101"/>
        <v>31</v>
      </c>
      <c r="K165" s="197"/>
      <c r="L165" s="197">
        <f t="shared" ca="1" si="102"/>
        <v>424</v>
      </c>
      <c r="M165" s="197">
        <f t="shared" ca="1" si="103"/>
        <v>29</v>
      </c>
      <c r="N165" s="197"/>
      <c r="O165" s="197">
        <f t="shared" ca="1" si="104"/>
        <v>55</v>
      </c>
      <c r="P165" s="197">
        <f t="shared" ca="1" si="105"/>
        <v>24</v>
      </c>
      <c r="Q165" s="197"/>
      <c r="R165" s="197">
        <f t="shared" ca="1" si="106"/>
        <v>2180</v>
      </c>
      <c r="S165" s="197">
        <f t="shared" ca="1" si="107"/>
        <v>67</v>
      </c>
      <c r="T165" s="93"/>
    </row>
    <row r="166" spans="1:20" x14ac:dyDescent="0.2">
      <c r="A166" s="29" t="s">
        <v>355</v>
      </c>
      <c r="B166" s="92" t="s">
        <v>356</v>
      </c>
      <c r="C166" s="197">
        <f t="shared" ca="1" si="96"/>
        <v>1427</v>
      </c>
      <c r="D166" s="197">
        <f t="shared" ca="1" si="97"/>
        <v>72</v>
      </c>
      <c r="E166" s="197"/>
      <c r="F166" s="197">
        <f t="shared" ca="1" si="98"/>
        <v>89</v>
      </c>
      <c r="G166" s="197">
        <f t="shared" ca="1" si="99"/>
        <v>44</v>
      </c>
      <c r="H166" s="197"/>
      <c r="I166" s="197">
        <f t="shared" ca="1" si="100"/>
        <v>142</v>
      </c>
      <c r="J166" s="197">
        <f t="shared" ca="1" si="101"/>
        <v>34</v>
      </c>
      <c r="K166" s="197"/>
      <c r="L166" s="197">
        <f t="shared" ca="1" si="102"/>
        <v>231</v>
      </c>
      <c r="M166" s="197">
        <f t="shared" ca="1" si="103"/>
        <v>38</v>
      </c>
      <c r="N166" s="197"/>
      <c r="O166" s="197">
        <f t="shared" ca="1" si="104"/>
        <v>36</v>
      </c>
      <c r="P166" s="197" t="str">
        <f t="shared" ca="1" si="105"/>
        <v>x</v>
      </c>
      <c r="Q166" s="197"/>
      <c r="R166" s="197">
        <f t="shared" ca="1" si="106"/>
        <v>1718</v>
      </c>
      <c r="S166" s="197">
        <f t="shared" ca="1" si="107"/>
        <v>65</v>
      </c>
      <c r="T166" s="93"/>
    </row>
    <row r="167" spans="1:20" x14ac:dyDescent="0.2">
      <c r="A167" s="29" t="s">
        <v>357</v>
      </c>
      <c r="B167" s="92" t="s">
        <v>358</v>
      </c>
      <c r="C167" s="197">
        <f t="shared" ca="1" si="96"/>
        <v>1781</v>
      </c>
      <c r="D167" s="197">
        <f t="shared" ca="1" si="97"/>
        <v>77</v>
      </c>
      <c r="E167" s="197"/>
      <c r="F167" s="197">
        <f t="shared" ca="1" si="98"/>
        <v>154</v>
      </c>
      <c r="G167" s="197">
        <f t="shared" ca="1" si="99"/>
        <v>42</v>
      </c>
      <c r="H167" s="197"/>
      <c r="I167" s="197">
        <f t="shared" ca="1" si="100"/>
        <v>177</v>
      </c>
      <c r="J167" s="197">
        <f t="shared" ca="1" si="101"/>
        <v>39</v>
      </c>
      <c r="K167" s="197"/>
      <c r="L167" s="197">
        <f t="shared" ca="1" si="102"/>
        <v>331</v>
      </c>
      <c r="M167" s="197">
        <f t="shared" ca="1" si="103"/>
        <v>40</v>
      </c>
      <c r="N167" s="197"/>
      <c r="O167" s="197">
        <f t="shared" ca="1" si="104"/>
        <v>45</v>
      </c>
      <c r="P167" s="197">
        <f t="shared" ca="1" si="105"/>
        <v>13</v>
      </c>
      <c r="Q167" s="197"/>
      <c r="R167" s="197">
        <f t="shared" ca="1" si="106"/>
        <v>2182</v>
      </c>
      <c r="S167" s="197">
        <f t="shared" ca="1" si="107"/>
        <v>70</v>
      </c>
      <c r="T167" s="93"/>
    </row>
    <row r="168" spans="1:20" x14ac:dyDescent="0.2">
      <c r="A168" s="29" t="s">
        <v>359</v>
      </c>
      <c r="B168" s="92" t="s">
        <v>360</v>
      </c>
      <c r="C168" s="197">
        <f t="shared" ca="1" si="96"/>
        <v>2105</v>
      </c>
      <c r="D168" s="197">
        <f t="shared" ca="1" si="97"/>
        <v>80</v>
      </c>
      <c r="E168" s="197"/>
      <c r="F168" s="197">
        <f t="shared" ca="1" si="98"/>
        <v>376</v>
      </c>
      <c r="G168" s="197">
        <f t="shared" ca="1" si="99"/>
        <v>38</v>
      </c>
      <c r="H168" s="197"/>
      <c r="I168" s="197">
        <f t="shared" ca="1" si="100"/>
        <v>139</v>
      </c>
      <c r="J168" s="197">
        <f t="shared" ca="1" si="101"/>
        <v>33</v>
      </c>
      <c r="K168" s="197"/>
      <c r="L168" s="197">
        <f t="shared" ca="1" si="102"/>
        <v>515</v>
      </c>
      <c r="M168" s="197">
        <f t="shared" ca="1" si="103"/>
        <v>37</v>
      </c>
      <c r="N168" s="197"/>
      <c r="O168" s="197">
        <f t="shared" ca="1" si="104"/>
        <v>17</v>
      </c>
      <c r="P168" s="197">
        <f t="shared" ca="1" si="105"/>
        <v>18</v>
      </c>
      <c r="Q168" s="197"/>
      <c r="R168" s="197">
        <f t="shared" ca="1" si="106"/>
        <v>2658</v>
      </c>
      <c r="S168" s="197">
        <f t="shared" ca="1" si="107"/>
        <v>71</v>
      </c>
      <c r="T168" s="93"/>
    </row>
    <row r="169" spans="1:20" x14ac:dyDescent="0.2">
      <c r="A169" s="29" t="s">
        <v>361</v>
      </c>
      <c r="B169" s="92" t="s">
        <v>362</v>
      </c>
      <c r="C169" s="197">
        <f t="shared" ca="1" si="96"/>
        <v>10819</v>
      </c>
      <c r="D169" s="197">
        <f t="shared" ca="1" si="97"/>
        <v>77</v>
      </c>
      <c r="E169" s="197"/>
      <c r="F169" s="197">
        <f t="shared" ca="1" si="98"/>
        <v>1039</v>
      </c>
      <c r="G169" s="197">
        <f t="shared" ca="1" si="99"/>
        <v>36</v>
      </c>
      <c r="H169" s="197"/>
      <c r="I169" s="197">
        <f t="shared" ca="1" si="100"/>
        <v>536</v>
      </c>
      <c r="J169" s="197">
        <f t="shared" ca="1" si="101"/>
        <v>25</v>
      </c>
      <c r="K169" s="197"/>
      <c r="L169" s="197">
        <f t="shared" ca="1" si="102"/>
        <v>1575</v>
      </c>
      <c r="M169" s="197">
        <f t="shared" ca="1" si="103"/>
        <v>32</v>
      </c>
      <c r="N169" s="197"/>
      <c r="O169" s="197">
        <f t="shared" ca="1" si="104"/>
        <v>218</v>
      </c>
      <c r="P169" s="197">
        <f t="shared" ca="1" si="105"/>
        <v>17</v>
      </c>
      <c r="Q169" s="197"/>
      <c r="R169" s="197">
        <f t="shared" ca="1" si="106"/>
        <v>12674</v>
      </c>
      <c r="S169" s="197">
        <f t="shared" ca="1" si="107"/>
        <v>70</v>
      </c>
      <c r="T169" s="93"/>
    </row>
    <row r="170" spans="1:20" x14ac:dyDescent="0.2">
      <c r="A170" s="29" t="s">
        <v>363</v>
      </c>
      <c r="B170" s="92" t="s">
        <v>364</v>
      </c>
      <c r="C170" s="197">
        <f t="shared" ca="1" si="96"/>
        <v>1575</v>
      </c>
      <c r="D170" s="197">
        <f t="shared" ca="1" si="97"/>
        <v>74</v>
      </c>
      <c r="E170" s="197"/>
      <c r="F170" s="197">
        <f t="shared" ca="1" si="98"/>
        <v>127</v>
      </c>
      <c r="G170" s="197">
        <f t="shared" ca="1" si="99"/>
        <v>31</v>
      </c>
      <c r="H170" s="197"/>
      <c r="I170" s="197">
        <f t="shared" ca="1" si="100"/>
        <v>95</v>
      </c>
      <c r="J170" s="197">
        <f t="shared" ca="1" si="101"/>
        <v>41</v>
      </c>
      <c r="K170" s="197"/>
      <c r="L170" s="197">
        <f t="shared" ca="1" si="102"/>
        <v>222</v>
      </c>
      <c r="M170" s="197">
        <f t="shared" ca="1" si="103"/>
        <v>35</v>
      </c>
      <c r="N170" s="197"/>
      <c r="O170" s="197">
        <f t="shared" ca="1" si="104"/>
        <v>38</v>
      </c>
      <c r="P170" s="197">
        <f t="shared" ca="1" si="105"/>
        <v>11</v>
      </c>
      <c r="Q170" s="197"/>
      <c r="R170" s="197">
        <f t="shared" ca="1" si="106"/>
        <v>1839</v>
      </c>
      <c r="S170" s="197">
        <f t="shared" ca="1" si="107"/>
        <v>68</v>
      </c>
      <c r="T170" s="93"/>
    </row>
    <row r="171" spans="1:20" x14ac:dyDescent="0.2">
      <c r="A171" s="29" t="s">
        <v>365</v>
      </c>
      <c r="B171" s="92" t="s">
        <v>366</v>
      </c>
      <c r="C171" s="197">
        <f t="shared" ca="1" si="96"/>
        <v>7406</v>
      </c>
      <c r="D171" s="197">
        <f t="shared" ca="1" si="97"/>
        <v>71</v>
      </c>
      <c r="E171" s="197"/>
      <c r="F171" s="197">
        <f t="shared" ca="1" si="98"/>
        <v>646</v>
      </c>
      <c r="G171" s="197">
        <f t="shared" ca="1" si="99"/>
        <v>30</v>
      </c>
      <c r="H171" s="197"/>
      <c r="I171" s="197">
        <f t="shared" ca="1" si="100"/>
        <v>498</v>
      </c>
      <c r="J171" s="197">
        <f t="shared" ca="1" si="101"/>
        <v>28</v>
      </c>
      <c r="K171" s="197"/>
      <c r="L171" s="197">
        <f t="shared" ca="1" si="102"/>
        <v>1144</v>
      </c>
      <c r="M171" s="197">
        <f t="shared" ca="1" si="103"/>
        <v>29</v>
      </c>
      <c r="N171" s="197"/>
      <c r="O171" s="197">
        <f t="shared" ca="1" si="104"/>
        <v>122</v>
      </c>
      <c r="P171" s="197">
        <f t="shared" ca="1" si="105"/>
        <v>10</v>
      </c>
      <c r="Q171" s="197"/>
      <c r="R171" s="197">
        <f t="shared" ca="1" si="106"/>
        <v>8714</v>
      </c>
      <c r="S171" s="197">
        <f t="shared" ca="1" si="107"/>
        <v>65</v>
      </c>
      <c r="T171" s="93"/>
    </row>
    <row r="172" spans="1:20" x14ac:dyDescent="0.2">
      <c r="A172" s="29" t="s">
        <v>367</v>
      </c>
      <c r="B172" s="92" t="s">
        <v>368</v>
      </c>
      <c r="C172" s="197">
        <f t="shared" ca="1" si="96"/>
        <v>1355</v>
      </c>
      <c r="D172" s="197">
        <f t="shared" ca="1" si="97"/>
        <v>76</v>
      </c>
      <c r="E172" s="197"/>
      <c r="F172" s="197">
        <f t="shared" ca="1" si="98"/>
        <v>103</v>
      </c>
      <c r="G172" s="197">
        <f t="shared" ca="1" si="99"/>
        <v>42</v>
      </c>
      <c r="H172" s="197"/>
      <c r="I172" s="197">
        <f t="shared" ca="1" si="100"/>
        <v>97</v>
      </c>
      <c r="J172" s="197">
        <f t="shared" ca="1" si="101"/>
        <v>27</v>
      </c>
      <c r="K172" s="197"/>
      <c r="L172" s="197">
        <f t="shared" ca="1" si="102"/>
        <v>200</v>
      </c>
      <c r="M172" s="197">
        <f t="shared" ca="1" si="103"/>
        <v>35</v>
      </c>
      <c r="N172" s="197"/>
      <c r="O172" s="197">
        <f t="shared" ca="1" si="104"/>
        <v>23</v>
      </c>
      <c r="P172" s="197">
        <f t="shared" ca="1" si="105"/>
        <v>26</v>
      </c>
      <c r="Q172" s="197"/>
      <c r="R172" s="197">
        <f t="shared" ca="1" si="106"/>
        <v>1585</v>
      </c>
      <c r="S172" s="197">
        <f t="shared" ca="1" si="107"/>
        <v>69</v>
      </c>
      <c r="T172" s="93"/>
    </row>
    <row r="173" spans="1:20" x14ac:dyDescent="0.2">
      <c r="A173" s="29" t="s">
        <v>369</v>
      </c>
      <c r="B173" s="92" t="s">
        <v>370</v>
      </c>
      <c r="C173" s="197">
        <f t="shared" ca="1" si="96"/>
        <v>1678</v>
      </c>
      <c r="D173" s="197">
        <f t="shared" ca="1" si="97"/>
        <v>68</v>
      </c>
      <c r="E173" s="197"/>
      <c r="F173" s="197">
        <f t="shared" ca="1" si="98"/>
        <v>149</v>
      </c>
      <c r="G173" s="197">
        <f t="shared" ca="1" si="99"/>
        <v>29</v>
      </c>
      <c r="H173" s="197"/>
      <c r="I173" s="197">
        <f t="shared" ca="1" si="100"/>
        <v>91</v>
      </c>
      <c r="J173" s="197">
        <f t="shared" ca="1" si="101"/>
        <v>33</v>
      </c>
      <c r="K173" s="197"/>
      <c r="L173" s="197">
        <f t="shared" ca="1" si="102"/>
        <v>240</v>
      </c>
      <c r="M173" s="197">
        <f t="shared" ca="1" si="103"/>
        <v>30</v>
      </c>
      <c r="N173" s="197"/>
      <c r="O173" s="197">
        <f t="shared" ca="1" si="104"/>
        <v>37</v>
      </c>
      <c r="P173" s="197">
        <f t="shared" ca="1" si="105"/>
        <v>16</v>
      </c>
      <c r="Q173" s="197"/>
      <c r="R173" s="197">
        <f t="shared" ca="1" si="106"/>
        <v>1970</v>
      </c>
      <c r="S173" s="197">
        <f t="shared" ca="1" si="107"/>
        <v>62</v>
      </c>
      <c r="T173" s="93"/>
    </row>
    <row r="174" spans="1:20" x14ac:dyDescent="0.2">
      <c r="A174" s="86"/>
      <c r="B174" s="94"/>
      <c r="C174" s="197"/>
      <c r="D174" s="198"/>
      <c r="E174" s="197"/>
      <c r="F174" s="197"/>
      <c r="G174" s="198"/>
      <c r="H174" s="197"/>
      <c r="I174" s="197"/>
      <c r="J174" s="198"/>
      <c r="K174" s="197"/>
      <c r="L174" s="197"/>
      <c r="M174" s="198"/>
      <c r="N174" s="197"/>
      <c r="O174" s="197"/>
      <c r="P174" s="198"/>
      <c r="Q174" s="197"/>
      <c r="R174" s="197"/>
      <c r="S174" s="198"/>
      <c r="T174" s="93"/>
    </row>
    <row r="175" spans="1:20" x14ac:dyDescent="0.2">
      <c r="A175" s="86" t="s">
        <v>371</v>
      </c>
      <c r="B175" s="90" t="s">
        <v>372</v>
      </c>
      <c r="C175" s="88">
        <f ca="1">VLOOKUP(TRIM($A175),INDIRECT($AB$10),3+$AB$11,0)</f>
        <v>47532</v>
      </c>
      <c r="D175" s="88">
        <f ca="1">VLOOKUP(TRIM($A175),INDIRECT($AB$10),6+$AB$11,0)</f>
        <v>77</v>
      </c>
      <c r="E175" s="88"/>
      <c r="F175" s="88">
        <f ca="1">VLOOKUP(TRIM($A175),INDIRECT($AB$10),9+$AB$11,0)</f>
        <v>4802</v>
      </c>
      <c r="G175" s="88">
        <f ca="1">VLOOKUP(TRIM($A175),INDIRECT($AB$10),12+$AB$11,0)</f>
        <v>35</v>
      </c>
      <c r="H175" s="88"/>
      <c r="I175" s="88">
        <f ca="1">VLOOKUP(TRIM($A175),INDIRECT($AB$10),15+$AB$11,0)</f>
        <v>2948</v>
      </c>
      <c r="J175" s="88">
        <f ca="1">VLOOKUP(TRIM($A175),INDIRECT($AB$10),18+$AB$11,0)</f>
        <v>35</v>
      </c>
      <c r="K175" s="88"/>
      <c r="L175" s="88">
        <f ca="1">VLOOKUP(TRIM($A175),INDIRECT($AB$10),21+$AB$11,0)</f>
        <v>7750</v>
      </c>
      <c r="M175" s="88">
        <f ca="1">VLOOKUP(TRIM($A175),INDIRECT($AB$10),24+$AB$11,0)</f>
        <v>35</v>
      </c>
      <c r="N175" s="88"/>
      <c r="O175" s="88">
        <f ca="1">VLOOKUP(TRIM($A175),INDIRECT($AB$10),27+$AB$11,0)</f>
        <v>869</v>
      </c>
      <c r="P175" s="88">
        <f ca="1">VLOOKUP(TRIM($A175),INDIRECT($AB$10),30+$AB$11,0)</f>
        <v>15</v>
      </c>
      <c r="Q175" s="88"/>
      <c r="R175" s="88">
        <f ca="1">VLOOKUP(TRIM($A175),INDIRECT($AB$10),33+$AB$11,0)</f>
        <v>56433</v>
      </c>
      <c r="S175" s="88">
        <f ca="1">VLOOKUP(TRIM($A175),INDIRECT($AB$10),36+$AB$11,0)</f>
        <v>70</v>
      </c>
      <c r="T175" s="89"/>
    </row>
    <row r="176" spans="1:20" x14ac:dyDescent="0.2">
      <c r="A176" s="29"/>
      <c r="B176" s="92"/>
      <c r="C176" s="197"/>
      <c r="D176" s="198"/>
      <c r="E176" s="197"/>
      <c r="F176" s="197"/>
      <c r="G176" s="198"/>
      <c r="H176" s="197"/>
      <c r="I176" s="197"/>
      <c r="J176" s="198"/>
      <c r="K176" s="197"/>
      <c r="L176" s="197"/>
      <c r="M176" s="198"/>
      <c r="N176" s="197"/>
      <c r="O176" s="197"/>
      <c r="P176" s="198"/>
      <c r="Q176" s="197"/>
      <c r="R176" s="197"/>
      <c r="S176" s="198"/>
      <c r="T176" s="93"/>
    </row>
    <row r="177" spans="1:20" x14ac:dyDescent="0.2">
      <c r="A177" s="29" t="s">
        <v>373</v>
      </c>
      <c r="B177" s="92" t="s">
        <v>374</v>
      </c>
      <c r="C177" s="197">
        <f ca="1">VLOOKUP(TRIM($A177),INDIRECT($AB$10),3+$AB$11,0)</f>
        <v>1604</v>
      </c>
      <c r="D177" s="197">
        <f ca="1">VLOOKUP(TRIM($A177),INDIRECT($AB$10),6+$AB$11,0)</f>
        <v>77</v>
      </c>
      <c r="E177" s="197"/>
      <c r="F177" s="197">
        <f ca="1">VLOOKUP(TRIM($A177),INDIRECT($AB$10),9+$AB$11,0)</f>
        <v>88</v>
      </c>
      <c r="G177" s="197">
        <f ca="1">VLOOKUP(TRIM($A177),INDIRECT($AB$10),12+$AB$11,0)</f>
        <v>39</v>
      </c>
      <c r="H177" s="197"/>
      <c r="I177" s="197">
        <f ca="1">VLOOKUP(TRIM($A177),INDIRECT($AB$10),15+$AB$11,0)</f>
        <v>112</v>
      </c>
      <c r="J177" s="197">
        <f ca="1">VLOOKUP(TRIM($A177),INDIRECT($AB$10),18+$AB$11,0)</f>
        <v>29</v>
      </c>
      <c r="K177" s="197"/>
      <c r="L177" s="197">
        <f ca="1">VLOOKUP(TRIM($A177),INDIRECT($AB$10),21+$AB$11,0)</f>
        <v>200</v>
      </c>
      <c r="M177" s="197">
        <f ca="1">VLOOKUP(TRIM($A177),INDIRECT($AB$10),24+$AB$11,0)</f>
        <v>34</v>
      </c>
      <c r="N177" s="197"/>
      <c r="O177" s="197">
        <f ca="1">VLOOKUP(TRIM($A177),INDIRECT($AB$10),27+$AB$11,0)</f>
        <v>36</v>
      </c>
      <c r="P177" s="197">
        <f ca="1">VLOOKUP(TRIM($A177),INDIRECT($AB$10),30+$AB$11,0)</f>
        <v>28</v>
      </c>
      <c r="Q177" s="197"/>
      <c r="R177" s="197">
        <f ca="1">VLOOKUP(TRIM($A177),INDIRECT($AB$10),33+$AB$11,0)</f>
        <v>1845</v>
      </c>
      <c r="S177" s="197">
        <f ca="1">VLOOKUP(TRIM($A177),INDIRECT($AB$10),36+$AB$11,0)</f>
        <v>71</v>
      </c>
      <c r="T177" s="93"/>
    </row>
    <row r="178" spans="1:20" x14ac:dyDescent="0.2">
      <c r="A178" s="29" t="s">
        <v>375</v>
      </c>
      <c r="B178" s="92" t="s">
        <v>376</v>
      </c>
      <c r="C178" s="197">
        <f t="shared" ref="C178:C192" ca="1" si="108">VLOOKUP(TRIM($A178),INDIRECT($AB$10),3+$AB$11,0)</f>
        <v>1423</v>
      </c>
      <c r="D178" s="197">
        <f t="shared" ref="D178:D192" ca="1" si="109">VLOOKUP(TRIM($A178),INDIRECT($AB$10),6+$AB$11,0)</f>
        <v>77</v>
      </c>
      <c r="E178" s="197"/>
      <c r="F178" s="197">
        <f t="shared" ref="F178:F192" ca="1" si="110">VLOOKUP(TRIM($A178),INDIRECT($AB$10),9+$AB$11,0)</f>
        <v>112</v>
      </c>
      <c r="G178" s="197">
        <f t="shared" ref="G178:G192" ca="1" si="111">VLOOKUP(TRIM($A178),INDIRECT($AB$10),12+$AB$11,0)</f>
        <v>25</v>
      </c>
      <c r="H178" s="197"/>
      <c r="I178" s="197">
        <f t="shared" ref="I178:I192" ca="1" si="112">VLOOKUP(TRIM($A178),INDIRECT($AB$10),15+$AB$11,0)</f>
        <v>95</v>
      </c>
      <c r="J178" s="197">
        <f t="shared" ref="J178:J192" ca="1" si="113">VLOOKUP(TRIM($A178),INDIRECT($AB$10),18+$AB$11,0)</f>
        <v>42</v>
      </c>
      <c r="K178" s="197"/>
      <c r="L178" s="197">
        <f t="shared" ref="L178:L192" ca="1" si="114">VLOOKUP(TRIM($A178),INDIRECT($AB$10),21+$AB$11,0)</f>
        <v>207</v>
      </c>
      <c r="M178" s="197">
        <f t="shared" ref="M178:M192" ca="1" si="115">VLOOKUP(TRIM($A178),INDIRECT($AB$10),24+$AB$11,0)</f>
        <v>33</v>
      </c>
      <c r="N178" s="197"/>
      <c r="O178" s="197">
        <f t="shared" ref="O178:O192" ca="1" si="116">VLOOKUP(TRIM($A178),INDIRECT($AB$10),27+$AB$11,0)</f>
        <v>36</v>
      </c>
      <c r="P178" s="197">
        <f t="shared" ref="P178:P192" ca="1" si="117">VLOOKUP(TRIM($A178),INDIRECT($AB$10),30+$AB$11,0)</f>
        <v>19</v>
      </c>
      <c r="Q178" s="197"/>
      <c r="R178" s="197">
        <f t="shared" ref="R178:R192" ca="1" si="118">VLOOKUP(TRIM($A178),INDIRECT($AB$10),33+$AB$11,0)</f>
        <v>1682</v>
      </c>
      <c r="S178" s="197">
        <f t="shared" ref="S178:S192" ca="1" si="119">VLOOKUP(TRIM($A178),INDIRECT($AB$10),36+$AB$11,0)</f>
        <v>70</v>
      </c>
      <c r="T178" s="93"/>
    </row>
    <row r="179" spans="1:20" x14ac:dyDescent="0.2">
      <c r="A179" s="29" t="s">
        <v>377</v>
      </c>
      <c r="B179" s="245" t="s">
        <v>439</v>
      </c>
      <c r="C179" s="197">
        <f t="shared" ca="1" si="108"/>
        <v>4024</v>
      </c>
      <c r="D179" s="197">
        <f t="shared" ca="1" si="109"/>
        <v>77</v>
      </c>
      <c r="E179" s="197"/>
      <c r="F179" s="197">
        <f t="shared" ca="1" si="110"/>
        <v>439</v>
      </c>
      <c r="G179" s="197">
        <f t="shared" ca="1" si="111"/>
        <v>36</v>
      </c>
      <c r="H179" s="197"/>
      <c r="I179" s="197">
        <f t="shared" ca="1" si="112"/>
        <v>268</v>
      </c>
      <c r="J179" s="197">
        <f t="shared" ca="1" si="113"/>
        <v>29</v>
      </c>
      <c r="K179" s="197"/>
      <c r="L179" s="197">
        <f t="shared" ca="1" si="114"/>
        <v>707</v>
      </c>
      <c r="M179" s="197">
        <f t="shared" ca="1" si="115"/>
        <v>33</v>
      </c>
      <c r="N179" s="197"/>
      <c r="O179" s="197">
        <f t="shared" ca="1" si="116"/>
        <v>55</v>
      </c>
      <c r="P179" s="197">
        <f t="shared" ca="1" si="117"/>
        <v>9</v>
      </c>
      <c r="Q179" s="197"/>
      <c r="R179" s="197">
        <f t="shared" ca="1" si="118"/>
        <v>4811</v>
      </c>
      <c r="S179" s="197">
        <f t="shared" ca="1" si="119"/>
        <v>70</v>
      </c>
      <c r="T179" s="93"/>
    </row>
    <row r="180" spans="1:20" x14ac:dyDescent="0.2">
      <c r="A180" s="29" t="s">
        <v>378</v>
      </c>
      <c r="B180" s="92" t="s">
        <v>379</v>
      </c>
      <c r="C180" s="197">
        <f t="shared" ca="1" si="108"/>
        <v>4774</v>
      </c>
      <c r="D180" s="197">
        <f t="shared" ca="1" si="109"/>
        <v>73</v>
      </c>
      <c r="E180" s="197"/>
      <c r="F180" s="197">
        <f t="shared" ca="1" si="110"/>
        <v>340</v>
      </c>
      <c r="G180" s="197">
        <f t="shared" ca="1" si="111"/>
        <v>31</v>
      </c>
      <c r="H180" s="197"/>
      <c r="I180" s="197">
        <f t="shared" ca="1" si="112"/>
        <v>301</v>
      </c>
      <c r="J180" s="197">
        <f t="shared" ca="1" si="113"/>
        <v>38</v>
      </c>
      <c r="K180" s="197"/>
      <c r="L180" s="197">
        <f t="shared" ca="1" si="114"/>
        <v>641</v>
      </c>
      <c r="M180" s="197">
        <f t="shared" ca="1" si="115"/>
        <v>34</v>
      </c>
      <c r="N180" s="197"/>
      <c r="O180" s="197">
        <f t="shared" ca="1" si="116"/>
        <v>89</v>
      </c>
      <c r="P180" s="197">
        <f t="shared" ca="1" si="117"/>
        <v>15</v>
      </c>
      <c r="Q180" s="197"/>
      <c r="R180" s="197">
        <f t="shared" ca="1" si="118"/>
        <v>5531</v>
      </c>
      <c r="S180" s="197">
        <f t="shared" ca="1" si="119"/>
        <v>67</v>
      </c>
      <c r="T180" s="93"/>
    </row>
    <row r="181" spans="1:20" x14ac:dyDescent="0.2">
      <c r="A181" s="29" t="s">
        <v>380</v>
      </c>
      <c r="B181" s="92" t="s">
        <v>381</v>
      </c>
      <c r="C181" s="197">
        <f t="shared" ca="1" si="108"/>
        <v>6200</v>
      </c>
      <c r="D181" s="197">
        <f t="shared" ca="1" si="109"/>
        <v>80</v>
      </c>
      <c r="E181" s="197"/>
      <c r="F181" s="197">
        <f t="shared" ca="1" si="110"/>
        <v>687</v>
      </c>
      <c r="G181" s="197">
        <f t="shared" ca="1" si="111"/>
        <v>45</v>
      </c>
      <c r="H181" s="197"/>
      <c r="I181" s="197">
        <f t="shared" ca="1" si="112"/>
        <v>410</v>
      </c>
      <c r="J181" s="197">
        <f t="shared" ca="1" si="113"/>
        <v>33</v>
      </c>
      <c r="K181" s="197"/>
      <c r="L181" s="197">
        <f t="shared" ca="1" si="114"/>
        <v>1097</v>
      </c>
      <c r="M181" s="197">
        <f t="shared" ca="1" si="115"/>
        <v>40</v>
      </c>
      <c r="N181" s="197"/>
      <c r="O181" s="197">
        <f t="shared" ca="1" si="116"/>
        <v>141</v>
      </c>
      <c r="P181" s="197">
        <f t="shared" ca="1" si="117"/>
        <v>18</v>
      </c>
      <c r="Q181" s="197"/>
      <c r="R181" s="197">
        <f t="shared" ca="1" si="118"/>
        <v>7468</v>
      </c>
      <c r="S181" s="197">
        <f t="shared" ca="1" si="119"/>
        <v>73</v>
      </c>
      <c r="T181" s="93"/>
    </row>
    <row r="182" spans="1:20" x14ac:dyDescent="0.2">
      <c r="A182" s="29" t="s">
        <v>382</v>
      </c>
      <c r="B182" s="92" t="s">
        <v>383</v>
      </c>
      <c r="C182" s="197">
        <f t="shared" ca="1" si="108"/>
        <v>3382</v>
      </c>
      <c r="D182" s="197">
        <f t="shared" ca="1" si="109"/>
        <v>77</v>
      </c>
      <c r="E182" s="197"/>
      <c r="F182" s="197">
        <f t="shared" ca="1" si="110"/>
        <v>343</v>
      </c>
      <c r="G182" s="197">
        <f t="shared" ca="1" si="111"/>
        <v>34</v>
      </c>
      <c r="H182" s="197"/>
      <c r="I182" s="197">
        <f t="shared" ca="1" si="112"/>
        <v>237</v>
      </c>
      <c r="J182" s="197">
        <f t="shared" ca="1" si="113"/>
        <v>35</v>
      </c>
      <c r="K182" s="197"/>
      <c r="L182" s="197">
        <f t="shared" ca="1" si="114"/>
        <v>580</v>
      </c>
      <c r="M182" s="197">
        <f t="shared" ca="1" si="115"/>
        <v>34</v>
      </c>
      <c r="N182" s="197"/>
      <c r="O182" s="197">
        <f t="shared" ca="1" si="116"/>
        <v>44</v>
      </c>
      <c r="P182" s="197">
        <f t="shared" ca="1" si="117"/>
        <v>11</v>
      </c>
      <c r="Q182" s="197"/>
      <c r="R182" s="197">
        <f t="shared" ca="1" si="118"/>
        <v>4030</v>
      </c>
      <c r="S182" s="197">
        <f t="shared" ca="1" si="119"/>
        <v>70</v>
      </c>
      <c r="T182" s="93"/>
    </row>
    <row r="183" spans="1:20" x14ac:dyDescent="0.2">
      <c r="A183" s="29" t="s">
        <v>384</v>
      </c>
      <c r="B183" s="92" t="s">
        <v>385</v>
      </c>
      <c r="C183" s="197">
        <f t="shared" ca="1" si="108"/>
        <v>5327</v>
      </c>
      <c r="D183" s="197">
        <f t="shared" ca="1" si="109"/>
        <v>80</v>
      </c>
      <c r="E183" s="197"/>
      <c r="F183" s="197">
        <f t="shared" ca="1" si="110"/>
        <v>650</v>
      </c>
      <c r="G183" s="197">
        <f t="shared" ca="1" si="111"/>
        <v>33</v>
      </c>
      <c r="H183" s="197"/>
      <c r="I183" s="197">
        <f t="shared" ca="1" si="112"/>
        <v>235</v>
      </c>
      <c r="J183" s="197">
        <f t="shared" ca="1" si="113"/>
        <v>31</v>
      </c>
      <c r="K183" s="197"/>
      <c r="L183" s="197">
        <f t="shared" ca="1" si="114"/>
        <v>885</v>
      </c>
      <c r="M183" s="197">
        <f t="shared" ca="1" si="115"/>
        <v>32</v>
      </c>
      <c r="N183" s="197"/>
      <c r="O183" s="197">
        <f t="shared" ca="1" si="116"/>
        <v>105</v>
      </c>
      <c r="P183" s="197">
        <f t="shared" ca="1" si="117"/>
        <v>16</v>
      </c>
      <c r="Q183" s="197"/>
      <c r="R183" s="197">
        <f t="shared" ca="1" si="118"/>
        <v>6344</v>
      </c>
      <c r="S183" s="197">
        <f t="shared" ca="1" si="119"/>
        <v>72</v>
      </c>
      <c r="T183" s="93"/>
    </row>
    <row r="184" spans="1:20" x14ac:dyDescent="0.2">
      <c r="A184" s="29" t="s">
        <v>386</v>
      </c>
      <c r="B184" s="92" t="s">
        <v>387</v>
      </c>
      <c r="C184" s="197" t="str">
        <f t="shared" ca="1" si="108"/>
        <v>*</v>
      </c>
      <c r="D184" s="197" t="str">
        <f t="shared" ca="1" si="109"/>
        <v>*</v>
      </c>
      <c r="E184" s="197"/>
      <c r="F184" s="197" t="str">
        <f t="shared" ca="1" si="110"/>
        <v>*</v>
      </c>
      <c r="G184" s="197" t="str">
        <f t="shared" ca="1" si="111"/>
        <v>*</v>
      </c>
      <c r="H184" s="197"/>
      <c r="I184" s="197" t="str">
        <f t="shared" ca="1" si="112"/>
        <v>*</v>
      </c>
      <c r="J184" s="197" t="str">
        <f t="shared" ca="1" si="113"/>
        <v>*</v>
      </c>
      <c r="K184" s="197"/>
      <c r="L184" s="197" t="str">
        <f t="shared" ca="1" si="114"/>
        <v>*</v>
      </c>
      <c r="M184" s="197" t="str">
        <f t="shared" ca="1" si="115"/>
        <v>*</v>
      </c>
      <c r="N184" s="197"/>
      <c r="O184" s="197" t="str">
        <f t="shared" ca="1" si="116"/>
        <v>*</v>
      </c>
      <c r="P184" s="197" t="str">
        <f t="shared" ca="1" si="117"/>
        <v>*</v>
      </c>
      <c r="Q184" s="197"/>
      <c r="R184" s="197" t="str">
        <f t="shared" ca="1" si="118"/>
        <v>*</v>
      </c>
      <c r="S184" s="197" t="str">
        <f t="shared" ca="1" si="119"/>
        <v>*</v>
      </c>
      <c r="T184" s="93"/>
    </row>
    <row r="185" spans="1:20" x14ac:dyDescent="0.2">
      <c r="A185" s="29" t="s">
        <v>388</v>
      </c>
      <c r="B185" s="92" t="s">
        <v>389</v>
      </c>
      <c r="C185" s="197">
        <f t="shared" ca="1" si="108"/>
        <v>1974</v>
      </c>
      <c r="D185" s="197">
        <f t="shared" ca="1" si="109"/>
        <v>84</v>
      </c>
      <c r="E185" s="197"/>
      <c r="F185" s="197">
        <f t="shared" ca="1" si="110"/>
        <v>206</v>
      </c>
      <c r="G185" s="197">
        <f t="shared" ca="1" si="111"/>
        <v>39</v>
      </c>
      <c r="H185" s="197"/>
      <c r="I185" s="197">
        <f t="shared" ca="1" si="112"/>
        <v>130</v>
      </c>
      <c r="J185" s="197">
        <f t="shared" ca="1" si="113"/>
        <v>39</v>
      </c>
      <c r="K185" s="197"/>
      <c r="L185" s="197">
        <f t="shared" ca="1" si="114"/>
        <v>336</v>
      </c>
      <c r="M185" s="197">
        <f t="shared" ca="1" si="115"/>
        <v>39</v>
      </c>
      <c r="N185" s="197"/>
      <c r="O185" s="197">
        <f t="shared" ca="1" si="116"/>
        <v>16</v>
      </c>
      <c r="P185" s="197" t="str">
        <f t="shared" ca="1" si="117"/>
        <v>x</v>
      </c>
      <c r="Q185" s="197"/>
      <c r="R185" s="197">
        <f t="shared" ca="1" si="118"/>
        <v>2340</v>
      </c>
      <c r="S185" s="197">
        <f t="shared" ca="1" si="119"/>
        <v>77</v>
      </c>
      <c r="T185" s="93"/>
    </row>
    <row r="186" spans="1:20" x14ac:dyDescent="0.2">
      <c r="A186" s="29" t="s">
        <v>390</v>
      </c>
      <c r="B186" s="92" t="s">
        <v>391</v>
      </c>
      <c r="C186" s="197">
        <f t="shared" ca="1" si="108"/>
        <v>2392</v>
      </c>
      <c r="D186" s="197">
        <f t="shared" ca="1" si="109"/>
        <v>78</v>
      </c>
      <c r="E186" s="197"/>
      <c r="F186" s="197">
        <f t="shared" ca="1" si="110"/>
        <v>209</v>
      </c>
      <c r="G186" s="197">
        <f t="shared" ca="1" si="111"/>
        <v>34</v>
      </c>
      <c r="H186" s="197"/>
      <c r="I186" s="197">
        <f t="shared" ca="1" si="112"/>
        <v>223</v>
      </c>
      <c r="J186" s="197">
        <f t="shared" ca="1" si="113"/>
        <v>39</v>
      </c>
      <c r="K186" s="197"/>
      <c r="L186" s="197">
        <f t="shared" ca="1" si="114"/>
        <v>432</v>
      </c>
      <c r="M186" s="197">
        <f t="shared" ca="1" si="115"/>
        <v>37</v>
      </c>
      <c r="N186" s="197"/>
      <c r="O186" s="197">
        <f t="shared" ca="1" si="116"/>
        <v>67</v>
      </c>
      <c r="P186" s="197">
        <f t="shared" ca="1" si="117"/>
        <v>15</v>
      </c>
      <c r="Q186" s="197"/>
      <c r="R186" s="197">
        <f t="shared" ca="1" si="118"/>
        <v>2898</v>
      </c>
      <c r="S186" s="197">
        <f t="shared" ca="1" si="119"/>
        <v>70</v>
      </c>
      <c r="T186" s="93"/>
    </row>
    <row r="187" spans="1:20" x14ac:dyDescent="0.2">
      <c r="A187" s="29" t="s">
        <v>392</v>
      </c>
      <c r="B187" s="92" t="s">
        <v>393</v>
      </c>
      <c r="C187" s="197">
        <f t="shared" ca="1" si="108"/>
        <v>1263</v>
      </c>
      <c r="D187" s="197">
        <f t="shared" ca="1" si="109"/>
        <v>77</v>
      </c>
      <c r="E187" s="197"/>
      <c r="F187" s="197">
        <f t="shared" ca="1" si="110"/>
        <v>97</v>
      </c>
      <c r="G187" s="197">
        <f t="shared" ca="1" si="111"/>
        <v>37</v>
      </c>
      <c r="H187" s="197"/>
      <c r="I187" s="197">
        <f t="shared" ca="1" si="112"/>
        <v>112</v>
      </c>
      <c r="J187" s="197">
        <f t="shared" ca="1" si="113"/>
        <v>39</v>
      </c>
      <c r="K187" s="197"/>
      <c r="L187" s="197">
        <f t="shared" ca="1" si="114"/>
        <v>209</v>
      </c>
      <c r="M187" s="197">
        <f t="shared" ca="1" si="115"/>
        <v>38</v>
      </c>
      <c r="N187" s="197"/>
      <c r="O187" s="197">
        <f t="shared" ca="1" si="116"/>
        <v>18</v>
      </c>
      <c r="P187" s="197" t="str">
        <f t="shared" ca="1" si="117"/>
        <v>x</v>
      </c>
      <c r="Q187" s="197"/>
      <c r="R187" s="197">
        <f t="shared" ca="1" si="118"/>
        <v>1498</v>
      </c>
      <c r="S187" s="197">
        <f t="shared" ca="1" si="119"/>
        <v>70</v>
      </c>
      <c r="T187" s="93"/>
    </row>
    <row r="188" spans="1:20" x14ac:dyDescent="0.2">
      <c r="A188" s="29" t="s">
        <v>394</v>
      </c>
      <c r="B188" s="92" t="s">
        <v>395</v>
      </c>
      <c r="C188" s="197">
        <f t="shared" ca="1" si="108"/>
        <v>4656</v>
      </c>
      <c r="D188" s="197">
        <f t="shared" ca="1" si="109"/>
        <v>79</v>
      </c>
      <c r="E188" s="197"/>
      <c r="F188" s="197">
        <f t="shared" ca="1" si="110"/>
        <v>635</v>
      </c>
      <c r="G188" s="197">
        <f t="shared" ca="1" si="111"/>
        <v>40</v>
      </c>
      <c r="H188" s="197"/>
      <c r="I188" s="197">
        <f t="shared" ca="1" si="112"/>
        <v>193</v>
      </c>
      <c r="J188" s="197">
        <f t="shared" ca="1" si="113"/>
        <v>36</v>
      </c>
      <c r="K188" s="197"/>
      <c r="L188" s="197">
        <f t="shared" ca="1" si="114"/>
        <v>828</v>
      </c>
      <c r="M188" s="197">
        <f t="shared" ca="1" si="115"/>
        <v>39</v>
      </c>
      <c r="N188" s="197"/>
      <c r="O188" s="197">
        <f t="shared" ca="1" si="116"/>
        <v>26</v>
      </c>
      <c r="P188" s="197" t="str">
        <f t="shared" ca="1" si="117"/>
        <v>x</v>
      </c>
      <c r="Q188" s="197"/>
      <c r="R188" s="197">
        <f t="shared" ca="1" si="118"/>
        <v>5531</v>
      </c>
      <c r="S188" s="197">
        <f t="shared" ca="1" si="119"/>
        <v>72</v>
      </c>
      <c r="T188" s="93"/>
    </row>
    <row r="189" spans="1:20" x14ac:dyDescent="0.2">
      <c r="A189" s="29" t="s">
        <v>396</v>
      </c>
      <c r="B189" s="92" t="s">
        <v>397</v>
      </c>
      <c r="C189" s="197">
        <f t="shared" ca="1" si="108"/>
        <v>2744</v>
      </c>
      <c r="D189" s="197">
        <f t="shared" ca="1" si="109"/>
        <v>77</v>
      </c>
      <c r="E189" s="197"/>
      <c r="F189" s="197">
        <f t="shared" ca="1" si="110"/>
        <v>206</v>
      </c>
      <c r="G189" s="197">
        <f t="shared" ca="1" si="111"/>
        <v>27</v>
      </c>
      <c r="H189" s="197"/>
      <c r="I189" s="197">
        <f t="shared" ca="1" si="112"/>
        <v>126</v>
      </c>
      <c r="J189" s="197">
        <f t="shared" ca="1" si="113"/>
        <v>42</v>
      </c>
      <c r="K189" s="197"/>
      <c r="L189" s="197">
        <f t="shared" ca="1" si="114"/>
        <v>332</v>
      </c>
      <c r="M189" s="197">
        <f t="shared" ca="1" si="115"/>
        <v>33</v>
      </c>
      <c r="N189" s="197"/>
      <c r="O189" s="197">
        <f t="shared" ca="1" si="116"/>
        <v>73</v>
      </c>
      <c r="P189" s="197">
        <f t="shared" ca="1" si="117"/>
        <v>11</v>
      </c>
      <c r="Q189" s="197"/>
      <c r="R189" s="197">
        <f t="shared" ca="1" si="118"/>
        <v>3171</v>
      </c>
      <c r="S189" s="197">
        <f t="shared" ca="1" si="119"/>
        <v>71</v>
      </c>
      <c r="T189" s="93"/>
    </row>
    <row r="190" spans="1:20" x14ac:dyDescent="0.2">
      <c r="A190" s="29" t="s">
        <v>398</v>
      </c>
      <c r="B190" s="92" t="s">
        <v>399</v>
      </c>
      <c r="C190" s="197">
        <f t="shared" ca="1" si="108"/>
        <v>2295</v>
      </c>
      <c r="D190" s="197">
        <f t="shared" ca="1" si="109"/>
        <v>73</v>
      </c>
      <c r="E190" s="197"/>
      <c r="F190" s="197">
        <f t="shared" ca="1" si="110"/>
        <v>235</v>
      </c>
      <c r="G190" s="197">
        <f t="shared" ca="1" si="111"/>
        <v>26</v>
      </c>
      <c r="H190" s="197"/>
      <c r="I190" s="197">
        <f t="shared" ca="1" si="112"/>
        <v>141</v>
      </c>
      <c r="J190" s="197">
        <f t="shared" ca="1" si="113"/>
        <v>39</v>
      </c>
      <c r="K190" s="197"/>
      <c r="L190" s="197">
        <f t="shared" ca="1" si="114"/>
        <v>376</v>
      </c>
      <c r="M190" s="197">
        <f t="shared" ca="1" si="115"/>
        <v>31</v>
      </c>
      <c r="N190" s="197"/>
      <c r="O190" s="197">
        <f t="shared" ca="1" si="116"/>
        <v>58</v>
      </c>
      <c r="P190" s="197">
        <f t="shared" ca="1" si="117"/>
        <v>12</v>
      </c>
      <c r="Q190" s="197"/>
      <c r="R190" s="197">
        <f t="shared" ca="1" si="118"/>
        <v>2745</v>
      </c>
      <c r="S190" s="197">
        <f t="shared" ca="1" si="119"/>
        <v>66</v>
      </c>
      <c r="T190" s="93"/>
    </row>
    <row r="191" spans="1:20" x14ac:dyDescent="0.2">
      <c r="A191" s="29" t="s">
        <v>400</v>
      </c>
      <c r="B191" s="92" t="s">
        <v>401</v>
      </c>
      <c r="C191" s="197" t="str">
        <f t="shared" ca="1" si="108"/>
        <v>x</v>
      </c>
      <c r="D191" s="197" t="str">
        <f t="shared" ca="1" si="109"/>
        <v>x</v>
      </c>
      <c r="E191" s="197"/>
      <c r="F191" s="197" t="str">
        <f t="shared" ca="1" si="110"/>
        <v>x</v>
      </c>
      <c r="G191" s="197" t="str">
        <f t="shared" ca="1" si="111"/>
        <v>x</v>
      </c>
      <c r="H191" s="197"/>
      <c r="I191" s="197" t="str">
        <f t="shared" ca="1" si="112"/>
        <v>x</v>
      </c>
      <c r="J191" s="197" t="str">
        <f t="shared" ca="1" si="113"/>
        <v>x</v>
      </c>
      <c r="K191" s="197"/>
      <c r="L191" s="197" t="str">
        <f t="shared" ca="1" si="114"/>
        <v>x</v>
      </c>
      <c r="M191" s="197" t="str">
        <f t="shared" ca="1" si="115"/>
        <v>x</v>
      </c>
      <c r="N191" s="197"/>
      <c r="O191" s="197" t="str">
        <f t="shared" ca="1" si="116"/>
        <v>x</v>
      </c>
      <c r="P191" s="197" t="str">
        <f t="shared" ca="1" si="117"/>
        <v>x</v>
      </c>
      <c r="Q191" s="197"/>
      <c r="R191" s="197" t="str">
        <f t="shared" ca="1" si="118"/>
        <v>x</v>
      </c>
      <c r="S191" s="197" t="str">
        <f t="shared" ca="1" si="119"/>
        <v>x</v>
      </c>
      <c r="T191" s="93"/>
    </row>
    <row r="192" spans="1:20" x14ac:dyDescent="0.2">
      <c r="A192" s="30" t="s">
        <v>402</v>
      </c>
      <c r="B192" s="101" t="s">
        <v>403</v>
      </c>
      <c r="C192" s="199">
        <f t="shared" ca="1" si="108"/>
        <v>4345</v>
      </c>
      <c r="D192" s="199">
        <f t="shared" ca="1" si="109"/>
        <v>75</v>
      </c>
      <c r="E192" s="199"/>
      <c r="F192" s="199">
        <f t="shared" ca="1" si="110"/>
        <v>430</v>
      </c>
      <c r="G192" s="199">
        <f t="shared" ca="1" si="111"/>
        <v>29</v>
      </c>
      <c r="H192" s="199"/>
      <c r="I192" s="199">
        <f t="shared" ca="1" si="112"/>
        <v>279</v>
      </c>
      <c r="J192" s="199">
        <f t="shared" ca="1" si="113"/>
        <v>30</v>
      </c>
      <c r="K192" s="199"/>
      <c r="L192" s="199">
        <f t="shared" ca="1" si="114"/>
        <v>709</v>
      </c>
      <c r="M192" s="199">
        <f t="shared" ca="1" si="115"/>
        <v>29</v>
      </c>
      <c r="N192" s="199"/>
      <c r="O192" s="199">
        <f t="shared" ca="1" si="116"/>
        <v>67</v>
      </c>
      <c r="P192" s="199">
        <f t="shared" ca="1" si="117"/>
        <v>13</v>
      </c>
      <c r="Q192" s="199"/>
      <c r="R192" s="199">
        <f t="shared" ca="1" si="118"/>
        <v>5158</v>
      </c>
      <c r="S192" s="199">
        <f t="shared" ca="1" si="119"/>
        <v>67</v>
      </c>
      <c r="T192" s="93"/>
    </row>
    <row r="193" spans="1:20" x14ac:dyDescent="0.2">
      <c r="A193" s="29"/>
      <c r="B193" s="102"/>
      <c r="C193" s="116"/>
      <c r="D193" s="117"/>
      <c r="E193" s="116"/>
      <c r="F193" s="118"/>
      <c r="G193" s="46"/>
      <c r="H193" s="45"/>
      <c r="I193" s="45"/>
      <c r="J193" s="46"/>
      <c r="K193" s="45"/>
      <c r="L193" s="45"/>
      <c r="M193" s="46"/>
      <c r="N193" s="45"/>
      <c r="O193" s="43"/>
      <c r="P193" s="44"/>
      <c r="Q193" s="29"/>
      <c r="R193" s="29"/>
      <c r="S193" s="107" t="s">
        <v>23</v>
      </c>
      <c r="T193" s="107"/>
    </row>
    <row r="194" spans="1:20" x14ac:dyDescent="0.2">
      <c r="A194" s="29"/>
      <c r="B194" s="102"/>
      <c r="C194" s="116"/>
      <c r="D194" s="117"/>
      <c r="E194" s="116"/>
      <c r="F194" s="118"/>
      <c r="G194" s="46"/>
      <c r="H194" s="45"/>
      <c r="I194" s="45"/>
      <c r="J194" s="46"/>
      <c r="K194" s="45"/>
      <c r="L194" s="45"/>
      <c r="M194" s="46"/>
      <c r="N194" s="45"/>
      <c r="O194" s="43"/>
      <c r="P194" s="44"/>
      <c r="Q194" s="29"/>
      <c r="R194" s="29"/>
      <c r="S194" s="107"/>
      <c r="T194" s="107"/>
    </row>
    <row r="195" spans="1:20" x14ac:dyDescent="0.2">
      <c r="A195" s="447" t="s">
        <v>631</v>
      </c>
      <c r="B195" s="405"/>
      <c r="C195" s="405"/>
      <c r="D195" s="405"/>
      <c r="E195" s="405"/>
      <c r="F195" s="405"/>
      <c r="G195" s="405"/>
      <c r="H195" s="405"/>
      <c r="I195" s="405"/>
      <c r="J195" s="405"/>
      <c r="K195" s="405"/>
      <c r="L195" s="405"/>
      <c r="M195" s="405"/>
      <c r="N195" s="405"/>
      <c r="O195" s="405"/>
      <c r="P195" s="405"/>
      <c r="Q195" s="405"/>
      <c r="R195" s="405"/>
      <c r="S195" s="405"/>
      <c r="T195" s="114"/>
    </row>
    <row r="196" spans="1:20" x14ac:dyDescent="0.2">
      <c r="A196" s="447" t="s">
        <v>639</v>
      </c>
      <c r="B196" s="435"/>
      <c r="C196" s="435"/>
      <c r="D196" s="435"/>
      <c r="E196" s="435"/>
      <c r="F196" s="435"/>
      <c r="G196" s="435"/>
      <c r="H196" s="435"/>
      <c r="I196" s="435"/>
      <c r="J196" s="435"/>
      <c r="K196" s="435"/>
      <c r="L196" s="435"/>
      <c r="M196" s="435"/>
      <c r="N196" s="435"/>
      <c r="O196" s="435"/>
      <c r="P196" s="435"/>
      <c r="Q196" s="435"/>
      <c r="R196" s="435"/>
      <c r="S196" s="114"/>
      <c r="T196" s="114"/>
    </row>
    <row r="197" spans="1:20" x14ac:dyDescent="0.2">
      <c r="A197" s="447" t="s">
        <v>640</v>
      </c>
      <c r="B197" s="405"/>
      <c r="C197" s="405"/>
      <c r="D197" s="405"/>
      <c r="E197" s="405"/>
      <c r="F197" s="405"/>
      <c r="G197" s="405"/>
      <c r="H197" s="405"/>
      <c r="I197" s="405"/>
      <c r="J197" s="405"/>
      <c r="K197" s="405"/>
      <c r="L197" s="405"/>
      <c r="M197" s="405"/>
      <c r="N197" s="405"/>
      <c r="O197" s="405"/>
      <c r="P197" s="405"/>
      <c r="Q197" s="405"/>
      <c r="R197" s="405"/>
      <c r="S197" s="405"/>
      <c r="T197" s="114"/>
    </row>
    <row r="198" spans="1:20" x14ac:dyDescent="0.2">
      <c r="A198" s="278" t="s">
        <v>658</v>
      </c>
      <c r="B198" s="117"/>
      <c r="C198" s="116"/>
      <c r="D198" s="118"/>
      <c r="E198" s="23"/>
      <c r="F198" s="17"/>
      <c r="G198" s="17"/>
      <c r="H198" s="23"/>
      <c r="I198" s="17"/>
      <c r="J198" s="17"/>
      <c r="K198" s="23"/>
      <c r="L198" s="17"/>
      <c r="M198" s="29"/>
      <c r="N198" s="105"/>
      <c r="O198" s="29"/>
      <c r="P198" s="29"/>
      <c r="Q198" s="105"/>
      <c r="R198" s="105"/>
      <c r="S198" s="114"/>
      <c r="T198" s="114"/>
    </row>
    <row r="199" spans="1:20" x14ac:dyDescent="0.2">
      <c r="A199" s="229" t="s">
        <v>659</v>
      </c>
      <c r="B199" s="117"/>
      <c r="C199" s="116"/>
      <c r="D199" s="118"/>
      <c r="E199" s="23"/>
      <c r="F199" s="17"/>
      <c r="G199" s="17"/>
      <c r="H199" s="23"/>
      <c r="I199" s="17"/>
      <c r="J199" s="17"/>
      <c r="K199" s="23"/>
      <c r="L199" s="17"/>
      <c r="M199" s="29"/>
      <c r="N199" s="105"/>
      <c r="O199" s="29"/>
      <c r="P199" s="29"/>
      <c r="Q199" s="105"/>
      <c r="R199" s="105"/>
      <c r="S199" s="114"/>
      <c r="T199" s="114"/>
    </row>
    <row r="200" spans="1:20" ht="24" customHeight="1" x14ac:dyDescent="0.2">
      <c r="A200" s="439" t="s">
        <v>660</v>
      </c>
      <c r="B200" s="485"/>
      <c r="C200" s="485"/>
      <c r="D200" s="485"/>
      <c r="E200" s="485"/>
      <c r="F200" s="485"/>
      <c r="G200" s="485"/>
      <c r="H200" s="485"/>
      <c r="I200" s="485"/>
      <c r="J200" s="485"/>
      <c r="K200" s="485"/>
      <c r="L200" s="485"/>
      <c r="M200" s="485"/>
      <c r="N200" s="485"/>
      <c r="O200" s="485"/>
      <c r="P200" s="485"/>
      <c r="Q200" s="405"/>
      <c r="R200" s="405"/>
      <c r="S200" s="405"/>
      <c r="T200" s="114"/>
    </row>
    <row r="201" spans="1:20" x14ac:dyDescent="0.2">
      <c r="A201" s="29"/>
      <c r="B201" s="117"/>
      <c r="C201" s="116"/>
      <c r="D201" s="118"/>
      <c r="E201" s="23"/>
      <c r="F201" s="17"/>
      <c r="G201" s="17"/>
      <c r="H201" s="23"/>
      <c r="I201" s="17"/>
      <c r="J201" s="17"/>
      <c r="K201" s="23"/>
      <c r="L201" s="17"/>
      <c r="M201" s="29"/>
      <c r="N201" s="105"/>
      <c r="O201" s="29"/>
      <c r="P201" s="29"/>
      <c r="Q201" s="105"/>
      <c r="R201" s="105"/>
      <c r="S201" s="114"/>
      <c r="T201" s="114"/>
    </row>
    <row r="202" spans="1:20" x14ac:dyDescent="0.2">
      <c r="A202" s="111" t="s">
        <v>404</v>
      </c>
      <c r="B202" s="117"/>
      <c r="C202" s="116"/>
      <c r="D202" s="118"/>
      <c r="E202" s="23"/>
      <c r="F202" s="17"/>
      <c r="G202" s="17"/>
      <c r="H202" s="23"/>
      <c r="I202" s="17"/>
      <c r="J202" s="17"/>
      <c r="K202" s="23"/>
      <c r="L202" s="17"/>
      <c r="M202" s="29"/>
      <c r="N202" s="105"/>
      <c r="O202" s="29"/>
      <c r="P202" s="29"/>
      <c r="Q202" s="105"/>
      <c r="R202" s="105"/>
      <c r="S202" s="114"/>
      <c r="T202" s="114"/>
    </row>
    <row r="203" spans="1:20" x14ac:dyDescent="0.2">
      <c r="A203" s="33" t="s">
        <v>25</v>
      </c>
      <c r="B203" s="117"/>
      <c r="C203" s="116"/>
      <c r="D203" s="118"/>
      <c r="E203" s="23"/>
      <c r="F203" s="17"/>
      <c r="G203" s="17"/>
      <c r="H203" s="23"/>
      <c r="I203" s="17"/>
      <c r="J203" s="17"/>
      <c r="K203" s="23"/>
      <c r="L203" s="17"/>
      <c r="M203" s="29"/>
      <c r="N203" s="105"/>
      <c r="O203" s="29"/>
      <c r="P203" s="29"/>
      <c r="Q203" s="105"/>
      <c r="R203" s="105"/>
      <c r="S203" s="114"/>
      <c r="T203" s="114"/>
    </row>
    <row r="204" spans="1:20" x14ac:dyDescent="0.2">
      <c r="A204" s="257" t="s">
        <v>536</v>
      </c>
      <c r="B204" s="105"/>
      <c r="C204" s="29"/>
      <c r="D204" s="29"/>
      <c r="E204" s="105"/>
      <c r="F204" s="29"/>
      <c r="G204" s="29"/>
      <c r="H204" s="105"/>
      <c r="I204" s="29"/>
      <c r="J204" s="29"/>
      <c r="K204" s="105"/>
      <c r="L204" s="29"/>
      <c r="M204" s="29"/>
      <c r="N204" s="105"/>
      <c r="O204" s="29"/>
      <c r="P204" s="29"/>
      <c r="Q204" s="105"/>
      <c r="R204" s="105"/>
      <c r="S204" s="114"/>
      <c r="T204" s="114"/>
    </row>
  </sheetData>
  <sheetProtection sheet="1" objects="1" scenarios="1"/>
  <mergeCells count="19">
    <mergeCell ref="L3:O3"/>
    <mergeCell ref="M4:O4"/>
    <mergeCell ref="N8:N9"/>
    <mergeCell ref="O8:P8"/>
    <mergeCell ref="M5:O5"/>
    <mergeCell ref="A200:S200"/>
    <mergeCell ref="A195:S195"/>
    <mergeCell ref="A8:B9"/>
    <mergeCell ref="C8:D8"/>
    <mergeCell ref="E8:E9"/>
    <mergeCell ref="F8:G8"/>
    <mergeCell ref="A196:R196"/>
    <mergeCell ref="Q8:Q9"/>
    <mergeCell ref="R8:S8"/>
    <mergeCell ref="H8:H9"/>
    <mergeCell ref="I8:J8"/>
    <mergeCell ref="K8:K9"/>
    <mergeCell ref="L8:M8"/>
    <mergeCell ref="A197:S197"/>
  </mergeCells>
  <phoneticPr fontId="23" type="noConversion"/>
  <conditionalFormatting sqref="M200 M195">
    <cfRule type="cellIs" dxfId="3" priority="2" stopIfTrue="1" operator="between">
      <formula>-1</formula>
      <formula>1</formula>
    </cfRule>
  </conditionalFormatting>
  <conditionalFormatting sqref="M197">
    <cfRule type="cellIs" dxfId="2" priority="1" stopIfTrue="1" operator="between">
      <formula>-1</formula>
      <formula>1</formula>
    </cfRule>
  </conditionalFormatting>
  <dataValidations count="2">
    <dataValidation type="list" allowBlank="1" showInputMessage="1" showErrorMessage="1" sqref="M4:O4">
      <formula1>$AB$4:$AB$6</formula1>
    </dataValidation>
    <dataValidation type="list" allowBlank="1" showInputMessage="1" showErrorMessage="1" sqref="M5:O5">
      <formula1>$AA$4:$AA$5</formula1>
    </dataValidation>
  </dataValidations>
  <pageMargins left="0.74803149606299213" right="0.74803149606299213" top="0.98425196850393704" bottom="0.98425196850393704" header="0.51181102362204722" footer="0.51181102362204722"/>
  <pageSetup paperSize="9" scale="46" fitToHeight="2"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74"/>
  <sheetViews>
    <sheetView workbookViewId="0">
      <pane xSplit="2" ySplit="9" topLeftCell="U131" activePane="bottomRight" state="frozen"/>
      <selection activeCell="B10" sqref="B10:R192"/>
      <selection pane="topRight" activeCell="B10" sqref="B10:R192"/>
      <selection pane="bottomLeft" activeCell="B10" sqref="B10:R192"/>
      <selection pane="bottomRight" activeCell="AA168" sqref="AA168"/>
    </sheetView>
  </sheetViews>
  <sheetFormatPr defaultRowHeight="12.75" x14ac:dyDescent="0.2"/>
  <cols>
    <col min="1" max="1" width="17.140625" style="168" customWidth="1"/>
    <col min="2" max="2" width="30.140625" style="168" customWidth="1"/>
    <col min="3" max="16384" width="9.140625" style="168"/>
  </cols>
  <sheetData>
    <row r="1" spans="1:38" ht="15" x14ac:dyDescent="0.2">
      <c r="A1" s="180" t="s">
        <v>435</v>
      </c>
      <c r="B1" s="211"/>
      <c r="C1" s="209"/>
      <c r="D1" s="209"/>
      <c r="E1" s="209"/>
      <c r="F1" s="209"/>
      <c r="G1" s="209"/>
      <c r="H1" s="209"/>
      <c r="I1" s="209"/>
      <c r="J1" s="209"/>
      <c r="K1" s="209"/>
      <c r="L1" s="209"/>
      <c r="M1" s="209"/>
      <c r="N1" s="209"/>
      <c r="O1" s="209"/>
      <c r="P1" s="209"/>
      <c r="Q1" s="209"/>
      <c r="R1" s="209"/>
      <c r="S1" s="209"/>
      <c r="T1" s="209"/>
      <c r="U1" s="209"/>
      <c r="V1" s="209">
        <v>22</v>
      </c>
      <c r="W1" s="209">
        <v>23</v>
      </c>
      <c r="X1" s="209">
        <v>24</v>
      </c>
      <c r="Y1" s="209">
        <v>25</v>
      </c>
      <c r="Z1" s="209">
        <v>26</v>
      </c>
      <c r="AA1" s="209">
        <v>27</v>
      </c>
      <c r="AB1" s="209">
        <v>28</v>
      </c>
      <c r="AC1" s="209">
        <v>29</v>
      </c>
      <c r="AD1" s="209">
        <v>30</v>
      </c>
      <c r="AE1" s="209">
        <v>31</v>
      </c>
      <c r="AF1" s="209">
        <v>32</v>
      </c>
      <c r="AG1" s="209">
        <v>33</v>
      </c>
      <c r="AH1" s="209">
        <v>34</v>
      </c>
      <c r="AI1" s="209">
        <v>35</v>
      </c>
      <c r="AJ1" s="209">
        <v>36</v>
      </c>
      <c r="AK1" s="209">
        <v>37</v>
      </c>
      <c r="AL1" s="209">
        <v>38</v>
      </c>
    </row>
    <row r="2" spans="1:38" x14ac:dyDescent="0.2">
      <c r="A2" s="211"/>
      <c r="B2" s="211"/>
      <c r="C2" s="210" t="s">
        <v>17</v>
      </c>
      <c r="D2" s="210"/>
      <c r="E2" s="210"/>
      <c r="F2" s="210"/>
      <c r="G2" s="210"/>
      <c r="H2" s="210"/>
      <c r="I2" s="210" t="s">
        <v>20</v>
      </c>
      <c r="J2" s="210"/>
      <c r="K2" s="210"/>
      <c r="L2" s="210"/>
      <c r="M2" s="210"/>
      <c r="N2" s="210"/>
      <c r="O2" s="210" t="s">
        <v>446</v>
      </c>
      <c r="P2" s="210"/>
      <c r="Q2" s="210"/>
      <c r="R2" s="210"/>
      <c r="S2" s="210"/>
      <c r="T2" s="210"/>
      <c r="U2" s="210" t="s">
        <v>19</v>
      </c>
      <c r="V2" s="210"/>
      <c r="W2" s="210"/>
      <c r="X2" s="210"/>
      <c r="Y2" s="210"/>
      <c r="Z2" s="210"/>
      <c r="AA2" s="210" t="s">
        <v>22</v>
      </c>
      <c r="AB2" s="210"/>
      <c r="AC2" s="210"/>
      <c r="AD2" s="210"/>
      <c r="AE2" s="210"/>
      <c r="AF2" s="210"/>
      <c r="AG2" s="210" t="s">
        <v>53</v>
      </c>
      <c r="AH2" s="210"/>
      <c r="AI2" s="210"/>
      <c r="AJ2" s="210"/>
      <c r="AK2" s="210"/>
      <c r="AL2" s="210"/>
    </row>
    <row r="3" spans="1:38" x14ac:dyDescent="0.2">
      <c r="A3" s="211"/>
      <c r="B3" s="211"/>
      <c r="C3" s="210" t="s">
        <v>412</v>
      </c>
      <c r="D3" s="210"/>
      <c r="E3" s="210"/>
      <c r="F3" s="210"/>
      <c r="G3" s="210"/>
      <c r="H3" s="210"/>
      <c r="I3" s="210" t="s">
        <v>412</v>
      </c>
      <c r="J3" s="210"/>
      <c r="K3" s="210"/>
      <c r="L3" s="210"/>
      <c r="M3" s="210"/>
      <c r="N3" s="210"/>
      <c r="O3" s="210" t="s">
        <v>412</v>
      </c>
      <c r="P3" s="210"/>
      <c r="Q3" s="210"/>
      <c r="R3" s="210"/>
      <c r="S3" s="210"/>
      <c r="T3" s="210"/>
      <c r="U3" s="210" t="s">
        <v>412</v>
      </c>
      <c r="V3" s="210"/>
      <c r="W3" s="210"/>
      <c r="X3" s="210"/>
      <c r="Y3" s="210"/>
      <c r="Z3" s="210"/>
      <c r="AA3" s="210" t="s">
        <v>412</v>
      </c>
      <c r="AB3" s="210"/>
      <c r="AC3" s="210"/>
      <c r="AD3" s="210"/>
      <c r="AE3" s="210"/>
      <c r="AF3" s="210"/>
      <c r="AG3" s="210" t="s">
        <v>412</v>
      </c>
      <c r="AH3" s="210"/>
      <c r="AI3" s="210"/>
      <c r="AJ3" s="210"/>
      <c r="AK3" s="210"/>
      <c r="AL3" s="210"/>
    </row>
    <row r="4" spans="1:38" x14ac:dyDescent="0.2">
      <c r="A4" s="211"/>
      <c r="B4" s="211"/>
      <c r="C4" s="211">
        <v>1</v>
      </c>
      <c r="D4" s="211"/>
      <c r="E4" s="211"/>
      <c r="F4" s="211"/>
      <c r="G4" s="211"/>
      <c r="H4" s="211"/>
      <c r="I4" s="211">
        <v>1</v>
      </c>
      <c r="J4" s="211"/>
      <c r="K4" s="211"/>
      <c r="L4" s="211"/>
      <c r="M4" s="211"/>
      <c r="N4" s="211"/>
      <c r="O4" s="211">
        <v>1</v>
      </c>
      <c r="P4" s="211"/>
      <c r="Q4" s="211"/>
      <c r="R4" s="211"/>
      <c r="S4" s="211"/>
      <c r="T4" s="211"/>
      <c r="U4" s="211">
        <v>1</v>
      </c>
      <c r="V4" s="211"/>
      <c r="W4" s="211"/>
      <c r="X4" s="211"/>
      <c r="Y4" s="211"/>
      <c r="Z4" s="211"/>
      <c r="AA4" s="211">
        <v>1</v>
      </c>
      <c r="AB4" s="211"/>
      <c r="AC4" s="211"/>
      <c r="AD4" s="211"/>
      <c r="AE4" s="211"/>
      <c r="AF4" s="211"/>
      <c r="AG4" s="211">
        <v>1</v>
      </c>
      <c r="AH4" s="211"/>
      <c r="AI4" s="211"/>
      <c r="AJ4" s="211"/>
      <c r="AK4" s="211"/>
      <c r="AL4" s="211"/>
    </row>
    <row r="5" spans="1:38" x14ac:dyDescent="0.2">
      <c r="A5" s="211"/>
      <c r="B5" s="211"/>
      <c r="C5" s="211" t="s">
        <v>432</v>
      </c>
      <c r="D5" s="211"/>
      <c r="E5" s="211"/>
      <c r="F5" s="211"/>
      <c r="G5" s="211"/>
      <c r="H5" s="211"/>
      <c r="I5" s="211" t="s">
        <v>432</v>
      </c>
      <c r="J5" s="211"/>
      <c r="K5" s="211"/>
      <c r="L5" s="211"/>
      <c r="M5" s="211"/>
      <c r="N5" s="211"/>
      <c r="O5" s="211" t="s">
        <v>432</v>
      </c>
      <c r="P5" s="211"/>
      <c r="Q5" s="211"/>
      <c r="R5" s="211"/>
      <c r="S5" s="211"/>
      <c r="T5" s="211"/>
      <c r="U5" s="211" t="s">
        <v>432</v>
      </c>
      <c r="V5" s="211"/>
      <c r="W5" s="211"/>
      <c r="X5" s="211"/>
      <c r="Y5" s="211"/>
      <c r="Z5" s="211"/>
      <c r="AA5" s="211" t="s">
        <v>432</v>
      </c>
      <c r="AB5" s="211"/>
      <c r="AC5" s="211"/>
      <c r="AD5" s="211"/>
      <c r="AE5" s="211"/>
      <c r="AF5" s="211"/>
      <c r="AG5" s="211" t="s">
        <v>432</v>
      </c>
      <c r="AH5" s="211"/>
      <c r="AI5" s="211"/>
      <c r="AJ5" s="211"/>
      <c r="AK5" s="211"/>
      <c r="AL5" s="211"/>
    </row>
    <row r="6" spans="1:38" x14ac:dyDescent="0.2">
      <c r="C6" s="211" t="s">
        <v>53</v>
      </c>
      <c r="D6" s="211"/>
      <c r="E6" s="211"/>
      <c r="F6" s="211">
        <v>1</v>
      </c>
      <c r="G6" s="211"/>
      <c r="H6" s="211"/>
      <c r="I6" s="211" t="s">
        <v>53</v>
      </c>
      <c r="J6" s="211"/>
      <c r="K6" s="211"/>
      <c r="L6" s="211">
        <v>1</v>
      </c>
      <c r="M6" s="211"/>
      <c r="N6" s="211"/>
      <c r="O6" s="211" t="s">
        <v>53</v>
      </c>
      <c r="P6" s="211"/>
      <c r="Q6" s="211"/>
      <c r="R6" s="211">
        <v>1</v>
      </c>
      <c r="S6" s="211"/>
      <c r="T6" s="211"/>
      <c r="U6" s="211" t="s">
        <v>53</v>
      </c>
      <c r="V6" s="211"/>
      <c r="W6" s="211"/>
      <c r="X6" s="211">
        <v>1</v>
      </c>
      <c r="Y6" s="211"/>
      <c r="Z6" s="211"/>
      <c r="AA6" s="211" t="s">
        <v>53</v>
      </c>
      <c r="AB6" s="211"/>
      <c r="AC6" s="211"/>
      <c r="AD6" s="211">
        <v>1</v>
      </c>
      <c r="AE6" s="211"/>
      <c r="AF6" s="211"/>
      <c r="AG6" s="211" t="s">
        <v>53</v>
      </c>
      <c r="AH6" s="211"/>
      <c r="AI6" s="211"/>
      <c r="AJ6" s="211">
        <v>1</v>
      </c>
      <c r="AK6" s="211"/>
      <c r="AL6" s="211"/>
    </row>
    <row r="7" spans="1:38" x14ac:dyDescent="0.2">
      <c r="C7" s="211" t="s">
        <v>413</v>
      </c>
      <c r="D7" s="211"/>
      <c r="E7" s="211"/>
      <c r="F7" s="211" t="s">
        <v>413</v>
      </c>
      <c r="G7" s="211"/>
      <c r="H7" s="211"/>
      <c r="I7" s="211" t="s">
        <v>413</v>
      </c>
      <c r="J7" s="211"/>
      <c r="K7" s="211"/>
      <c r="L7" s="211" t="s">
        <v>413</v>
      </c>
      <c r="M7" s="211"/>
      <c r="N7" s="211"/>
      <c r="O7" s="211" t="s">
        <v>413</v>
      </c>
      <c r="P7" s="211"/>
      <c r="Q7" s="211"/>
      <c r="R7" s="211" t="s">
        <v>413</v>
      </c>
      <c r="S7" s="211"/>
      <c r="T7" s="211"/>
      <c r="U7" s="211" t="s">
        <v>413</v>
      </c>
      <c r="V7" s="211"/>
      <c r="W7" s="211"/>
      <c r="X7" s="211" t="s">
        <v>413</v>
      </c>
      <c r="Y7" s="211"/>
      <c r="Z7" s="211"/>
      <c r="AA7" s="211" t="s">
        <v>413</v>
      </c>
      <c r="AB7" s="211"/>
      <c r="AC7" s="211"/>
      <c r="AD7" s="211" t="s">
        <v>413</v>
      </c>
      <c r="AE7" s="211"/>
      <c r="AF7" s="211"/>
      <c r="AG7" s="211" t="s">
        <v>413</v>
      </c>
      <c r="AH7" s="211"/>
      <c r="AI7" s="211"/>
      <c r="AJ7" s="211" t="s">
        <v>413</v>
      </c>
      <c r="AK7" s="211"/>
      <c r="AL7" s="211"/>
    </row>
    <row r="8" spans="1:38" x14ac:dyDescent="0.2">
      <c r="C8" s="210" t="s">
        <v>53</v>
      </c>
      <c r="D8" s="210" t="s">
        <v>414</v>
      </c>
      <c r="E8" s="210" t="s">
        <v>415</v>
      </c>
      <c r="F8" s="210" t="s">
        <v>53</v>
      </c>
      <c r="G8" s="210" t="s">
        <v>414</v>
      </c>
      <c r="H8" s="210" t="s">
        <v>415</v>
      </c>
      <c r="I8" s="210" t="s">
        <v>53</v>
      </c>
      <c r="J8" s="210" t="s">
        <v>414</v>
      </c>
      <c r="K8" s="210" t="s">
        <v>415</v>
      </c>
      <c r="L8" s="210" t="s">
        <v>53</v>
      </c>
      <c r="M8" s="210" t="s">
        <v>414</v>
      </c>
      <c r="N8" s="210" t="s">
        <v>415</v>
      </c>
      <c r="O8" s="210" t="s">
        <v>53</v>
      </c>
      <c r="P8" s="210" t="s">
        <v>414</v>
      </c>
      <c r="Q8" s="210" t="s">
        <v>415</v>
      </c>
      <c r="R8" s="210" t="s">
        <v>53</v>
      </c>
      <c r="S8" s="210" t="s">
        <v>414</v>
      </c>
      <c r="T8" s="210" t="s">
        <v>415</v>
      </c>
      <c r="U8" s="210" t="s">
        <v>53</v>
      </c>
      <c r="V8" s="210" t="s">
        <v>414</v>
      </c>
      <c r="W8" s="210" t="s">
        <v>415</v>
      </c>
      <c r="X8" s="210" t="s">
        <v>53</v>
      </c>
      <c r="Y8" s="210" t="s">
        <v>414</v>
      </c>
      <c r="Z8" s="210" t="s">
        <v>415</v>
      </c>
      <c r="AA8" s="210" t="s">
        <v>53</v>
      </c>
      <c r="AB8" s="210" t="s">
        <v>414</v>
      </c>
      <c r="AC8" s="210" t="s">
        <v>415</v>
      </c>
      <c r="AD8" s="210" t="s">
        <v>53</v>
      </c>
      <c r="AE8" s="210" t="s">
        <v>414</v>
      </c>
      <c r="AF8" s="210" t="s">
        <v>415</v>
      </c>
      <c r="AG8" s="210" t="s">
        <v>53</v>
      </c>
      <c r="AH8" s="210" t="s">
        <v>414</v>
      </c>
      <c r="AI8" s="210" t="s">
        <v>415</v>
      </c>
      <c r="AJ8" s="210" t="s">
        <v>53</v>
      </c>
      <c r="AK8" s="210" t="s">
        <v>414</v>
      </c>
      <c r="AL8" s="210" t="s">
        <v>415</v>
      </c>
    </row>
    <row r="9" spans="1:38" x14ac:dyDescent="0.2">
      <c r="C9" s="211" t="s">
        <v>421</v>
      </c>
      <c r="D9" s="211" t="s">
        <v>421</v>
      </c>
      <c r="E9" s="211" t="s">
        <v>421</v>
      </c>
      <c r="F9" s="211" t="s">
        <v>421</v>
      </c>
      <c r="G9" s="211" t="s">
        <v>421</v>
      </c>
      <c r="H9" s="211" t="s">
        <v>421</v>
      </c>
      <c r="I9" s="211" t="s">
        <v>421</v>
      </c>
      <c r="J9" s="211" t="s">
        <v>421</v>
      </c>
      <c r="K9" s="211" t="s">
        <v>421</v>
      </c>
      <c r="L9" s="211" t="s">
        <v>421</v>
      </c>
      <c r="M9" s="211" t="s">
        <v>421</v>
      </c>
      <c r="N9" s="211" t="s">
        <v>421</v>
      </c>
      <c r="O9" s="211" t="s">
        <v>421</v>
      </c>
      <c r="P9" s="211" t="s">
        <v>421</v>
      </c>
      <c r="Q9" s="211" t="s">
        <v>421</v>
      </c>
      <c r="R9" s="211" t="s">
        <v>421</v>
      </c>
      <c r="S9" s="211" t="s">
        <v>421</v>
      </c>
      <c r="T9" s="211" t="s">
        <v>421</v>
      </c>
      <c r="U9" s="211" t="s">
        <v>421</v>
      </c>
      <c r="V9" s="211" t="s">
        <v>421</v>
      </c>
      <c r="W9" s="211" t="s">
        <v>421</v>
      </c>
      <c r="X9" s="211" t="s">
        <v>421</v>
      </c>
      <c r="Y9" s="211" t="s">
        <v>421</v>
      </c>
      <c r="Z9" s="211" t="s">
        <v>421</v>
      </c>
      <c r="AA9" s="211" t="s">
        <v>421</v>
      </c>
      <c r="AB9" s="211" t="s">
        <v>421</v>
      </c>
      <c r="AC9" s="211" t="s">
        <v>421</v>
      </c>
      <c r="AD9" s="211" t="s">
        <v>421</v>
      </c>
      <c r="AE9" s="211" t="s">
        <v>421</v>
      </c>
      <c r="AF9" s="211" t="s">
        <v>421</v>
      </c>
      <c r="AG9" s="211" t="s">
        <v>421</v>
      </c>
      <c r="AH9" s="211" t="s">
        <v>421</v>
      </c>
      <c r="AI9" s="211" t="s">
        <v>421</v>
      </c>
      <c r="AJ9" s="211" t="s">
        <v>421</v>
      </c>
      <c r="AK9" s="211" t="s">
        <v>421</v>
      </c>
      <c r="AL9" s="211" t="s">
        <v>421</v>
      </c>
    </row>
    <row r="10" spans="1:38" x14ac:dyDescent="0.2">
      <c r="A10" s="168" t="s">
        <v>265</v>
      </c>
      <c r="B10" s="168" t="s">
        <v>266</v>
      </c>
      <c r="C10" s="182" t="s">
        <v>455</v>
      </c>
      <c r="D10" s="182" t="s">
        <v>455</v>
      </c>
      <c r="E10" s="182" t="s">
        <v>455</v>
      </c>
      <c r="F10" s="182" t="s">
        <v>455</v>
      </c>
      <c r="G10" s="182" t="s">
        <v>455</v>
      </c>
      <c r="H10" s="182" t="s">
        <v>455</v>
      </c>
      <c r="I10" s="182" t="s">
        <v>455</v>
      </c>
      <c r="J10" s="182" t="s">
        <v>455</v>
      </c>
      <c r="K10" s="182" t="s">
        <v>455</v>
      </c>
      <c r="L10" s="182" t="s">
        <v>455</v>
      </c>
      <c r="M10" s="182" t="s">
        <v>455</v>
      </c>
      <c r="N10" s="182" t="s">
        <v>455</v>
      </c>
      <c r="O10" s="182" t="s">
        <v>455</v>
      </c>
      <c r="P10" s="182" t="s">
        <v>455</v>
      </c>
      <c r="Q10" s="182" t="s">
        <v>455</v>
      </c>
      <c r="R10" s="182" t="s">
        <v>455</v>
      </c>
      <c r="S10" s="182" t="s">
        <v>455</v>
      </c>
      <c r="T10" s="182" t="s">
        <v>455</v>
      </c>
      <c r="U10" s="182" t="s">
        <v>455</v>
      </c>
      <c r="V10" s="182" t="s">
        <v>455</v>
      </c>
      <c r="W10" s="182" t="s">
        <v>455</v>
      </c>
      <c r="X10" s="182" t="s">
        <v>455</v>
      </c>
      <c r="Y10" s="182" t="s">
        <v>455</v>
      </c>
      <c r="Z10" s="182" t="s">
        <v>455</v>
      </c>
      <c r="AA10" s="182" t="s">
        <v>455</v>
      </c>
      <c r="AB10" s="182" t="s">
        <v>455</v>
      </c>
      <c r="AC10" s="182" t="s">
        <v>455</v>
      </c>
      <c r="AD10" s="182" t="s">
        <v>455</v>
      </c>
      <c r="AE10" s="182" t="s">
        <v>455</v>
      </c>
      <c r="AF10" s="182" t="s">
        <v>455</v>
      </c>
      <c r="AG10" s="182" t="s">
        <v>455</v>
      </c>
      <c r="AH10" s="182" t="s">
        <v>455</v>
      </c>
      <c r="AI10" s="182" t="s">
        <v>455</v>
      </c>
      <c r="AJ10" s="182" t="s">
        <v>455</v>
      </c>
      <c r="AK10" s="182" t="s">
        <v>455</v>
      </c>
      <c r="AL10" s="182" t="s">
        <v>455</v>
      </c>
    </row>
    <row r="11" spans="1:38" x14ac:dyDescent="0.2">
      <c r="A11" s="168" t="s">
        <v>263</v>
      </c>
      <c r="B11" s="168" t="s">
        <v>264</v>
      </c>
      <c r="C11" s="168">
        <v>1242</v>
      </c>
      <c r="D11" s="168">
        <v>610</v>
      </c>
      <c r="E11" s="168">
        <v>632</v>
      </c>
      <c r="F11" s="168">
        <v>67</v>
      </c>
      <c r="G11" s="168">
        <v>67</v>
      </c>
      <c r="H11" s="168">
        <v>68</v>
      </c>
      <c r="I11" s="168">
        <v>159</v>
      </c>
      <c r="J11" s="168">
        <v>90</v>
      </c>
      <c r="K11" s="168">
        <v>69</v>
      </c>
      <c r="L11" s="168">
        <v>26</v>
      </c>
      <c r="M11" s="168">
        <v>27</v>
      </c>
      <c r="N11" s="168">
        <v>26</v>
      </c>
      <c r="O11" s="168">
        <v>103</v>
      </c>
      <c r="P11" s="168">
        <v>80</v>
      </c>
      <c r="Q11" s="168">
        <v>23</v>
      </c>
      <c r="R11" s="168">
        <v>28</v>
      </c>
      <c r="S11" s="168">
        <v>28</v>
      </c>
      <c r="T11" s="168">
        <v>30</v>
      </c>
      <c r="U11" s="168">
        <v>262</v>
      </c>
      <c r="V11" s="168">
        <v>170</v>
      </c>
      <c r="W11" s="168">
        <v>92</v>
      </c>
      <c r="X11" s="168">
        <v>27</v>
      </c>
      <c r="Y11" s="168">
        <v>27</v>
      </c>
      <c r="Z11" s="168">
        <v>27</v>
      </c>
      <c r="AA11" s="168">
        <v>44</v>
      </c>
      <c r="AB11" s="168">
        <v>31</v>
      </c>
      <c r="AC11" s="168">
        <v>13</v>
      </c>
      <c r="AD11" s="168">
        <v>16</v>
      </c>
      <c r="AE11" s="168" t="s">
        <v>428</v>
      </c>
      <c r="AF11" s="168" t="s">
        <v>428</v>
      </c>
      <c r="AG11" s="168">
        <v>1562</v>
      </c>
      <c r="AH11" s="168">
        <v>820</v>
      </c>
      <c r="AI11" s="168">
        <v>742</v>
      </c>
      <c r="AJ11" s="168">
        <v>59</v>
      </c>
      <c r="AK11" s="168">
        <v>56</v>
      </c>
      <c r="AL11" s="168">
        <v>61</v>
      </c>
    </row>
    <row r="12" spans="1:38" x14ac:dyDescent="0.2">
      <c r="A12" s="168" t="s">
        <v>309</v>
      </c>
      <c r="B12" s="168" t="s">
        <v>310</v>
      </c>
      <c r="C12" s="168">
        <v>2406</v>
      </c>
      <c r="D12" s="168">
        <v>1083</v>
      </c>
      <c r="E12" s="168">
        <v>1323</v>
      </c>
      <c r="F12" s="168">
        <v>73</v>
      </c>
      <c r="G12" s="168">
        <v>73</v>
      </c>
      <c r="H12" s="168">
        <v>73</v>
      </c>
      <c r="I12" s="168">
        <v>255</v>
      </c>
      <c r="J12" s="168">
        <v>164</v>
      </c>
      <c r="K12" s="168">
        <v>91</v>
      </c>
      <c r="L12" s="168">
        <v>49</v>
      </c>
      <c r="M12" s="168">
        <v>48</v>
      </c>
      <c r="N12" s="168">
        <v>53</v>
      </c>
      <c r="O12" s="168">
        <v>402</v>
      </c>
      <c r="P12" s="168">
        <v>266</v>
      </c>
      <c r="Q12" s="168">
        <v>136</v>
      </c>
      <c r="R12" s="168">
        <v>38</v>
      </c>
      <c r="S12" s="168">
        <v>36</v>
      </c>
      <c r="T12" s="168">
        <v>42</v>
      </c>
      <c r="U12" s="168">
        <v>657</v>
      </c>
      <c r="V12" s="168">
        <v>430</v>
      </c>
      <c r="W12" s="168">
        <v>227</v>
      </c>
      <c r="X12" s="168">
        <v>43</v>
      </c>
      <c r="Y12" s="168">
        <v>41</v>
      </c>
      <c r="Z12" s="168">
        <v>46</v>
      </c>
      <c r="AA12" s="168">
        <v>56</v>
      </c>
      <c r="AB12" s="168">
        <v>40</v>
      </c>
      <c r="AC12" s="168">
        <v>16</v>
      </c>
      <c r="AD12" s="168">
        <v>16</v>
      </c>
      <c r="AE12" s="168">
        <v>13</v>
      </c>
      <c r="AF12" s="168">
        <v>25</v>
      </c>
      <c r="AG12" s="168">
        <v>3157</v>
      </c>
      <c r="AH12" s="168">
        <v>1574</v>
      </c>
      <c r="AI12" s="168">
        <v>1583</v>
      </c>
      <c r="AJ12" s="168">
        <v>65</v>
      </c>
      <c r="AK12" s="168">
        <v>62</v>
      </c>
      <c r="AL12" s="168">
        <v>68</v>
      </c>
    </row>
    <row r="13" spans="1:38" x14ac:dyDescent="0.2">
      <c r="A13" s="168" t="s">
        <v>267</v>
      </c>
      <c r="B13" s="168" t="s">
        <v>268</v>
      </c>
      <c r="C13" s="168">
        <v>2092</v>
      </c>
      <c r="D13" s="168">
        <v>980</v>
      </c>
      <c r="E13" s="168">
        <v>1112</v>
      </c>
      <c r="F13" s="168">
        <v>59</v>
      </c>
      <c r="G13" s="168">
        <v>56</v>
      </c>
      <c r="H13" s="168">
        <v>61</v>
      </c>
      <c r="I13" s="168">
        <v>237</v>
      </c>
      <c r="J13" s="168">
        <v>138</v>
      </c>
      <c r="K13" s="168">
        <v>99</v>
      </c>
      <c r="L13" s="168">
        <v>32</v>
      </c>
      <c r="M13" s="168">
        <v>30</v>
      </c>
      <c r="N13" s="168">
        <v>33</v>
      </c>
      <c r="O13" s="168">
        <v>199</v>
      </c>
      <c r="P13" s="168">
        <v>141</v>
      </c>
      <c r="Q13" s="168">
        <v>58</v>
      </c>
      <c r="R13" s="168">
        <v>26</v>
      </c>
      <c r="S13" s="168">
        <v>28</v>
      </c>
      <c r="T13" s="168">
        <v>21</v>
      </c>
      <c r="U13" s="168">
        <v>436</v>
      </c>
      <c r="V13" s="168">
        <v>279</v>
      </c>
      <c r="W13" s="168">
        <v>157</v>
      </c>
      <c r="X13" s="168">
        <v>29</v>
      </c>
      <c r="Y13" s="168">
        <v>29</v>
      </c>
      <c r="Z13" s="168">
        <v>29</v>
      </c>
      <c r="AA13" s="168">
        <v>61</v>
      </c>
      <c r="AB13" s="168">
        <v>47</v>
      </c>
      <c r="AC13" s="168">
        <v>14</v>
      </c>
      <c r="AD13" s="168">
        <v>8</v>
      </c>
      <c r="AE13" s="168" t="s">
        <v>428</v>
      </c>
      <c r="AF13" s="168" t="s">
        <v>428</v>
      </c>
      <c r="AG13" s="168">
        <v>2614</v>
      </c>
      <c r="AH13" s="168">
        <v>1316</v>
      </c>
      <c r="AI13" s="168">
        <v>1298</v>
      </c>
      <c r="AJ13" s="168">
        <v>52</v>
      </c>
      <c r="AK13" s="168">
        <v>48</v>
      </c>
      <c r="AL13" s="168">
        <v>56</v>
      </c>
    </row>
    <row r="14" spans="1:38" x14ac:dyDescent="0.2">
      <c r="A14" s="168" t="s">
        <v>269</v>
      </c>
      <c r="B14" s="168" t="s">
        <v>270</v>
      </c>
      <c r="C14" s="168">
        <v>1107</v>
      </c>
      <c r="D14" s="168">
        <v>511</v>
      </c>
      <c r="E14" s="168">
        <v>596</v>
      </c>
      <c r="F14" s="168">
        <v>74</v>
      </c>
      <c r="G14" s="168">
        <v>74</v>
      </c>
      <c r="H14" s="168">
        <v>74</v>
      </c>
      <c r="I14" s="168">
        <v>174</v>
      </c>
      <c r="J14" s="168">
        <v>121</v>
      </c>
      <c r="K14" s="168">
        <v>53</v>
      </c>
      <c r="L14" s="168">
        <v>37</v>
      </c>
      <c r="M14" s="168">
        <v>40</v>
      </c>
      <c r="N14" s="168">
        <v>30</v>
      </c>
      <c r="O14" s="168">
        <v>108</v>
      </c>
      <c r="P14" s="168">
        <v>78</v>
      </c>
      <c r="Q14" s="168">
        <v>30</v>
      </c>
      <c r="R14" s="168">
        <v>37</v>
      </c>
      <c r="S14" s="168">
        <v>41</v>
      </c>
      <c r="T14" s="168">
        <v>27</v>
      </c>
      <c r="U14" s="168">
        <v>282</v>
      </c>
      <c r="V14" s="168">
        <v>199</v>
      </c>
      <c r="W14" s="168">
        <v>83</v>
      </c>
      <c r="X14" s="168">
        <v>37</v>
      </c>
      <c r="Y14" s="168">
        <v>40</v>
      </c>
      <c r="Z14" s="168">
        <v>29</v>
      </c>
      <c r="AA14" s="168">
        <v>20</v>
      </c>
      <c r="AB14" s="168">
        <v>15</v>
      </c>
      <c r="AC14" s="168">
        <v>5</v>
      </c>
      <c r="AD14" s="168">
        <v>25</v>
      </c>
      <c r="AE14" s="168" t="s">
        <v>428</v>
      </c>
      <c r="AF14" s="168" t="s">
        <v>428</v>
      </c>
      <c r="AG14" s="168">
        <v>1421</v>
      </c>
      <c r="AH14" s="168">
        <v>730</v>
      </c>
      <c r="AI14" s="168">
        <v>691</v>
      </c>
      <c r="AJ14" s="168">
        <v>65</v>
      </c>
      <c r="AK14" s="168">
        <v>63</v>
      </c>
      <c r="AL14" s="168">
        <v>68</v>
      </c>
    </row>
    <row r="15" spans="1:38" x14ac:dyDescent="0.2">
      <c r="A15" s="168" t="s">
        <v>273</v>
      </c>
      <c r="B15" s="168" t="s">
        <v>274</v>
      </c>
      <c r="C15" s="168">
        <v>1525</v>
      </c>
      <c r="D15" s="168">
        <v>742</v>
      </c>
      <c r="E15" s="168">
        <v>783</v>
      </c>
      <c r="F15" s="168">
        <v>62</v>
      </c>
      <c r="G15" s="168">
        <v>58</v>
      </c>
      <c r="H15" s="168">
        <v>66</v>
      </c>
      <c r="I15" s="168">
        <v>180</v>
      </c>
      <c r="J15" s="168">
        <v>123</v>
      </c>
      <c r="K15" s="168">
        <v>57</v>
      </c>
      <c r="L15" s="168">
        <v>29</v>
      </c>
      <c r="M15" s="168">
        <v>24</v>
      </c>
      <c r="N15" s="168">
        <v>40</v>
      </c>
      <c r="O15" s="168">
        <v>137</v>
      </c>
      <c r="P15" s="168">
        <v>100</v>
      </c>
      <c r="Q15" s="168">
        <v>37</v>
      </c>
      <c r="R15" s="168">
        <v>26</v>
      </c>
      <c r="S15" s="168">
        <v>29</v>
      </c>
      <c r="T15" s="168">
        <v>19</v>
      </c>
      <c r="U15" s="168">
        <v>317</v>
      </c>
      <c r="V15" s="168">
        <v>223</v>
      </c>
      <c r="W15" s="168">
        <v>94</v>
      </c>
      <c r="X15" s="168">
        <v>28</v>
      </c>
      <c r="Y15" s="168">
        <v>26</v>
      </c>
      <c r="Z15" s="168">
        <v>32</v>
      </c>
      <c r="AA15" s="168">
        <v>51</v>
      </c>
      <c r="AB15" s="168">
        <v>33</v>
      </c>
      <c r="AC15" s="168">
        <v>18</v>
      </c>
      <c r="AD15" s="168">
        <v>14</v>
      </c>
      <c r="AE15" s="168" t="s">
        <v>428</v>
      </c>
      <c r="AF15" s="168" t="s">
        <v>428</v>
      </c>
      <c r="AG15" s="168">
        <v>1898</v>
      </c>
      <c r="AH15" s="168">
        <v>999</v>
      </c>
      <c r="AI15" s="168">
        <v>899</v>
      </c>
      <c r="AJ15" s="168">
        <v>55</v>
      </c>
      <c r="AK15" s="168">
        <v>50</v>
      </c>
      <c r="AL15" s="168">
        <v>61</v>
      </c>
    </row>
    <row r="16" spans="1:38" x14ac:dyDescent="0.2">
      <c r="A16" s="168" t="s">
        <v>275</v>
      </c>
      <c r="B16" s="168" t="s">
        <v>276</v>
      </c>
      <c r="C16" s="168" t="s">
        <v>428</v>
      </c>
      <c r="D16" s="168" t="s">
        <v>428</v>
      </c>
      <c r="E16" s="168" t="s">
        <v>428</v>
      </c>
      <c r="F16" s="168" t="s">
        <v>428</v>
      </c>
      <c r="G16" s="168" t="s">
        <v>428</v>
      </c>
      <c r="H16" s="168" t="s">
        <v>428</v>
      </c>
      <c r="I16" s="168" t="s">
        <v>428</v>
      </c>
      <c r="J16" s="168" t="s">
        <v>428</v>
      </c>
      <c r="K16" s="168" t="s">
        <v>428</v>
      </c>
      <c r="L16" s="168" t="s">
        <v>428</v>
      </c>
      <c r="M16" s="168" t="s">
        <v>428</v>
      </c>
      <c r="N16" s="168" t="s">
        <v>428</v>
      </c>
      <c r="O16" s="168" t="s">
        <v>428</v>
      </c>
      <c r="P16" s="168" t="s">
        <v>428</v>
      </c>
      <c r="Q16" s="168" t="s">
        <v>428</v>
      </c>
      <c r="R16" s="168" t="s">
        <v>428</v>
      </c>
      <c r="S16" s="168" t="s">
        <v>428</v>
      </c>
      <c r="T16" s="168" t="s">
        <v>428</v>
      </c>
      <c r="U16" s="168" t="s">
        <v>428</v>
      </c>
      <c r="V16" s="168" t="s">
        <v>428</v>
      </c>
      <c r="W16" s="168" t="s">
        <v>428</v>
      </c>
      <c r="X16" s="168" t="s">
        <v>428</v>
      </c>
      <c r="Y16" s="168" t="s">
        <v>428</v>
      </c>
      <c r="Z16" s="168" t="s">
        <v>428</v>
      </c>
      <c r="AA16" s="168" t="s">
        <v>428</v>
      </c>
      <c r="AB16" s="168" t="s">
        <v>428</v>
      </c>
      <c r="AC16" s="168" t="s">
        <v>428</v>
      </c>
      <c r="AD16" s="168" t="s">
        <v>428</v>
      </c>
      <c r="AE16" s="168" t="s">
        <v>428</v>
      </c>
      <c r="AF16" s="168" t="s">
        <v>428</v>
      </c>
      <c r="AG16" s="168" t="s">
        <v>428</v>
      </c>
      <c r="AH16" s="168" t="s">
        <v>428</v>
      </c>
      <c r="AI16" s="168" t="s">
        <v>428</v>
      </c>
      <c r="AJ16" s="168" t="s">
        <v>428</v>
      </c>
      <c r="AK16" s="168" t="s">
        <v>428</v>
      </c>
      <c r="AL16" s="168" t="s">
        <v>428</v>
      </c>
    </row>
    <row r="17" spans="1:38" x14ac:dyDescent="0.2">
      <c r="A17" s="168" t="s">
        <v>277</v>
      </c>
      <c r="B17" s="168" t="s">
        <v>278</v>
      </c>
      <c r="C17" s="168">
        <v>2442</v>
      </c>
      <c r="D17" s="168">
        <v>1144</v>
      </c>
      <c r="E17" s="168">
        <v>1298</v>
      </c>
      <c r="F17" s="168">
        <v>74</v>
      </c>
      <c r="G17" s="168">
        <v>71</v>
      </c>
      <c r="H17" s="168">
        <v>76</v>
      </c>
      <c r="I17" s="168">
        <v>237</v>
      </c>
      <c r="J17" s="168">
        <v>144</v>
      </c>
      <c r="K17" s="168">
        <v>93</v>
      </c>
      <c r="L17" s="168">
        <v>39</v>
      </c>
      <c r="M17" s="168">
        <v>39</v>
      </c>
      <c r="N17" s="168">
        <v>40</v>
      </c>
      <c r="O17" s="168">
        <v>301</v>
      </c>
      <c r="P17" s="168">
        <v>208</v>
      </c>
      <c r="Q17" s="168">
        <v>93</v>
      </c>
      <c r="R17" s="168">
        <v>38</v>
      </c>
      <c r="S17" s="168">
        <v>39</v>
      </c>
      <c r="T17" s="168">
        <v>35</v>
      </c>
      <c r="U17" s="168">
        <v>538</v>
      </c>
      <c r="V17" s="168">
        <v>352</v>
      </c>
      <c r="W17" s="168">
        <v>186</v>
      </c>
      <c r="X17" s="168">
        <v>39</v>
      </c>
      <c r="Y17" s="168">
        <v>39</v>
      </c>
      <c r="Z17" s="168">
        <v>38</v>
      </c>
      <c r="AA17" s="168">
        <v>60</v>
      </c>
      <c r="AB17" s="168">
        <v>45</v>
      </c>
      <c r="AC17" s="168">
        <v>15</v>
      </c>
      <c r="AD17" s="168">
        <v>12</v>
      </c>
      <c r="AE17" s="168" t="s">
        <v>428</v>
      </c>
      <c r="AF17" s="168" t="s">
        <v>428</v>
      </c>
      <c r="AG17" s="168">
        <v>3072</v>
      </c>
      <c r="AH17" s="168">
        <v>1556</v>
      </c>
      <c r="AI17" s="168">
        <v>1516</v>
      </c>
      <c r="AJ17" s="168">
        <v>66</v>
      </c>
      <c r="AK17" s="168">
        <v>62</v>
      </c>
      <c r="AL17" s="168">
        <v>70</v>
      </c>
    </row>
    <row r="18" spans="1:38" x14ac:dyDescent="0.2">
      <c r="A18" s="168" t="s">
        <v>279</v>
      </c>
      <c r="B18" s="168" t="s">
        <v>280</v>
      </c>
      <c r="C18" s="168">
        <v>2885</v>
      </c>
      <c r="D18" s="168">
        <v>1309</v>
      </c>
      <c r="E18" s="168">
        <v>1576</v>
      </c>
      <c r="F18" s="168">
        <v>67</v>
      </c>
      <c r="G18" s="168">
        <v>67</v>
      </c>
      <c r="H18" s="168">
        <v>68</v>
      </c>
      <c r="I18" s="168">
        <v>350</v>
      </c>
      <c r="J18" s="168">
        <v>208</v>
      </c>
      <c r="K18" s="168">
        <v>142</v>
      </c>
      <c r="L18" s="168">
        <v>33</v>
      </c>
      <c r="M18" s="168">
        <v>30</v>
      </c>
      <c r="N18" s="168">
        <v>37</v>
      </c>
      <c r="O18" s="168">
        <v>217</v>
      </c>
      <c r="P18" s="168">
        <v>161</v>
      </c>
      <c r="Q18" s="168">
        <v>56</v>
      </c>
      <c r="R18" s="168">
        <v>24</v>
      </c>
      <c r="S18" s="168">
        <v>23</v>
      </c>
      <c r="T18" s="168">
        <v>25</v>
      </c>
      <c r="U18" s="168">
        <v>567</v>
      </c>
      <c r="V18" s="168">
        <v>369</v>
      </c>
      <c r="W18" s="168">
        <v>198</v>
      </c>
      <c r="X18" s="168">
        <v>29</v>
      </c>
      <c r="Y18" s="168">
        <v>27</v>
      </c>
      <c r="Z18" s="168">
        <v>33</v>
      </c>
      <c r="AA18" s="168">
        <v>52</v>
      </c>
      <c r="AB18" s="168">
        <v>40</v>
      </c>
      <c r="AC18" s="168">
        <v>12</v>
      </c>
      <c r="AD18" s="168">
        <v>8</v>
      </c>
      <c r="AE18" s="168" t="s">
        <v>428</v>
      </c>
      <c r="AF18" s="168" t="s">
        <v>428</v>
      </c>
      <c r="AG18" s="168">
        <v>3524</v>
      </c>
      <c r="AH18" s="168">
        <v>1728</v>
      </c>
      <c r="AI18" s="168">
        <v>1796</v>
      </c>
      <c r="AJ18" s="168">
        <v>60</v>
      </c>
      <c r="AK18" s="168">
        <v>57</v>
      </c>
      <c r="AL18" s="168">
        <v>63</v>
      </c>
    </row>
    <row r="19" spans="1:38" x14ac:dyDescent="0.2">
      <c r="A19" s="168" t="s">
        <v>283</v>
      </c>
      <c r="B19" s="168" t="s">
        <v>284</v>
      </c>
      <c r="C19" s="168">
        <v>2618</v>
      </c>
      <c r="D19" s="168">
        <v>1269</v>
      </c>
      <c r="E19" s="168">
        <v>1349</v>
      </c>
      <c r="F19" s="168">
        <v>62</v>
      </c>
      <c r="G19" s="168">
        <v>61</v>
      </c>
      <c r="H19" s="168">
        <v>62</v>
      </c>
      <c r="I19" s="168">
        <v>227</v>
      </c>
      <c r="J19" s="168">
        <v>134</v>
      </c>
      <c r="K19" s="168">
        <v>93</v>
      </c>
      <c r="L19" s="168">
        <v>21</v>
      </c>
      <c r="M19" s="168">
        <v>20</v>
      </c>
      <c r="N19" s="168">
        <v>23</v>
      </c>
      <c r="O19" s="168">
        <v>268</v>
      </c>
      <c r="P19" s="168">
        <v>189</v>
      </c>
      <c r="Q19" s="168">
        <v>79</v>
      </c>
      <c r="R19" s="168">
        <v>27</v>
      </c>
      <c r="S19" s="168">
        <v>27</v>
      </c>
      <c r="T19" s="168">
        <v>28</v>
      </c>
      <c r="U19" s="168">
        <v>495</v>
      </c>
      <c r="V19" s="168">
        <v>323</v>
      </c>
      <c r="W19" s="168">
        <v>172</v>
      </c>
      <c r="X19" s="168">
        <v>24</v>
      </c>
      <c r="Y19" s="168">
        <v>24</v>
      </c>
      <c r="Z19" s="168">
        <v>25</v>
      </c>
      <c r="AA19" s="168">
        <v>66</v>
      </c>
      <c r="AB19" s="168">
        <v>47</v>
      </c>
      <c r="AC19" s="168">
        <v>19</v>
      </c>
      <c r="AD19" s="168">
        <v>9</v>
      </c>
      <c r="AE19" s="168" t="s">
        <v>428</v>
      </c>
      <c r="AF19" s="168" t="s">
        <v>428</v>
      </c>
      <c r="AG19" s="168">
        <v>3215</v>
      </c>
      <c r="AH19" s="168">
        <v>1655</v>
      </c>
      <c r="AI19" s="168">
        <v>1560</v>
      </c>
      <c r="AJ19" s="168">
        <v>54</v>
      </c>
      <c r="AK19" s="168">
        <v>52</v>
      </c>
      <c r="AL19" s="168">
        <v>57</v>
      </c>
    </row>
    <row r="20" spans="1:38" x14ac:dyDescent="0.2">
      <c r="A20" s="168" t="s">
        <v>285</v>
      </c>
      <c r="B20" s="168" t="s">
        <v>286</v>
      </c>
      <c r="C20" s="168">
        <v>2658</v>
      </c>
      <c r="D20" s="168">
        <v>1236</v>
      </c>
      <c r="E20" s="168">
        <v>1422</v>
      </c>
      <c r="F20" s="168">
        <v>64</v>
      </c>
      <c r="G20" s="168">
        <v>62</v>
      </c>
      <c r="H20" s="168">
        <v>65</v>
      </c>
      <c r="I20" s="168">
        <v>275</v>
      </c>
      <c r="J20" s="168">
        <v>165</v>
      </c>
      <c r="K20" s="168">
        <v>110</v>
      </c>
      <c r="L20" s="168">
        <v>33</v>
      </c>
      <c r="M20" s="168">
        <v>35</v>
      </c>
      <c r="N20" s="168">
        <v>32</v>
      </c>
      <c r="O20" s="168">
        <v>250</v>
      </c>
      <c r="P20" s="168">
        <v>157</v>
      </c>
      <c r="Q20" s="168">
        <v>93</v>
      </c>
      <c r="R20" s="168">
        <v>35</v>
      </c>
      <c r="S20" s="168">
        <v>33</v>
      </c>
      <c r="T20" s="168">
        <v>39</v>
      </c>
      <c r="U20" s="168">
        <v>525</v>
      </c>
      <c r="V20" s="168">
        <v>322</v>
      </c>
      <c r="W20" s="168">
        <v>203</v>
      </c>
      <c r="X20" s="168">
        <v>34</v>
      </c>
      <c r="Y20" s="168">
        <v>34</v>
      </c>
      <c r="Z20" s="168">
        <v>35</v>
      </c>
      <c r="AA20" s="168">
        <v>76</v>
      </c>
      <c r="AB20" s="168">
        <v>53</v>
      </c>
      <c r="AC20" s="168">
        <v>23</v>
      </c>
      <c r="AD20" s="168">
        <v>18</v>
      </c>
      <c r="AE20" s="168">
        <v>21</v>
      </c>
      <c r="AF20" s="168">
        <v>13</v>
      </c>
      <c r="AG20" s="168">
        <v>3290</v>
      </c>
      <c r="AH20" s="168">
        <v>1626</v>
      </c>
      <c r="AI20" s="168">
        <v>1664</v>
      </c>
      <c r="AJ20" s="168">
        <v>58</v>
      </c>
      <c r="AK20" s="168">
        <v>55</v>
      </c>
      <c r="AL20" s="168">
        <v>60</v>
      </c>
    </row>
    <row r="21" spans="1:38" x14ac:dyDescent="0.2">
      <c r="A21" s="168" t="s">
        <v>287</v>
      </c>
      <c r="B21" s="168" t="s">
        <v>288</v>
      </c>
      <c r="C21" s="168">
        <v>1968</v>
      </c>
      <c r="D21" s="168">
        <v>945</v>
      </c>
      <c r="E21" s="168">
        <v>1023</v>
      </c>
      <c r="F21" s="168">
        <v>75</v>
      </c>
      <c r="G21" s="168">
        <v>74</v>
      </c>
      <c r="H21" s="168">
        <v>75</v>
      </c>
      <c r="I21" s="168">
        <v>289</v>
      </c>
      <c r="J21" s="168">
        <v>182</v>
      </c>
      <c r="K21" s="168">
        <v>107</v>
      </c>
      <c r="L21" s="168">
        <v>37</v>
      </c>
      <c r="M21" s="168">
        <v>41</v>
      </c>
      <c r="N21" s="168">
        <v>31</v>
      </c>
      <c r="O21" s="168">
        <v>147</v>
      </c>
      <c r="P21" s="168">
        <v>114</v>
      </c>
      <c r="Q21" s="168">
        <v>33</v>
      </c>
      <c r="R21" s="168">
        <v>33</v>
      </c>
      <c r="S21" s="168">
        <v>35</v>
      </c>
      <c r="T21" s="168">
        <v>27</v>
      </c>
      <c r="U21" s="168">
        <v>436</v>
      </c>
      <c r="V21" s="168">
        <v>296</v>
      </c>
      <c r="W21" s="168">
        <v>140</v>
      </c>
      <c r="X21" s="168">
        <v>36</v>
      </c>
      <c r="Y21" s="168">
        <v>39</v>
      </c>
      <c r="Z21" s="168">
        <v>30</v>
      </c>
      <c r="AA21" s="168">
        <v>72</v>
      </c>
      <c r="AB21" s="168">
        <v>50</v>
      </c>
      <c r="AC21" s="168">
        <v>22</v>
      </c>
      <c r="AD21" s="168">
        <v>17</v>
      </c>
      <c r="AE21" s="168">
        <v>18</v>
      </c>
      <c r="AF21" s="168">
        <v>14</v>
      </c>
      <c r="AG21" s="168">
        <v>2494</v>
      </c>
      <c r="AH21" s="168">
        <v>1299</v>
      </c>
      <c r="AI21" s="168">
        <v>1195</v>
      </c>
      <c r="AJ21" s="168">
        <v>66</v>
      </c>
      <c r="AK21" s="168">
        <v>63</v>
      </c>
      <c r="AL21" s="168">
        <v>69</v>
      </c>
    </row>
    <row r="22" spans="1:38" x14ac:dyDescent="0.2">
      <c r="A22" s="168" t="s">
        <v>289</v>
      </c>
      <c r="B22" s="168" t="s">
        <v>290</v>
      </c>
      <c r="C22" s="168">
        <v>1292</v>
      </c>
      <c r="D22" s="168">
        <v>596</v>
      </c>
      <c r="E22" s="168">
        <v>696</v>
      </c>
      <c r="F22" s="168">
        <v>67</v>
      </c>
      <c r="G22" s="168">
        <v>69</v>
      </c>
      <c r="H22" s="168">
        <v>66</v>
      </c>
      <c r="I22" s="168">
        <v>155</v>
      </c>
      <c r="J22" s="168">
        <v>105</v>
      </c>
      <c r="K22" s="168">
        <v>50</v>
      </c>
      <c r="L22" s="168">
        <v>35</v>
      </c>
      <c r="M22" s="168">
        <v>37</v>
      </c>
      <c r="N22" s="168">
        <v>30</v>
      </c>
      <c r="O22" s="168">
        <v>109</v>
      </c>
      <c r="P22" s="168">
        <v>83</v>
      </c>
      <c r="Q22" s="168">
        <v>26</v>
      </c>
      <c r="R22" s="168">
        <v>30</v>
      </c>
      <c r="S22" s="168">
        <v>31</v>
      </c>
      <c r="T22" s="168">
        <v>27</v>
      </c>
      <c r="U22" s="168">
        <v>264</v>
      </c>
      <c r="V22" s="168">
        <v>188</v>
      </c>
      <c r="W22" s="168">
        <v>76</v>
      </c>
      <c r="X22" s="168">
        <v>33</v>
      </c>
      <c r="Y22" s="168">
        <v>35</v>
      </c>
      <c r="Z22" s="168">
        <v>29</v>
      </c>
      <c r="AA22" s="168">
        <v>38</v>
      </c>
      <c r="AB22" s="168">
        <v>30</v>
      </c>
      <c r="AC22" s="168">
        <v>8</v>
      </c>
      <c r="AD22" s="168">
        <v>37</v>
      </c>
      <c r="AE22" s="168" t="s">
        <v>428</v>
      </c>
      <c r="AF22" s="168" t="s">
        <v>428</v>
      </c>
      <c r="AG22" s="168">
        <v>1607</v>
      </c>
      <c r="AH22" s="168">
        <v>818</v>
      </c>
      <c r="AI22" s="168">
        <v>789</v>
      </c>
      <c r="AJ22" s="168">
        <v>61</v>
      </c>
      <c r="AK22" s="168">
        <v>60</v>
      </c>
      <c r="AL22" s="168">
        <v>61</v>
      </c>
    </row>
    <row r="23" spans="1:38" x14ac:dyDescent="0.2">
      <c r="A23" s="168" t="s">
        <v>293</v>
      </c>
      <c r="B23" s="168" t="s">
        <v>294</v>
      </c>
      <c r="C23" s="168">
        <v>2532</v>
      </c>
      <c r="D23" s="168">
        <v>1242</v>
      </c>
      <c r="E23" s="168">
        <v>1290</v>
      </c>
      <c r="F23" s="168">
        <v>62</v>
      </c>
      <c r="G23" s="168">
        <v>59</v>
      </c>
      <c r="H23" s="168">
        <v>65</v>
      </c>
      <c r="I23" s="168">
        <v>399</v>
      </c>
      <c r="J23" s="168">
        <v>264</v>
      </c>
      <c r="K23" s="168">
        <v>135</v>
      </c>
      <c r="L23" s="168">
        <v>35</v>
      </c>
      <c r="M23" s="168">
        <v>36</v>
      </c>
      <c r="N23" s="168">
        <v>32</v>
      </c>
      <c r="O23" s="168">
        <v>197</v>
      </c>
      <c r="P23" s="168">
        <v>135</v>
      </c>
      <c r="Q23" s="168">
        <v>62</v>
      </c>
      <c r="R23" s="168">
        <v>33</v>
      </c>
      <c r="S23" s="168">
        <v>31</v>
      </c>
      <c r="T23" s="168">
        <v>37</v>
      </c>
      <c r="U23" s="168">
        <v>596</v>
      </c>
      <c r="V23" s="168">
        <v>399</v>
      </c>
      <c r="W23" s="168">
        <v>197</v>
      </c>
      <c r="X23" s="168">
        <v>34</v>
      </c>
      <c r="Y23" s="168">
        <v>34</v>
      </c>
      <c r="Z23" s="168">
        <v>34</v>
      </c>
      <c r="AA23" s="168">
        <v>53</v>
      </c>
      <c r="AB23" s="168">
        <v>41</v>
      </c>
      <c r="AC23" s="168">
        <v>12</v>
      </c>
      <c r="AD23" s="168" t="s">
        <v>428</v>
      </c>
      <c r="AE23" s="168" t="s">
        <v>428</v>
      </c>
      <c r="AF23" s="168" t="s">
        <v>428</v>
      </c>
      <c r="AG23" s="168">
        <v>3222</v>
      </c>
      <c r="AH23" s="168">
        <v>1706</v>
      </c>
      <c r="AI23" s="168">
        <v>1516</v>
      </c>
      <c r="AJ23" s="168">
        <v>56</v>
      </c>
      <c r="AK23" s="168">
        <v>51</v>
      </c>
      <c r="AL23" s="168">
        <v>60</v>
      </c>
    </row>
    <row r="24" spans="1:38" x14ac:dyDescent="0.2">
      <c r="A24" s="168" t="s">
        <v>295</v>
      </c>
      <c r="B24" s="168" t="s">
        <v>296</v>
      </c>
      <c r="C24" s="168">
        <v>3101</v>
      </c>
      <c r="D24" s="168">
        <v>1481</v>
      </c>
      <c r="E24" s="168">
        <v>1620</v>
      </c>
      <c r="F24" s="168">
        <v>70</v>
      </c>
      <c r="G24" s="168">
        <v>69</v>
      </c>
      <c r="H24" s="168">
        <v>71</v>
      </c>
      <c r="I24" s="168">
        <v>449</v>
      </c>
      <c r="J24" s="168">
        <v>269</v>
      </c>
      <c r="K24" s="168">
        <v>180</v>
      </c>
      <c r="L24" s="168">
        <v>41</v>
      </c>
      <c r="M24" s="168">
        <v>40</v>
      </c>
      <c r="N24" s="168">
        <v>44</v>
      </c>
      <c r="O24" s="168">
        <v>216</v>
      </c>
      <c r="P24" s="168">
        <v>154</v>
      </c>
      <c r="Q24" s="168">
        <v>62</v>
      </c>
      <c r="R24" s="168">
        <v>39</v>
      </c>
      <c r="S24" s="168">
        <v>41</v>
      </c>
      <c r="T24" s="168">
        <v>34</v>
      </c>
      <c r="U24" s="168">
        <v>665</v>
      </c>
      <c r="V24" s="168">
        <v>423</v>
      </c>
      <c r="W24" s="168">
        <v>242</v>
      </c>
      <c r="X24" s="168">
        <v>41</v>
      </c>
      <c r="Y24" s="168">
        <v>40</v>
      </c>
      <c r="Z24" s="168">
        <v>41</v>
      </c>
      <c r="AA24" s="168">
        <v>87</v>
      </c>
      <c r="AB24" s="168">
        <v>64</v>
      </c>
      <c r="AC24" s="168">
        <v>23</v>
      </c>
      <c r="AD24" s="168">
        <v>20</v>
      </c>
      <c r="AE24" s="168">
        <v>22</v>
      </c>
      <c r="AF24" s="168">
        <v>13</v>
      </c>
      <c r="AG24" s="168">
        <v>3890</v>
      </c>
      <c r="AH24" s="168">
        <v>1988</v>
      </c>
      <c r="AI24" s="168">
        <v>1902</v>
      </c>
      <c r="AJ24" s="168">
        <v>64</v>
      </c>
      <c r="AK24" s="168">
        <v>61</v>
      </c>
      <c r="AL24" s="168">
        <v>66</v>
      </c>
    </row>
    <row r="25" spans="1:38" x14ac:dyDescent="0.2">
      <c r="A25" s="168" t="s">
        <v>297</v>
      </c>
      <c r="B25" s="168" t="s">
        <v>298</v>
      </c>
      <c r="C25" s="168">
        <v>2432</v>
      </c>
      <c r="D25" s="168">
        <v>1147</v>
      </c>
      <c r="E25" s="168">
        <v>1285</v>
      </c>
      <c r="F25" s="168">
        <v>69</v>
      </c>
      <c r="G25" s="168">
        <v>67</v>
      </c>
      <c r="H25" s="168">
        <v>71</v>
      </c>
      <c r="I25" s="168">
        <v>282</v>
      </c>
      <c r="J25" s="168">
        <v>186</v>
      </c>
      <c r="K25" s="168">
        <v>96</v>
      </c>
      <c r="L25" s="168">
        <v>36</v>
      </c>
      <c r="M25" s="168">
        <v>37</v>
      </c>
      <c r="N25" s="168">
        <v>34</v>
      </c>
      <c r="O25" s="168">
        <v>143</v>
      </c>
      <c r="P25" s="168">
        <v>112</v>
      </c>
      <c r="Q25" s="168">
        <v>31</v>
      </c>
      <c r="R25" s="168">
        <v>31</v>
      </c>
      <c r="S25" s="168">
        <v>30</v>
      </c>
      <c r="T25" s="168">
        <v>32</v>
      </c>
      <c r="U25" s="168">
        <v>425</v>
      </c>
      <c r="V25" s="168">
        <v>298</v>
      </c>
      <c r="W25" s="168">
        <v>127</v>
      </c>
      <c r="X25" s="168">
        <v>34</v>
      </c>
      <c r="Y25" s="168">
        <v>35</v>
      </c>
      <c r="Z25" s="168">
        <v>34</v>
      </c>
      <c r="AA25" s="168">
        <v>40</v>
      </c>
      <c r="AB25" s="168">
        <v>30</v>
      </c>
      <c r="AC25" s="168">
        <v>10</v>
      </c>
      <c r="AD25" s="168">
        <v>13</v>
      </c>
      <c r="AE25" s="168" t="s">
        <v>428</v>
      </c>
      <c r="AF25" s="168" t="s">
        <v>428</v>
      </c>
      <c r="AG25" s="168">
        <v>2911</v>
      </c>
      <c r="AH25" s="168">
        <v>1485</v>
      </c>
      <c r="AI25" s="168">
        <v>1426</v>
      </c>
      <c r="AJ25" s="168">
        <v>63</v>
      </c>
      <c r="AK25" s="168">
        <v>59</v>
      </c>
      <c r="AL25" s="168">
        <v>67</v>
      </c>
    </row>
    <row r="26" spans="1:38" x14ac:dyDescent="0.2">
      <c r="A26" s="168" t="s">
        <v>299</v>
      </c>
      <c r="B26" s="168" t="s">
        <v>300</v>
      </c>
      <c r="C26" s="168">
        <v>2931</v>
      </c>
      <c r="D26" s="168">
        <v>1393</v>
      </c>
      <c r="E26" s="168">
        <v>1538</v>
      </c>
      <c r="F26" s="168">
        <v>71</v>
      </c>
      <c r="G26" s="168">
        <v>70</v>
      </c>
      <c r="H26" s="168">
        <v>73</v>
      </c>
      <c r="I26" s="168">
        <v>353</v>
      </c>
      <c r="J26" s="168">
        <v>219</v>
      </c>
      <c r="K26" s="168">
        <v>134</v>
      </c>
      <c r="L26" s="168">
        <v>38</v>
      </c>
      <c r="M26" s="168">
        <v>41</v>
      </c>
      <c r="N26" s="168">
        <v>33</v>
      </c>
      <c r="O26" s="168">
        <v>245</v>
      </c>
      <c r="P26" s="168">
        <v>172</v>
      </c>
      <c r="Q26" s="168">
        <v>73</v>
      </c>
      <c r="R26" s="168">
        <v>38</v>
      </c>
      <c r="S26" s="168">
        <v>35</v>
      </c>
      <c r="T26" s="168">
        <v>44</v>
      </c>
      <c r="U26" s="168">
        <v>598</v>
      </c>
      <c r="V26" s="168">
        <v>391</v>
      </c>
      <c r="W26" s="168">
        <v>207</v>
      </c>
      <c r="X26" s="168">
        <v>38</v>
      </c>
      <c r="Y26" s="168">
        <v>38</v>
      </c>
      <c r="Z26" s="168">
        <v>37</v>
      </c>
      <c r="AA26" s="168">
        <v>84</v>
      </c>
      <c r="AB26" s="168">
        <v>63</v>
      </c>
      <c r="AC26" s="168">
        <v>21</v>
      </c>
      <c r="AD26" s="168">
        <v>12</v>
      </c>
      <c r="AE26" s="168">
        <v>11</v>
      </c>
      <c r="AF26" s="168">
        <v>14</v>
      </c>
      <c r="AG26" s="168">
        <v>3660</v>
      </c>
      <c r="AH26" s="168">
        <v>1876</v>
      </c>
      <c r="AI26" s="168">
        <v>1784</v>
      </c>
      <c r="AJ26" s="168">
        <v>64</v>
      </c>
      <c r="AK26" s="168">
        <v>60</v>
      </c>
      <c r="AL26" s="168">
        <v>67</v>
      </c>
    </row>
    <row r="27" spans="1:38" x14ac:dyDescent="0.2">
      <c r="A27" s="168" t="s">
        <v>301</v>
      </c>
      <c r="B27" s="168" t="s">
        <v>302</v>
      </c>
      <c r="C27" s="168">
        <v>3005</v>
      </c>
      <c r="D27" s="168">
        <v>1487</v>
      </c>
      <c r="E27" s="168">
        <v>1518</v>
      </c>
      <c r="F27" s="168">
        <v>67</v>
      </c>
      <c r="G27" s="168">
        <v>66</v>
      </c>
      <c r="H27" s="168">
        <v>68</v>
      </c>
      <c r="I27" s="168">
        <v>206</v>
      </c>
      <c r="J27" s="168">
        <v>136</v>
      </c>
      <c r="K27" s="168">
        <v>70</v>
      </c>
      <c r="L27" s="168">
        <v>22</v>
      </c>
      <c r="M27" s="168">
        <v>22</v>
      </c>
      <c r="N27" s="168">
        <v>23</v>
      </c>
      <c r="O27" s="168">
        <v>170</v>
      </c>
      <c r="P27" s="168">
        <v>124</v>
      </c>
      <c r="Q27" s="168">
        <v>46</v>
      </c>
      <c r="R27" s="168">
        <v>26</v>
      </c>
      <c r="S27" s="168">
        <v>27</v>
      </c>
      <c r="T27" s="168">
        <v>26</v>
      </c>
      <c r="U27" s="168">
        <v>376</v>
      </c>
      <c r="V27" s="168">
        <v>260</v>
      </c>
      <c r="W27" s="168">
        <v>116</v>
      </c>
      <c r="X27" s="168">
        <v>24</v>
      </c>
      <c r="Y27" s="168">
        <v>24</v>
      </c>
      <c r="Z27" s="168">
        <v>24</v>
      </c>
      <c r="AA27" s="168">
        <v>88</v>
      </c>
      <c r="AB27" s="168">
        <v>68</v>
      </c>
      <c r="AC27" s="168">
        <v>20</v>
      </c>
      <c r="AD27" s="168">
        <v>16</v>
      </c>
      <c r="AE27" s="168">
        <v>15</v>
      </c>
      <c r="AF27" s="168">
        <v>20</v>
      </c>
      <c r="AG27" s="168">
        <v>3492</v>
      </c>
      <c r="AH27" s="168">
        <v>1823</v>
      </c>
      <c r="AI27" s="168">
        <v>1669</v>
      </c>
      <c r="AJ27" s="168">
        <v>61</v>
      </c>
      <c r="AK27" s="168">
        <v>58</v>
      </c>
      <c r="AL27" s="168">
        <v>64</v>
      </c>
    </row>
    <row r="28" spans="1:38" x14ac:dyDescent="0.2">
      <c r="A28" s="168" t="s">
        <v>303</v>
      </c>
      <c r="B28" s="168" t="s">
        <v>304</v>
      </c>
      <c r="C28" s="168">
        <v>3498</v>
      </c>
      <c r="D28" s="168">
        <v>1655</v>
      </c>
      <c r="E28" s="168">
        <v>1843</v>
      </c>
      <c r="F28" s="168">
        <v>71</v>
      </c>
      <c r="G28" s="168">
        <v>70</v>
      </c>
      <c r="H28" s="168">
        <v>72</v>
      </c>
      <c r="I28" s="168">
        <v>438</v>
      </c>
      <c r="J28" s="168">
        <v>277</v>
      </c>
      <c r="K28" s="168">
        <v>161</v>
      </c>
      <c r="L28" s="168">
        <v>32</v>
      </c>
      <c r="M28" s="168">
        <v>34</v>
      </c>
      <c r="N28" s="168">
        <v>29</v>
      </c>
      <c r="O28" s="168">
        <v>328</v>
      </c>
      <c r="P28" s="168">
        <v>238</v>
      </c>
      <c r="Q28" s="168">
        <v>90</v>
      </c>
      <c r="R28" s="168">
        <v>32</v>
      </c>
      <c r="S28" s="168">
        <v>31</v>
      </c>
      <c r="T28" s="168">
        <v>34</v>
      </c>
      <c r="U28" s="168">
        <v>766</v>
      </c>
      <c r="V28" s="168">
        <v>515</v>
      </c>
      <c r="W28" s="168">
        <v>251</v>
      </c>
      <c r="X28" s="168">
        <v>32</v>
      </c>
      <c r="Y28" s="168">
        <v>32</v>
      </c>
      <c r="Z28" s="168">
        <v>31</v>
      </c>
      <c r="AA28" s="168">
        <v>46</v>
      </c>
      <c r="AB28" s="168">
        <v>31</v>
      </c>
      <c r="AC28" s="168">
        <v>15</v>
      </c>
      <c r="AD28" s="168">
        <v>9</v>
      </c>
      <c r="AE28" s="168" t="s">
        <v>428</v>
      </c>
      <c r="AF28" s="168" t="s">
        <v>428</v>
      </c>
      <c r="AG28" s="168">
        <v>4338</v>
      </c>
      <c r="AH28" s="168">
        <v>2212</v>
      </c>
      <c r="AI28" s="168">
        <v>2126</v>
      </c>
      <c r="AJ28" s="168">
        <v>63</v>
      </c>
      <c r="AK28" s="168">
        <v>60</v>
      </c>
      <c r="AL28" s="168">
        <v>66</v>
      </c>
    </row>
    <row r="29" spans="1:38" x14ac:dyDescent="0.2">
      <c r="A29" s="168" t="s">
        <v>305</v>
      </c>
      <c r="B29" s="168" t="s">
        <v>306</v>
      </c>
      <c r="C29" s="168">
        <v>3442</v>
      </c>
      <c r="D29" s="168">
        <v>1670</v>
      </c>
      <c r="E29" s="168">
        <v>1772</v>
      </c>
      <c r="F29" s="168">
        <v>70</v>
      </c>
      <c r="G29" s="168">
        <v>68</v>
      </c>
      <c r="H29" s="168">
        <v>71</v>
      </c>
      <c r="I29" s="168">
        <v>325</v>
      </c>
      <c r="J29" s="168">
        <v>236</v>
      </c>
      <c r="K29" s="168">
        <v>89</v>
      </c>
      <c r="L29" s="168">
        <v>36</v>
      </c>
      <c r="M29" s="168">
        <v>37</v>
      </c>
      <c r="N29" s="168">
        <v>35</v>
      </c>
      <c r="O29" s="168">
        <v>231</v>
      </c>
      <c r="P29" s="168">
        <v>180</v>
      </c>
      <c r="Q29" s="168">
        <v>51</v>
      </c>
      <c r="R29" s="168">
        <v>32</v>
      </c>
      <c r="S29" s="168">
        <v>33</v>
      </c>
      <c r="T29" s="168">
        <v>27</v>
      </c>
      <c r="U29" s="168">
        <v>556</v>
      </c>
      <c r="V29" s="168">
        <v>416</v>
      </c>
      <c r="W29" s="168">
        <v>140</v>
      </c>
      <c r="X29" s="168">
        <v>34</v>
      </c>
      <c r="Y29" s="168">
        <v>35</v>
      </c>
      <c r="Z29" s="168">
        <v>32</v>
      </c>
      <c r="AA29" s="168">
        <v>86</v>
      </c>
      <c r="AB29" s="168">
        <v>64</v>
      </c>
      <c r="AC29" s="168">
        <v>22</v>
      </c>
      <c r="AD29" s="168">
        <v>15</v>
      </c>
      <c r="AE29" s="168">
        <v>16</v>
      </c>
      <c r="AF29" s="168">
        <v>14</v>
      </c>
      <c r="AG29" s="168">
        <v>4137</v>
      </c>
      <c r="AH29" s="168">
        <v>2178</v>
      </c>
      <c r="AI29" s="168">
        <v>1959</v>
      </c>
      <c r="AJ29" s="168">
        <v>63</v>
      </c>
      <c r="AK29" s="168">
        <v>59</v>
      </c>
      <c r="AL29" s="168">
        <v>67</v>
      </c>
    </row>
    <row r="30" spans="1:38" x14ac:dyDescent="0.2">
      <c r="A30" s="168" t="s">
        <v>307</v>
      </c>
      <c r="B30" s="168" t="s">
        <v>308</v>
      </c>
      <c r="C30" s="168">
        <v>3458</v>
      </c>
      <c r="D30" s="168">
        <v>1623</v>
      </c>
      <c r="E30" s="168">
        <v>1835</v>
      </c>
      <c r="F30" s="168">
        <v>63</v>
      </c>
      <c r="G30" s="168">
        <v>60</v>
      </c>
      <c r="H30" s="168">
        <v>65</v>
      </c>
      <c r="I30" s="168">
        <v>470</v>
      </c>
      <c r="J30" s="168">
        <v>299</v>
      </c>
      <c r="K30" s="168">
        <v>171</v>
      </c>
      <c r="L30" s="168">
        <v>35</v>
      </c>
      <c r="M30" s="168">
        <v>33</v>
      </c>
      <c r="N30" s="168">
        <v>37</v>
      </c>
      <c r="O30" s="168">
        <v>302</v>
      </c>
      <c r="P30" s="168">
        <v>197</v>
      </c>
      <c r="Q30" s="168">
        <v>105</v>
      </c>
      <c r="R30" s="168">
        <v>31</v>
      </c>
      <c r="S30" s="168">
        <v>30</v>
      </c>
      <c r="T30" s="168">
        <v>31</v>
      </c>
      <c r="U30" s="168">
        <v>772</v>
      </c>
      <c r="V30" s="168">
        <v>496</v>
      </c>
      <c r="W30" s="168">
        <v>276</v>
      </c>
      <c r="X30" s="168">
        <v>33</v>
      </c>
      <c r="Y30" s="168">
        <v>32</v>
      </c>
      <c r="Z30" s="168">
        <v>35</v>
      </c>
      <c r="AA30" s="168">
        <v>43</v>
      </c>
      <c r="AB30" s="168">
        <v>28</v>
      </c>
      <c r="AC30" s="168">
        <v>15</v>
      </c>
      <c r="AD30" s="168">
        <v>14</v>
      </c>
      <c r="AE30" s="168" t="s">
        <v>428</v>
      </c>
      <c r="AF30" s="168" t="s">
        <v>428</v>
      </c>
      <c r="AG30" s="168">
        <v>4308</v>
      </c>
      <c r="AH30" s="168">
        <v>2169</v>
      </c>
      <c r="AI30" s="168">
        <v>2139</v>
      </c>
      <c r="AJ30" s="168">
        <v>57</v>
      </c>
      <c r="AK30" s="168">
        <v>53</v>
      </c>
      <c r="AL30" s="168">
        <v>61</v>
      </c>
    </row>
    <row r="31" spans="1:38" x14ac:dyDescent="0.2">
      <c r="A31" s="168" t="s">
        <v>271</v>
      </c>
      <c r="B31" s="168" t="s">
        <v>272</v>
      </c>
      <c r="C31" s="168">
        <v>2425</v>
      </c>
      <c r="D31" s="168">
        <v>1157</v>
      </c>
      <c r="E31" s="168">
        <v>1268</v>
      </c>
      <c r="F31" s="168">
        <v>63</v>
      </c>
      <c r="G31" s="168">
        <v>61</v>
      </c>
      <c r="H31" s="168">
        <v>65</v>
      </c>
      <c r="I31" s="168">
        <v>239</v>
      </c>
      <c r="J31" s="168">
        <v>157</v>
      </c>
      <c r="K31" s="168">
        <v>82</v>
      </c>
      <c r="L31" s="168">
        <v>31</v>
      </c>
      <c r="M31" s="168">
        <v>31</v>
      </c>
      <c r="N31" s="168">
        <v>30</v>
      </c>
      <c r="O31" s="168">
        <v>225</v>
      </c>
      <c r="P31" s="168">
        <v>155</v>
      </c>
      <c r="Q31" s="168">
        <v>70</v>
      </c>
      <c r="R31" s="168">
        <v>33</v>
      </c>
      <c r="S31" s="168">
        <v>32</v>
      </c>
      <c r="T31" s="168">
        <v>34</v>
      </c>
      <c r="U31" s="168">
        <v>464</v>
      </c>
      <c r="V31" s="168">
        <v>312</v>
      </c>
      <c r="W31" s="168">
        <v>152</v>
      </c>
      <c r="X31" s="168">
        <v>32</v>
      </c>
      <c r="Y31" s="168">
        <v>31</v>
      </c>
      <c r="Z31" s="168">
        <v>32</v>
      </c>
      <c r="AA31" s="168">
        <v>48</v>
      </c>
      <c r="AB31" s="168">
        <v>39</v>
      </c>
      <c r="AC31" s="168">
        <v>9</v>
      </c>
      <c r="AD31" s="168">
        <v>10</v>
      </c>
      <c r="AE31" s="168" t="s">
        <v>428</v>
      </c>
      <c r="AF31" s="168" t="s">
        <v>428</v>
      </c>
      <c r="AG31" s="168">
        <v>2981</v>
      </c>
      <c r="AH31" s="168">
        <v>1526</v>
      </c>
      <c r="AI31" s="168">
        <v>1455</v>
      </c>
      <c r="AJ31" s="168">
        <v>56</v>
      </c>
      <c r="AK31" s="168">
        <v>53</v>
      </c>
      <c r="AL31" s="168">
        <v>60</v>
      </c>
    </row>
    <row r="32" spans="1:38" x14ac:dyDescent="0.2">
      <c r="A32" s="168" t="s">
        <v>311</v>
      </c>
      <c r="B32" s="168" t="s">
        <v>312</v>
      </c>
      <c r="C32" s="168">
        <v>2228</v>
      </c>
      <c r="D32" s="168">
        <v>1075</v>
      </c>
      <c r="E32" s="168">
        <v>1153</v>
      </c>
      <c r="F32" s="168">
        <v>71</v>
      </c>
      <c r="G32" s="168">
        <v>71</v>
      </c>
      <c r="H32" s="168">
        <v>72</v>
      </c>
      <c r="I32" s="168">
        <v>242</v>
      </c>
      <c r="J32" s="168">
        <v>161</v>
      </c>
      <c r="K32" s="168">
        <v>81</v>
      </c>
      <c r="L32" s="168">
        <v>31</v>
      </c>
      <c r="M32" s="168">
        <v>30</v>
      </c>
      <c r="N32" s="168">
        <v>32</v>
      </c>
      <c r="O32" s="168">
        <v>164</v>
      </c>
      <c r="P32" s="168">
        <v>110</v>
      </c>
      <c r="Q32" s="168">
        <v>54</v>
      </c>
      <c r="R32" s="168">
        <v>23</v>
      </c>
      <c r="S32" s="168">
        <v>23</v>
      </c>
      <c r="T32" s="168">
        <v>24</v>
      </c>
      <c r="U32" s="168">
        <v>406</v>
      </c>
      <c r="V32" s="168">
        <v>271</v>
      </c>
      <c r="W32" s="168">
        <v>135</v>
      </c>
      <c r="X32" s="168">
        <v>28</v>
      </c>
      <c r="Y32" s="168">
        <v>27</v>
      </c>
      <c r="Z32" s="168">
        <v>29</v>
      </c>
      <c r="AA32" s="168">
        <v>55</v>
      </c>
      <c r="AB32" s="168">
        <v>42</v>
      </c>
      <c r="AC32" s="168">
        <v>13</v>
      </c>
      <c r="AD32" s="168">
        <v>20</v>
      </c>
      <c r="AE32" s="168" t="s">
        <v>428</v>
      </c>
      <c r="AF32" s="168" t="s">
        <v>428</v>
      </c>
      <c r="AG32" s="168">
        <v>2733</v>
      </c>
      <c r="AH32" s="168">
        <v>1412</v>
      </c>
      <c r="AI32" s="168">
        <v>1321</v>
      </c>
      <c r="AJ32" s="168">
        <v>63</v>
      </c>
      <c r="AK32" s="168">
        <v>60</v>
      </c>
      <c r="AL32" s="168">
        <v>66</v>
      </c>
    </row>
    <row r="33" spans="1:38" x14ac:dyDescent="0.2">
      <c r="A33" s="168" t="s">
        <v>313</v>
      </c>
      <c r="B33" s="168" t="s">
        <v>314</v>
      </c>
      <c r="C33" s="168">
        <v>2313</v>
      </c>
      <c r="D33" s="168">
        <v>1097</v>
      </c>
      <c r="E33" s="168">
        <v>1216</v>
      </c>
      <c r="F33" s="168">
        <v>64</v>
      </c>
      <c r="G33" s="168">
        <v>60</v>
      </c>
      <c r="H33" s="168">
        <v>67</v>
      </c>
      <c r="I33" s="168">
        <v>182</v>
      </c>
      <c r="J33" s="168">
        <v>125</v>
      </c>
      <c r="K33" s="168">
        <v>57</v>
      </c>
      <c r="L33" s="168">
        <v>20</v>
      </c>
      <c r="M33" s="168">
        <v>21</v>
      </c>
      <c r="N33" s="168">
        <v>19</v>
      </c>
      <c r="O33" s="168">
        <v>187</v>
      </c>
      <c r="P33" s="168">
        <v>146</v>
      </c>
      <c r="Q33" s="168">
        <v>41</v>
      </c>
      <c r="R33" s="168">
        <v>30</v>
      </c>
      <c r="S33" s="168">
        <v>32</v>
      </c>
      <c r="T33" s="168">
        <v>24</v>
      </c>
      <c r="U33" s="168">
        <v>369</v>
      </c>
      <c r="V33" s="168">
        <v>271</v>
      </c>
      <c r="W33" s="168">
        <v>98</v>
      </c>
      <c r="X33" s="168">
        <v>25</v>
      </c>
      <c r="Y33" s="168">
        <v>27</v>
      </c>
      <c r="Z33" s="168">
        <v>21</v>
      </c>
      <c r="AA33" s="168">
        <v>12</v>
      </c>
      <c r="AB33" s="168">
        <v>9</v>
      </c>
      <c r="AC33" s="168">
        <v>3</v>
      </c>
      <c r="AD33" s="168" t="s">
        <v>428</v>
      </c>
      <c r="AE33" s="168" t="s">
        <v>428</v>
      </c>
      <c r="AF33" s="168" t="s">
        <v>428</v>
      </c>
      <c r="AG33" s="168">
        <v>2702</v>
      </c>
      <c r="AH33" s="168">
        <v>1378</v>
      </c>
      <c r="AI33" s="168">
        <v>1324</v>
      </c>
      <c r="AJ33" s="168">
        <v>58</v>
      </c>
      <c r="AK33" s="168">
        <v>53</v>
      </c>
      <c r="AL33" s="168">
        <v>63</v>
      </c>
    </row>
    <row r="34" spans="1:38" x14ac:dyDescent="0.2">
      <c r="A34" s="168" t="s">
        <v>315</v>
      </c>
      <c r="B34" s="168" t="s">
        <v>316</v>
      </c>
      <c r="C34" s="168">
        <v>2881</v>
      </c>
      <c r="D34" s="168">
        <v>1355</v>
      </c>
      <c r="E34" s="168">
        <v>1526</v>
      </c>
      <c r="F34" s="168">
        <v>65</v>
      </c>
      <c r="G34" s="168">
        <v>64</v>
      </c>
      <c r="H34" s="168">
        <v>66</v>
      </c>
      <c r="I34" s="168">
        <v>423</v>
      </c>
      <c r="J34" s="168">
        <v>276</v>
      </c>
      <c r="K34" s="168">
        <v>147</v>
      </c>
      <c r="L34" s="168">
        <v>27</v>
      </c>
      <c r="M34" s="168">
        <v>28</v>
      </c>
      <c r="N34" s="168">
        <v>25</v>
      </c>
      <c r="O34" s="168">
        <v>234</v>
      </c>
      <c r="P34" s="168">
        <v>175</v>
      </c>
      <c r="Q34" s="168">
        <v>59</v>
      </c>
      <c r="R34" s="168">
        <v>32</v>
      </c>
      <c r="S34" s="168">
        <v>35</v>
      </c>
      <c r="T34" s="168">
        <v>22</v>
      </c>
      <c r="U34" s="168">
        <v>657</v>
      </c>
      <c r="V34" s="168">
        <v>451</v>
      </c>
      <c r="W34" s="168">
        <v>206</v>
      </c>
      <c r="X34" s="168">
        <v>28</v>
      </c>
      <c r="Y34" s="168">
        <v>30</v>
      </c>
      <c r="Z34" s="168">
        <v>24</v>
      </c>
      <c r="AA34" s="168">
        <v>64</v>
      </c>
      <c r="AB34" s="168">
        <v>38</v>
      </c>
      <c r="AC34" s="168">
        <v>26</v>
      </c>
      <c r="AD34" s="168">
        <v>9</v>
      </c>
      <c r="AE34" s="168" t="s">
        <v>428</v>
      </c>
      <c r="AF34" s="168" t="s">
        <v>428</v>
      </c>
      <c r="AG34" s="168">
        <v>3642</v>
      </c>
      <c r="AH34" s="168">
        <v>1863</v>
      </c>
      <c r="AI34" s="168">
        <v>1779</v>
      </c>
      <c r="AJ34" s="168">
        <v>57</v>
      </c>
      <c r="AK34" s="168">
        <v>54</v>
      </c>
      <c r="AL34" s="168">
        <v>60</v>
      </c>
    </row>
    <row r="35" spans="1:38" x14ac:dyDescent="0.2">
      <c r="A35" s="168" t="s">
        <v>317</v>
      </c>
      <c r="B35" s="168" t="s">
        <v>318</v>
      </c>
      <c r="C35" s="168">
        <v>2353</v>
      </c>
      <c r="D35" s="168">
        <v>1134</v>
      </c>
      <c r="E35" s="168">
        <v>1219</v>
      </c>
      <c r="F35" s="168">
        <v>67</v>
      </c>
      <c r="G35" s="168">
        <v>66</v>
      </c>
      <c r="H35" s="168">
        <v>69</v>
      </c>
      <c r="I35" s="168">
        <v>393</v>
      </c>
      <c r="J35" s="168">
        <v>253</v>
      </c>
      <c r="K35" s="168">
        <v>140</v>
      </c>
      <c r="L35" s="168">
        <v>28</v>
      </c>
      <c r="M35" s="168">
        <v>27</v>
      </c>
      <c r="N35" s="168">
        <v>29</v>
      </c>
      <c r="O35" s="168">
        <v>161</v>
      </c>
      <c r="P35" s="168">
        <v>118</v>
      </c>
      <c r="Q35" s="168">
        <v>43</v>
      </c>
      <c r="R35" s="168">
        <v>28</v>
      </c>
      <c r="S35" s="168">
        <v>25</v>
      </c>
      <c r="T35" s="168">
        <v>35</v>
      </c>
      <c r="U35" s="168">
        <v>554</v>
      </c>
      <c r="V35" s="168">
        <v>371</v>
      </c>
      <c r="W35" s="168">
        <v>183</v>
      </c>
      <c r="X35" s="168">
        <v>28</v>
      </c>
      <c r="Y35" s="168">
        <v>27</v>
      </c>
      <c r="Z35" s="168">
        <v>31</v>
      </c>
      <c r="AA35" s="168">
        <v>54</v>
      </c>
      <c r="AB35" s="168">
        <v>29</v>
      </c>
      <c r="AC35" s="168">
        <v>25</v>
      </c>
      <c r="AD35" s="168">
        <v>9</v>
      </c>
      <c r="AE35" s="168" t="s">
        <v>428</v>
      </c>
      <c r="AF35" s="168" t="s">
        <v>428</v>
      </c>
      <c r="AG35" s="168">
        <v>2994</v>
      </c>
      <c r="AH35" s="168">
        <v>1551</v>
      </c>
      <c r="AI35" s="168">
        <v>1443</v>
      </c>
      <c r="AJ35" s="168">
        <v>59</v>
      </c>
      <c r="AK35" s="168">
        <v>55</v>
      </c>
      <c r="AL35" s="168">
        <v>62</v>
      </c>
    </row>
    <row r="36" spans="1:38" x14ac:dyDescent="0.2">
      <c r="A36" s="168" t="s">
        <v>319</v>
      </c>
      <c r="B36" s="168" t="s">
        <v>320</v>
      </c>
      <c r="C36" s="168">
        <v>1433</v>
      </c>
      <c r="D36" s="168">
        <v>709</v>
      </c>
      <c r="E36" s="168">
        <v>724</v>
      </c>
      <c r="F36" s="168">
        <v>70</v>
      </c>
      <c r="G36" s="168">
        <v>69</v>
      </c>
      <c r="H36" s="168">
        <v>71</v>
      </c>
      <c r="I36" s="168">
        <v>116</v>
      </c>
      <c r="J36" s="168">
        <v>83</v>
      </c>
      <c r="K36" s="168">
        <v>33</v>
      </c>
      <c r="L36" s="168">
        <v>34</v>
      </c>
      <c r="M36" s="168">
        <v>40</v>
      </c>
      <c r="N36" s="168">
        <v>18</v>
      </c>
      <c r="O36" s="168">
        <v>106</v>
      </c>
      <c r="P36" s="168">
        <v>82</v>
      </c>
      <c r="Q36" s="168">
        <v>24</v>
      </c>
      <c r="R36" s="168">
        <v>27</v>
      </c>
      <c r="S36" s="168">
        <v>29</v>
      </c>
      <c r="T36" s="168">
        <v>21</v>
      </c>
      <c r="U36" s="168">
        <v>222</v>
      </c>
      <c r="V36" s="168">
        <v>165</v>
      </c>
      <c r="W36" s="168">
        <v>57</v>
      </c>
      <c r="X36" s="168">
        <v>31</v>
      </c>
      <c r="Y36" s="168">
        <v>35</v>
      </c>
      <c r="Z36" s="168">
        <v>19</v>
      </c>
      <c r="AA36" s="168">
        <v>28</v>
      </c>
      <c r="AB36" s="168">
        <v>22</v>
      </c>
      <c r="AC36" s="168">
        <v>6</v>
      </c>
      <c r="AD36" s="168" t="s">
        <v>428</v>
      </c>
      <c r="AE36" s="168" t="s">
        <v>428</v>
      </c>
      <c r="AF36" s="168" t="s">
        <v>428</v>
      </c>
      <c r="AG36" s="168">
        <v>1698</v>
      </c>
      <c r="AH36" s="168">
        <v>904</v>
      </c>
      <c r="AI36" s="168">
        <v>794</v>
      </c>
      <c r="AJ36" s="168">
        <v>63</v>
      </c>
      <c r="AK36" s="168">
        <v>60</v>
      </c>
      <c r="AL36" s="168">
        <v>66</v>
      </c>
    </row>
    <row r="37" spans="1:38" x14ac:dyDescent="0.2">
      <c r="A37" s="168" t="s">
        <v>321</v>
      </c>
      <c r="B37" s="168" t="s">
        <v>322</v>
      </c>
      <c r="C37" s="168">
        <v>1983</v>
      </c>
      <c r="D37" s="168">
        <v>928</v>
      </c>
      <c r="E37" s="168">
        <v>1055</v>
      </c>
      <c r="F37" s="168">
        <v>62</v>
      </c>
      <c r="G37" s="168">
        <v>60</v>
      </c>
      <c r="H37" s="168">
        <v>64</v>
      </c>
      <c r="I37" s="168">
        <v>206</v>
      </c>
      <c r="J37" s="168">
        <v>138</v>
      </c>
      <c r="K37" s="168">
        <v>68</v>
      </c>
      <c r="L37" s="168">
        <v>24</v>
      </c>
      <c r="M37" s="168">
        <v>26</v>
      </c>
      <c r="N37" s="168">
        <v>19</v>
      </c>
      <c r="O37" s="168">
        <v>73</v>
      </c>
      <c r="P37" s="168">
        <v>54</v>
      </c>
      <c r="Q37" s="168">
        <v>19</v>
      </c>
      <c r="R37" s="168">
        <v>27</v>
      </c>
      <c r="S37" s="168">
        <v>31</v>
      </c>
      <c r="T37" s="168">
        <v>16</v>
      </c>
      <c r="U37" s="168">
        <v>279</v>
      </c>
      <c r="V37" s="168">
        <v>192</v>
      </c>
      <c r="W37" s="168">
        <v>87</v>
      </c>
      <c r="X37" s="168">
        <v>25</v>
      </c>
      <c r="Y37" s="168">
        <v>28</v>
      </c>
      <c r="Z37" s="168">
        <v>18</v>
      </c>
      <c r="AA37" s="168">
        <v>33</v>
      </c>
      <c r="AB37" s="168">
        <v>23</v>
      </c>
      <c r="AC37" s="168">
        <v>10</v>
      </c>
      <c r="AD37" s="168" t="s">
        <v>428</v>
      </c>
      <c r="AE37" s="168" t="s">
        <v>428</v>
      </c>
      <c r="AF37" s="168" t="s">
        <v>428</v>
      </c>
      <c r="AG37" s="168">
        <v>2320</v>
      </c>
      <c r="AH37" s="168">
        <v>1157</v>
      </c>
      <c r="AI37" s="168">
        <v>1163</v>
      </c>
      <c r="AJ37" s="168">
        <v>57</v>
      </c>
      <c r="AK37" s="168">
        <v>54</v>
      </c>
      <c r="AL37" s="168">
        <v>60</v>
      </c>
    </row>
    <row r="38" spans="1:38" x14ac:dyDescent="0.2">
      <c r="A38" s="168" t="s">
        <v>281</v>
      </c>
      <c r="B38" s="168" t="s">
        <v>282</v>
      </c>
      <c r="C38" s="168">
        <v>3712</v>
      </c>
      <c r="D38" s="168">
        <v>1749</v>
      </c>
      <c r="E38" s="168">
        <v>1963</v>
      </c>
      <c r="F38" s="168">
        <v>68</v>
      </c>
      <c r="G38" s="168">
        <v>66</v>
      </c>
      <c r="H38" s="168">
        <v>69</v>
      </c>
      <c r="I38" s="168">
        <v>416</v>
      </c>
      <c r="J38" s="168">
        <v>255</v>
      </c>
      <c r="K38" s="168">
        <v>161</v>
      </c>
      <c r="L38" s="168">
        <v>39</v>
      </c>
      <c r="M38" s="168" t="s">
        <v>428</v>
      </c>
      <c r="N38" s="168" t="s">
        <v>428</v>
      </c>
      <c r="O38" s="168">
        <v>264</v>
      </c>
      <c r="P38" s="168">
        <v>183</v>
      </c>
      <c r="Q38" s="168">
        <v>81</v>
      </c>
      <c r="R38" s="168">
        <v>31</v>
      </c>
      <c r="S38" s="168" t="s">
        <v>428</v>
      </c>
      <c r="T38" s="168" t="s">
        <v>428</v>
      </c>
      <c r="U38" s="168">
        <v>680</v>
      </c>
      <c r="V38" s="168">
        <v>438</v>
      </c>
      <c r="W38" s="168">
        <v>242</v>
      </c>
      <c r="X38" s="168">
        <v>36</v>
      </c>
      <c r="Y38" s="168">
        <v>37</v>
      </c>
      <c r="Z38" s="168">
        <v>34</v>
      </c>
      <c r="AA38" s="168" t="s">
        <v>428</v>
      </c>
      <c r="AB38" s="168">
        <v>3</v>
      </c>
      <c r="AC38" s="168" t="s">
        <v>428</v>
      </c>
      <c r="AD38" s="168" t="s">
        <v>428</v>
      </c>
      <c r="AE38" s="168" t="s">
        <v>428</v>
      </c>
      <c r="AF38" s="168" t="s">
        <v>428</v>
      </c>
      <c r="AG38" s="168">
        <v>4471</v>
      </c>
      <c r="AH38" s="168">
        <v>2238</v>
      </c>
      <c r="AI38" s="168">
        <v>2233</v>
      </c>
      <c r="AJ38" s="168">
        <v>62</v>
      </c>
      <c r="AK38" s="168">
        <v>60</v>
      </c>
      <c r="AL38" s="168">
        <v>65</v>
      </c>
    </row>
    <row r="39" spans="1:38" x14ac:dyDescent="0.2">
      <c r="A39" s="168" t="s">
        <v>323</v>
      </c>
      <c r="B39" s="168" t="s">
        <v>324</v>
      </c>
      <c r="C39" s="168">
        <v>3256</v>
      </c>
      <c r="D39" s="168">
        <v>1584</v>
      </c>
      <c r="E39" s="168">
        <v>1672</v>
      </c>
      <c r="F39" s="168">
        <v>61</v>
      </c>
      <c r="G39" s="168">
        <v>58</v>
      </c>
      <c r="H39" s="168">
        <v>64</v>
      </c>
      <c r="I39" s="168">
        <v>259</v>
      </c>
      <c r="J39" s="168">
        <v>166</v>
      </c>
      <c r="K39" s="168">
        <v>93</v>
      </c>
      <c r="L39" s="168">
        <v>19</v>
      </c>
      <c r="M39" s="168">
        <v>19</v>
      </c>
      <c r="N39" s="168">
        <v>20</v>
      </c>
      <c r="O39" s="168">
        <v>157</v>
      </c>
      <c r="P39" s="168">
        <v>118</v>
      </c>
      <c r="Q39" s="168">
        <v>39</v>
      </c>
      <c r="R39" s="168">
        <v>15</v>
      </c>
      <c r="S39" s="168">
        <v>15</v>
      </c>
      <c r="T39" s="168">
        <v>13</v>
      </c>
      <c r="U39" s="168">
        <v>416</v>
      </c>
      <c r="V39" s="168">
        <v>284</v>
      </c>
      <c r="W39" s="168">
        <v>132</v>
      </c>
      <c r="X39" s="168">
        <v>18</v>
      </c>
      <c r="Y39" s="168">
        <v>17</v>
      </c>
      <c r="Z39" s="168">
        <v>18</v>
      </c>
      <c r="AA39" s="168">
        <v>60</v>
      </c>
      <c r="AB39" s="168">
        <v>38</v>
      </c>
      <c r="AC39" s="168">
        <v>22</v>
      </c>
      <c r="AD39" s="168">
        <v>7</v>
      </c>
      <c r="AE39" s="168" t="s">
        <v>428</v>
      </c>
      <c r="AF39" s="168" t="s">
        <v>428</v>
      </c>
      <c r="AG39" s="168">
        <v>3773</v>
      </c>
      <c r="AH39" s="168">
        <v>1927</v>
      </c>
      <c r="AI39" s="168">
        <v>1846</v>
      </c>
      <c r="AJ39" s="168">
        <v>55</v>
      </c>
      <c r="AK39" s="168">
        <v>51</v>
      </c>
      <c r="AL39" s="168">
        <v>59</v>
      </c>
    </row>
    <row r="40" spans="1:38" x14ac:dyDescent="0.2">
      <c r="A40" s="168" t="s">
        <v>325</v>
      </c>
      <c r="B40" s="168" t="s">
        <v>326</v>
      </c>
      <c r="C40" s="168">
        <v>1967</v>
      </c>
      <c r="D40" s="168">
        <v>962</v>
      </c>
      <c r="E40" s="168">
        <v>1005</v>
      </c>
      <c r="F40" s="168">
        <v>70</v>
      </c>
      <c r="G40" s="168">
        <v>66</v>
      </c>
      <c r="H40" s="168">
        <v>73</v>
      </c>
      <c r="I40" s="168">
        <v>106</v>
      </c>
      <c r="J40" s="168">
        <v>66</v>
      </c>
      <c r="K40" s="168">
        <v>40</v>
      </c>
      <c r="L40" s="168">
        <v>24</v>
      </c>
      <c r="M40" s="168" t="s">
        <v>428</v>
      </c>
      <c r="N40" s="168" t="s">
        <v>428</v>
      </c>
      <c r="O40" s="168">
        <v>48</v>
      </c>
      <c r="P40" s="168">
        <v>35</v>
      </c>
      <c r="Q40" s="168">
        <v>13</v>
      </c>
      <c r="R40" s="168">
        <v>23</v>
      </c>
      <c r="S40" s="168" t="s">
        <v>428</v>
      </c>
      <c r="T40" s="168" t="s">
        <v>428</v>
      </c>
      <c r="U40" s="168">
        <v>154</v>
      </c>
      <c r="V40" s="168">
        <v>101</v>
      </c>
      <c r="W40" s="168">
        <v>53</v>
      </c>
      <c r="X40" s="168">
        <v>23</v>
      </c>
      <c r="Y40" s="168">
        <v>25</v>
      </c>
      <c r="Z40" s="168">
        <v>21</v>
      </c>
      <c r="AA40" s="168">
        <v>32</v>
      </c>
      <c r="AB40" s="168">
        <v>22</v>
      </c>
      <c r="AC40" s="168">
        <v>10</v>
      </c>
      <c r="AD40" s="168">
        <v>16</v>
      </c>
      <c r="AE40" s="168" t="s">
        <v>428</v>
      </c>
      <c r="AF40" s="168" t="s">
        <v>428</v>
      </c>
      <c r="AG40" s="168">
        <v>2168</v>
      </c>
      <c r="AH40" s="168">
        <v>1094</v>
      </c>
      <c r="AI40" s="168">
        <v>1074</v>
      </c>
      <c r="AJ40" s="168">
        <v>65</v>
      </c>
      <c r="AK40" s="168">
        <v>61</v>
      </c>
      <c r="AL40" s="168">
        <v>69</v>
      </c>
    </row>
    <row r="41" spans="1:38" x14ac:dyDescent="0.2">
      <c r="A41" s="168" t="s">
        <v>327</v>
      </c>
      <c r="B41" s="168" t="s">
        <v>328</v>
      </c>
      <c r="C41" s="168">
        <v>1730</v>
      </c>
      <c r="D41" s="168">
        <v>838</v>
      </c>
      <c r="E41" s="168">
        <v>892</v>
      </c>
      <c r="F41" s="168">
        <v>74</v>
      </c>
      <c r="G41" s="168">
        <v>71</v>
      </c>
      <c r="H41" s="168">
        <v>76</v>
      </c>
      <c r="I41" s="168">
        <v>237</v>
      </c>
      <c r="J41" s="168">
        <v>147</v>
      </c>
      <c r="K41" s="168">
        <v>90</v>
      </c>
      <c r="L41" s="168">
        <v>26</v>
      </c>
      <c r="M41" s="168" t="s">
        <v>428</v>
      </c>
      <c r="N41" s="168" t="s">
        <v>428</v>
      </c>
      <c r="O41" s="168">
        <v>70</v>
      </c>
      <c r="P41" s="168">
        <v>51</v>
      </c>
      <c r="Q41" s="168">
        <v>19</v>
      </c>
      <c r="R41" s="168">
        <v>23</v>
      </c>
      <c r="S41" s="168" t="s">
        <v>428</v>
      </c>
      <c r="T41" s="168" t="s">
        <v>428</v>
      </c>
      <c r="U41" s="168">
        <v>307</v>
      </c>
      <c r="V41" s="168">
        <v>198</v>
      </c>
      <c r="W41" s="168">
        <v>109</v>
      </c>
      <c r="X41" s="168">
        <v>25</v>
      </c>
      <c r="Y41" s="168">
        <v>26</v>
      </c>
      <c r="Z41" s="168">
        <v>23</v>
      </c>
      <c r="AA41" s="168">
        <v>34</v>
      </c>
      <c r="AB41" s="168">
        <v>19</v>
      </c>
      <c r="AC41" s="168">
        <v>15</v>
      </c>
      <c r="AD41" s="168">
        <v>15</v>
      </c>
      <c r="AE41" s="168" t="s">
        <v>428</v>
      </c>
      <c r="AF41" s="168" t="s">
        <v>428</v>
      </c>
      <c r="AG41" s="168">
        <v>2083</v>
      </c>
      <c r="AH41" s="168">
        <v>1063</v>
      </c>
      <c r="AI41" s="168">
        <v>1020</v>
      </c>
      <c r="AJ41" s="168">
        <v>65</v>
      </c>
      <c r="AK41" s="168">
        <v>61</v>
      </c>
      <c r="AL41" s="168">
        <v>69</v>
      </c>
    </row>
    <row r="42" spans="1:38" x14ac:dyDescent="0.2">
      <c r="A42" s="168" t="s">
        <v>329</v>
      </c>
      <c r="B42" s="168" t="s">
        <v>330</v>
      </c>
      <c r="C42" s="168">
        <v>2598</v>
      </c>
      <c r="D42" s="168">
        <v>1197</v>
      </c>
      <c r="E42" s="168">
        <v>1401</v>
      </c>
      <c r="F42" s="168">
        <v>69</v>
      </c>
      <c r="G42" s="168">
        <v>66</v>
      </c>
      <c r="H42" s="168">
        <v>71</v>
      </c>
      <c r="I42" s="168">
        <v>432</v>
      </c>
      <c r="J42" s="168">
        <v>270</v>
      </c>
      <c r="K42" s="168">
        <v>162</v>
      </c>
      <c r="L42" s="168">
        <v>41</v>
      </c>
      <c r="M42" s="168">
        <v>41</v>
      </c>
      <c r="N42" s="168">
        <v>41</v>
      </c>
      <c r="O42" s="168">
        <v>286</v>
      </c>
      <c r="P42" s="168">
        <v>192</v>
      </c>
      <c r="Q42" s="168">
        <v>94</v>
      </c>
      <c r="R42" s="168">
        <v>33</v>
      </c>
      <c r="S42" s="168">
        <v>31</v>
      </c>
      <c r="T42" s="168">
        <v>37</v>
      </c>
      <c r="U42" s="168">
        <v>718</v>
      </c>
      <c r="V42" s="168">
        <v>462</v>
      </c>
      <c r="W42" s="168">
        <v>256</v>
      </c>
      <c r="X42" s="168">
        <v>38</v>
      </c>
      <c r="Y42" s="168">
        <v>37</v>
      </c>
      <c r="Z42" s="168">
        <v>39</v>
      </c>
      <c r="AA42" s="168">
        <v>65</v>
      </c>
      <c r="AB42" s="168">
        <v>47</v>
      </c>
      <c r="AC42" s="168">
        <v>18</v>
      </c>
      <c r="AD42" s="168">
        <v>8</v>
      </c>
      <c r="AE42" s="168" t="s">
        <v>428</v>
      </c>
      <c r="AF42" s="168" t="s">
        <v>428</v>
      </c>
      <c r="AG42" s="168">
        <v>3414</v>
      </c>
      <c r="AH42" s="168">
        <v>1720</v>
      </c>
      <c r="AI42" s="168">
        <v>1694</v>
      </c>
      <c r="AJ42" s="168">
        <v>61</v>
      </c>
      <c r="AK42" s="168">
        <v>56</v>
      </c>
      <c r="AL42" s="168">
        <v>65</v>
      </c>
    </row>
    <row r="43" spans="1:38" x14ac:dyDescent="0.2">
      <c r="A43" s="168" t="s">
        <v>208</v>
      </c>
      <c r="B43" s="168" t="s">
        <v>209</v>
      </c>
      <c r="C43" s="168">
        <v>11054</v>
      </c>
      <c r="D43" s="168">
        <v>5142</v>
      </c>
      <c r="E43" s="168">
        <v>5912</v>
      </c>
      <c r="F43" s="168">
        <v>71</v>
      </c>
      <c r="G43" s="168">
        <v>70</v>
      </c>
      <c r="H43" s="168">
        <v>71</v>
      </c>
      <c r="I43" s="168">
        <v>2094</v>
      </c>
      <c r="J43" s="168">
        <v>1315</v>
      </c>
      <c r="K43" s="168">
        <v>779</v>
      </c>
      <c r="L43" s="168">
        <v>27</v>
      </c>
      <c r="M43" s="168">
        <v>27</v>
      </c>
      <c r="N43" s="168">
        <v>28</v>
      </c>
      <c r="O43" s="168">
        <v>1123</v>
      </c>
      <c r="P43" s="168">
        <v>783</v>
      </c>
      <c r="Q43" s="168">
        <v>340</v>
      </c>
      <c r="R43" s="168">
        <v>15</v>
      </c>
      <c r="S43" s="168">
        <v>16</v>
      </c>
      <c r="T43" s="168">
        <v>14</v>
      </c>
      <c r="U43" s="168">
        <v>3217</v>
      </c>
      <c r="V43" s="168">
        <v>2098</v>
      </c>
      <c r="W43" s="168">
        <v>1119</v>
      </c>
      <c r="X43" s="168">
        <v>23</v>
      </c>
      <c r="Y43" s="168">
        <v>23</v>
      </c>
      <c r="Z43" s="168">
        <v>24</v>
      </c>
      <c r="AA43" s="168">
        <v>282</v>
      </c>
      <c r="AB43" s="168">
        <v>203</v>
      </c>
      <c r="AC43" s="168">
        <v>79</v>
      </c>
      <c r="AD43" s="168">
        <v>7</v>
      </c>
      <c r="AE43" s="168">
        <v>8</v>
      </c>
      <c r="AF43" s="168">
        <v>5</v>
      </c>
      <c r="AG43" s="168">
        <v>14681</v>
      </c>
      <c r="AH43" s="168">
        <v>7509</v>
      </c>
      <c r="AI43" s="168">
        <v>7172</v>
      </c>
      <c r="AJ43" s="168">
        <v>59</v>
      </c>
      <c r="AK43" s="168">
        <v>55</v>
      </c>
      <c r="AL43" s="168">
        <v>63</v>
      </c>
    </row>
    <row r="44" spans="1:38" x14ac:dyDescent="0.2">
      <c r="A44" s="168" t="s">
        <v>210</v>
      </c>
      <c r="B44" s="168" t="s">
        <v>211</v>
      </c>
      <c r="C44" s="168">
        <v>3232</v>
      </c>
      <c r="D44" s="168">
        <v>1536</v>
      </c>
      <c r="E44" s="168">
        <v>1696</v>
      </c>
      <c r="F44" s="168">
        <v>65</v>
      </c>
      <c r="G44" s="168">
        <v>62</v>
      </c>
      <c r="H44" s="168">
        <v>68</v>
      </c>
      <c r="I44" s="168">
        <v>261</v>
      </c>
      <c r="J44" s="168">
        <v>171</v>
      </c>
      <c r="K44" s="168">
        <v>90</v>
      </c>
      <c r="L44" s="168">
        <v>28</v>
      </c>
      <c r="M44" s="168">
        <v>29</v>
      </c>
      <c r="N44" s="168">
        <v>24</v>
      </c>
      <c r="O44" s="168">
        <v>366</v>
      </c>
      <c r="P44" s="168">
        <v>263</v>
      </c>
      <c r="Q44" s="168">
        <v>103</v>
      </c>
      <c r="R44" s="168">
        <v>30</v>
      </c>
      <c r="S44" s="168">
        <v>29</v>
      </c>
      <c r="T44" s="168">
        <v>32</v>
      </c>
      <c r="U44" s="168">
        <v>627</v>
      </c>
      <c r="V44" s="168">
        <v>434</v>
      </c>
      <c r="W44" s="168">
        <v>193</v>
      </c>
      <c r="X44" s="168">
        <v>29</v>
      </c>
      <c r="Y44" s="168">
        <v>29</v>
      </c>
      <c r="Z44" s="168">
        <v>28</v>
      </c>
      <c r="AA44" s="168">
        <v>39</v>
      </c>
      <c r="AB44" s="168">
        <v>30</v>
      </c>
      <c r="AC44" s="168">
        <v>9</v>
      </c>
      <c r="AD44" s="168" t="s">
        <v>428</v>
      </c>
      <c r="AE44" s="168" t="s">
        <v>428</v>
      </c>
      <c r="AF44" s="168" t="s">
        <v>428</v>
      </c>
      <c r="AG44" s="168">
        <v>3933</v>
      </c>
      <c r="AH44" s="168">
        <v>2021</v>
      </c>
      <c r="AI44" s="168">
        <v>1912</v>
      </c>
      <c r="AJ44" s="168">
        <v>58</v>
      </c>
      <c r="AK44" s="168">
        <v>53</v>
      </c>
      <c r="AL44" s="168">
        <v>63</v>
      </c>
    </row>
    <row r="45" spans="1:38" x14ac:dyDescent="0.2">
      <c r="A45" s="168" t="s">
        <v>212</v>
      </c>
      <c r="B45" s="168" t="s">
        <v>213</v>
      </c>
      <c r="C45" s="168">
        <v>2919</v>
      </c>
      <c r="D45" s="168">
        <v>1362</v>
      </c>
      <c r="E45" s="168">
        <v>1557</v>
      </c>
      <c r="F45" s="168">
        <v>70</v>
      </c>
      <c r="G45" s="168">
        <v>68</v>
      </c>
      <c r="H45" s="168">
        <v>72</v>
      </c>
      <c r="I45" s="168">
        <v>351</v>
      </c>
      <c r="J45" s="168">
        <v>212</v>
      </c>
      <c r="K45" s="168">
        <v>139</v>
      </c>
      <c r="L45" s="168">
        <v>28</v>
      </c>
      <c r="M45" s="168">
        <v>27</v>
      </c>
      <c r="N45" s="168">
        <v>29</v>
      </c>
      <c r="O45" s="168">
        <v>278</v>
      </c>
      <c r="P45" s="168">
        <v>195</v>
      </c>
      <c r="Q45" s="168">
        <v>83</v>
      </c>
      <c r="R45" s="168">
        <v>28</v>
      </c>
      <c r="S45" s="168">
        <v>30</v>
      </c>
      <c r="T45" s="168">
        <v>25</v>
      </c>
      <c r="U45" s="168">
        <v>629</v>
      </c>
      <c r="V45" s="168">
        <v>407</v>
      </c>
      <c r="W45" s="168">
        <v>222</v>
      </c>
      <c r="X45" s="168">
        <v>28</v>
      </c>
      <c r="Y45" s="168">
        <v>29</v>
      </c>
      <c r="Z45" s="168">
        <v>27</v>
      </c>
      <c r="AA45" s="168">
        <v>92</v>
      </c>
      <c r="AB45" s="168">
        <v>66</v>
      </c>
      <c r="AC45" s="168">
        <v>26</v>
      </c>
      <c r="AD45" s="168">
        <v>21</v>
      </c>
      <c r="AE45" s="168">
        <v>20</v>
      </c>
      <c r="AF45" s="168">
        <v>23</v>
      </c>
      <c r="AG45" s="168">
        <v>3642</v>
      </c>
      <c r="AH45" s="168">
        <v>1836</v>
      </c>
      <c r="AI45" s="168">
        <v>1806</v>
      </c>
      <c r="AJ45" s="168">
        <v>62</v>
      </c>
      <c r="AK45" s="168">
        <v>57</v>
      </c>
      <c r="AL45" s="168">
        <v>66</v>
      </c>
    </row>
    <row r="46" spans="1:38" x14ac:dyDescent="0.2">
      <c r="A46" s="168" t="s">
        <v>216</v>
      </c>
      <c r="B46" s="168" t="s">
        <v>217</v>
      </c>
      <c r="C46" s="168">
        <v>3236</v>
      </c>
      <c r="D46" s="168">
        <v>1509</v>
      </c>
      <c r="E46" s="168">
        <v>1727</v>
      </c>
      <c r="F46" s="168">
        <v>67</v>
      </c>
      <c r="G46" s="168">
        <v>65</v>
      </c>
      <c r="H46" s="168">
        <v>69</v>
      </c>
      <c r="I46" s="168">
        <v>538</v>
      </c>
      <c r="J46" s="168">
        <v>349</v>
      </c>
      <c r="K46" s="168">
        <v>189</v>
      </c>
      <c r="L46" s="168">
        <v>24</v>
      </c>
      <c r="M46" s="168">
        <v>25</v>
      </c>
      <c r="N46" s="168">
        <v>23</v>
      </c>
      <c r="O46" s="168">
        <v>243</v>
      </c>
      <c r="P46" s="168">
        <v>180</v>
      </c>
      <c r="Q46" s="168">
        <v>63</v>
      </c>
      <c r="R46" s="168">
        <v>25</v>
      </c>
      <c r="S46" s="168">
        <v>24</v>
      </c>
      <c r="T46" s="168">
        <v>25</v>
      </c>
      <c r="U46" s="168">
        <v>781</v>
      </c>
      <c r="V46" s="168">
        <v>529</v>
      </c>
      <c r="W46" s="168">
        <v>252</v>
      </c>
      <c r="X46" s="168">
        <v>24</v>
      </c>
      <c r="Y46" s="168">
        <v>25</v>
      </c>
      <c r="Z46" s="168">
        <v>23</v>
      </c>
      <c r="AA46" s="168">
        <v>52</v>
      </c>
      <c r="AB46" s="168">
        <v>33</v>
      </c>
      <c r="AC46" s="168">
        <v>19</v>
      </c>
      <c r="AD46" s="168">
        <v>8</v>
      </c>
      <c r="AE46" s="168" t="s">
        <v>428</v>
      </c>
      <c r="AF46" s="168" t="s">
        <v>428</v>
      </c>
      <c r="AG46" s="168">
        <v>4105</v>
      </c>
      <c r="AH46" s="168">
        <v>2086</v>
      </c>
      <c r="AI46" s="168">
        <v>2019</v>
      </c>
      <c r="AJ46" s="168">
        <v>58</v>
      </c>
      <c r="AK46" s="168">
        <v>53</v>
      </c>
      <c r="AL46" s="168">
        <v>62</v>
      </c>
    </row>
    <row r="47" spans="1:38" x14ac:dyDescent="0.2">
      <c r="A47" s="168" t="s">
        <v>220</v>
      </c>
      <c r="B47" s="168" t="s">
        <v>221</v>
      </c>
      <c r="C47" s="168">
        <v>2223</v>
      </c>
      <c r="D47" s="168">
        <v>1072</v>
      </c>
      <c r="E47" s="168">
        <v>1151</v>
      </c>
      <c r="F47" s="168">
        <v>77</v>
      </c>
      <c r="G47" s="168">
        <v>76</v>
      </c>
      <c r="H47" s="168">
        <v>78</v>
      </c>
      <c r="I47" s="168">
        <v>164</v>
      </c>
      <c r="J47" s="168">
        <v>107</v>
      </c>
      <c r="K47" s="168">
        <v>57</v>
      </c>
      <c r="L47" s="168">
        <v>45</v>
      </c>
      <c r="M47" s="168">
        <v>40</v>
      </c>
      <c r="N47" s="168">
        <v>54</v>
      </c>
      <c r="O47" s="168">
        <v>126</v>
      </c>
      <c r="P47" s="168">
        <v>96</v>
      </c>
      <c r="Q47" s="168">
        <v>30</v>
      </c>
      <c r="R47" s="168">
        <v>39</v>
      </c>
      <c r="S47" s="168">
        <v>41</v>
      </c>
      <c r="T47" s="168">
        <v>33</v>
      </c>
      <c r="U47" s="168">
        <v>290</v>
      </c>
      <c r="V47" s="168">
        <v>203</v>
      </c>
      <c r="W47" s="168">
        <v>87</v>
      </c>
      <c r="X47" s="168">
        <v>42</v>
      </c>
      <c r="Y47" s="168">
        <v>40</v>
      </c>
      <c r="Z47" s="168">
        <v>47</v>
      </c>
      <c r="AA47" s="168">
        <v>49</v>
      </c>
      <c r="AB47" s="168">
        <v>38</v>
      </c>
      <c r="AC47" s="168">
        <v>11</v>
      </c>
      <c r="AD47" s="168">
        <v>22</v>
      </c>
      <c r="AE47" s="168" t="s">
        <v>428</v>
      </c>
      <c r="AF47" s="168" t="s">
        <v>428</v>
      </c>
      <c r="AG47" s="168">
        <v>2566</v>
      </c>
      <c r="AH47" s="168">
        <v>1316</v>
      </c>
      <c r="AI47" s="168">
        <v>1250</v>
      </c>
      <c r="AJ47" s="168">
        <v>72</v>
      </c>
      <c r="AK47" s="168">
        <v>69</v>
      </c>
      <c r="AL47" s="168">
        <v>75</v>
      </c>
    </row>
    <row r="48" spans="1:38" x14ac:dyDescent="0.2">
      <c r="A48" s="168" t="s">
        <v>228</v>
      </c>
      <c r="B48" s="168" t="s">
        <v>229</v>
      </c>
      <c r="C48" s="168">
        <v>3067</v>
      </c>
      <c r="D48" s="168">
        <v>1466</v>
      </c>
      <c r="E48" s="168">
        <v>1601</v>
      </c>
      <c r="F48" s="168">
        <v>68</v>
      </c>
      <c r="G48" s="168">
        <v>66</v>
      </c>
      <c r="H48" s="168">
        <v>69</v>
      </c>
      <c r="I48" s="168">
        <v>337</v>
      </c>
      <c r="J48" s="168">
        <v>222</v>
      </c>
      <c r="K48" s="168">
        <v>115</v>
      </c>
      <c r="L48" s="168">
        <v>20</v>
      </c>
      <c r="M48" s="168">
        <v>21</v>
      </c>
      <c r="N48" s="168">
        <v>19</v>
      </c>
      <c r="O48" s="168">
        <v>99</v>
      </c>
      <c r="P48" s="168">
        <v>67</v>
      </c>
      <c r="Q48" s="168">
        <v>32</v>
      </c>
      <c r="R48" s="168">
        <v>24</v>
      </c>
      <c r="S48" s="168">
        <v>24</v>
      </c>
      <c r="T48" s="168">
        <v>25</v>
      </c>
      <c r="U48" s="168">
        <v>436</v>
      </c>
      <c r="V48" s="168">
        <v>289</v>
      </c>
      <c r="W48" s="168">
        <v>147</v>
      </c>
      <c r="X48" s="168">
        <v>21</v>
      </c>
      <c r="Y48" s="168">
        <v>21</v>
      </c>
      <c r="Z48" s="168">
        <v>20</v>
      </c>
      <c r="AA48" s="168">
        <v>26</v>
      </c>
      <c r="AB48" s="168">
        <v>20</v>
      </c>
      <c r="AC48" s="168">
        <v>6</v>
      </c>
      <c r="AD48" s="168" t="s">
        <v>428</v>
      </c>
      <c r="AE48" s="168" t="s">
        <v>428</v>
      </c>
      <c r="AF48" s="168" t="s">
        <v>428</v>
      </c>
      <c r="AG48" s="168">
        <v>3541</v>
      </c>
      <c r="AH48" s="168">
        <v>1780</v>
      </c>
      <c r="AI48" s="168">
        <v>1761</v>
      </c>
      <c r="AJ48" s="168">
        <v>61</v>
      </c>
      <c r="AK48" s="168">
        <v>58</v>
      </c>
      <c r="AL48" s="168">
        <v>64</v>
      </c>
    </row>
    <row r="49" spans="1:38" x14ac:dyDescent="0.2">
      <c r="A49" s="168" t="s">
        <v>232</v>
      </c>
      <c r="B49" s="168" t="s">
        <v>233</v>
      </c>
      <c r="C49" s="168">
        <v>2351</v>
      </c>
      <c r="D49" s="168">
        <v>1123</v>
      </c>
      <c r="E49" s="168">
        <v>1228</v>
      </c>
      <c r="F49" s="168">
        <v>63</v>
      </c>
      <c r="G49" s="168">
        <v>60</v>
      </c>
      <c r="H49" s="168">
        <v>67</v>
      </c>
      <c r="I49" s="168">
        <v>375</v>
      </c>
      <c r="J49" s="168">
        <v>227</v>
      </c>
      <c r="K49" s="168">
        <v>148</v>
      </c>
      <c r="L49" s="168">
        <v>19</v>
      </c>
      <c r="M49" s="168">
        <v>22</v>
      </c>
      <c r="N49" s="168">
        <v>14</v>
      </c>
      <c r="O49" s="168">
        <v>126</v>
      </c>
      <c r="P49" s="168">
        <v>94</v>
      </c>
      <c r="Q49" s="168">
        <v>32</v>
      </c>
      <c r="R49" s="168">
        <v>20</v>
      </c>
      <c r="S49" s="168">
        <v>19</v>
      </c>
      <c r="T49" s="168">
        <v>22</v>
      </c>
      <c r="U49" s="168">
        <v>501</v>
      </c>
      <c r="V49" s="168">
        <v>321</v>
      </c>
      <c r="W49" s="168">
        <v>180</v>
      </c>
      <c r="X49" s="168">
        <v>19</v>
      </c>
      <c r="Y49" s="168">
        <v>21</v>
      </c>
      <c r="Z49" s="168">
        <v>15</v>
      </c>
      <c r="AA49" s="168">
        <v>50</v>
      </c>
      <c r="AB49" s="168">
        <v>39</v>
      </c>
      <c r="AC49" s="168">
        <v>11</v>
      </c>
      <c r="AD49" s="168">
        <v>6</v>
      </c>
      <c r="AE49" s="168" t="s">
        <v>428</v>
      </c>
      <c r="AF49" s="168" t="s">
        <v>428</v>
      </c>
      <c r="AG49" s="168">
        <v>2920</v>
      </c>
      <c r="AH49" s="168">
        <v>1493</v>
      </c>
      <c r="AI49" s="168">
        <v>1427</v>
      </c>
      <c r="AJ49" s="168">
        <v>55</v>
      </c>
      <c r="AK49" s="168">
        <v>50</v>
      </c>
      <c r="AL49" s="168">
        <v>59</v>
      </c>
    </row>
    <row r="50" spans="1:38" x14ac:dyDescent="0.2">
      <c r="A50" s="168" t="s">
        <v>126</v>
      </c>
      <c r="B50" s="168" t="s">
        <v>127</v>
      </c>
      <c r="C50" s="168">
        <v>1458</v>
      </c>
      <c r="D50" s="168">
        <v>697</v>
      </c>
      <c r="E50" s="168">
        <v>761</v>
      </c>
      <c r="F50" s="168">
        <v>62</v>
      </c>
      <c r="G50" s="168">
        <v>61</v>
      </c>
      <c r="H50" s="168">
        <v>63</v>
      </c>
      <c r="I50" s="168">
        <v>227</v>
      </c>
      <c r="J50" s="168">
        <v>153</v>
      </c>
      <c r="K50" s="168">
        <v>74</v>
      </c>
      <c r="L50" s="168">
        <v>18</v>
      </c>
      <c r="M50" s="168">
        <v>18</v>
      </c>
      <c r="N50" s="168">
        <v>16</v>
      </c>
      <c r="O50" s="168">
        <v>129</v>
      </c>
      <c r="P50" s="168">
        <v>99</v>
      </c>
      <c r="Q50" s="168">
        <v>30</v>
      </c>
      <c r="R50" s="168">
        <v>17</v>
      </c>
      <c r="S50" s="168">
        <v>18</v>
      </c>
      <c r="T50" s="168">
        <v>13</v>
      </c>
      <c r="U50" s="168">
        <v>356</v>
      </c>
      <c r="V50" s="168">
        <v>252</v>
      </c>
      <c r="W50" s="168">
        <v>104</v>
      </c>
      <c r="X50" s="168">
        <v>17</v>
      </c>
      <c r="Y50" s="168">
        <v>18</v>
      </c>
      <c r="Z50" s="168">
        <v>15</v>
      </c>
      <c r="AA50" s="168">
        <v>23</v>
      </c>
      <c r="AB50" s="168" t="s">
        <v>428</v>
      </c>
      <c r="AC50" s="168" t="s">
        <v>428</v>
      </c>
      <c r="AD50" s="168">
        <v>13</v>
      </c>
      <c r="AE50" s="168" t="s">
        <v>428</v>
      </c>
      <c r="AF50" s="168" t="s">
        <v>428</v>
      </c>
      <c r="AG50" s="168">
        <v>1839</v>
      </c>
      <c r="AH50" s="168">
        <v>964</v>
      </c>
      <c r="AI50" s="168">
        <v>875</v>
      </c>
      <c r="AJ50" s="168">
        <v>52</v>
      </c>
      <c r="AK50" s="168">
        <v>49</v>
      </c>
      <c r="AL50" s="168">
        <v>57</v>
      </c>
    </row>
    <row r="51" spans="1:38" x14ac:dyDescent="0.2">
      <c r="A51" s="168" t="s">
        <v>130</v>
      </c>
      <c r="B51" s="168" t="s">
        <v>131</v>
      </c>
      <c r="C51" s="168">
        <v>3703</v>
      </c>
      <c r="D51" s="168">
        <v>1737</v>
      </c>
      <c r="E51" s="168">
        <v>1966</v>
      </c>
      <c r="F51" s="168">
        <v>57</v>
      </c>
      <c r="G51" s="168">
        <v>55</v>
      </c>
      <c r="H51" s="168">
        <v>58</v>
      </c>
      <c r="I51" s="168">
        <v>580</v>
      </c>
      <c r="J51" s="168">
        <v>378</v>
      </c>
      <c r="K51" s="168">
        <v>202</v>
      </c>
      <c r="L51" s="168">
        <v>21</v>
      </c>
      <c r="M51" s="168">
        <v>20</v>
      </c>
      <c r="N51" s="168">
        <v>23</v>
      </c>
      <c r="O51" s="168">
        <v>352</v>
      </c>
      <c r="P51" s="168">
        <v>253</v>
      </c>
      <c r="Q51" s="168">
        <v>99</v>
      </c>
      <c r="R51" s="168">
        <v>21</v>
      </c>
      <c r="S51" s="168">
        <v>19</v>
      </c>
      <c r="T51" s="168">
        <v>25</v>
      </c>
      <c r="U51" s="168">
        <v>932</v>
      </c>
      <c r="V51" s="168">
        <v>631</v>
      </c>
      <c r="W51" s="168">
        <v>301</v>
      </c>
      <c r="X51" s="168">
        <v>21</v>
      </c>
      <c r="Y51" s="168">
        <v>19</v>
      </c>
      <c r="Z51" s="168">
        <v>24</v>
      </c>
      <c r="AA51" s="168">
        <v>48</v>
      </c>
      <c r="AB51" s="168">
        <v>43</v>
      </c>
      <c r="AC51" s="168">
        <v>5</v>
      </c>
      <c r="AD51" s="168" t="s">
        <v>428</v>
      </c>
      <c r="AE51" s="168" t="s">
        <v>428</v>
      </c>
      <c r="AF51" s="168" t="s">
        <v>428</v>
      </c>
      <c r="AG51" s="168">
        <v>4709</v>
      </c>
      <c r="AH51" s="168">
        <v>2426</v>
      </c>
      <c r="AI51" s="168">
        <v>2283</v>
      </c>
      <c r="AJ51" s="168">
        <v>49</v>
      </c>
      <c r="AK51" s="168">
        <v>45</v>
      </c>
      <c r="AL51" s="168">
        <v>53</v>
      </c>
    </row>
    <row r="52" spans="1:38" x14ac:dyDescent="0.2">
      <c r="A52" s="168" t="s">
        <v>142</v>
      </c>
      <c r="B52" s="168" t="s">
        <v>438</v>
      </c>
      <c r="C52" s="168">
        <v>1639</v>
      </c>
      <c r="D52" s="168">
        <v>759</v>
      </c>
      <c r="E52" s="168">
        <v>880</v>
      </c>
      <c r="F52" s="168">
        <v>69</v>
      </c>
      <c r="G52" s="168">
        <v>68</v>
      </c>
      <c r="H52" s="168">
        <v>70</v>
      </c>
      <c r="I52" s="168">
        <v>191</v>
      </c>
      <c r="J52" s="168">
        <v>123</v>
      </c>
      <c r="K52" s="168">
        <v>68</v>
      </c>
      <c r="L52" s="168">
        <v>22</v>
      </c>
      <c r="M52" s="168">
        <v>24</v>
      </c>
      <c r="N52" s="168">
        <v>18</v>
      </c>
      <c r="O52" s="168">
        <v>122</v>
      </c>
      <c r="P52" s="168">
        <v>86</v>
      </c>
      <c r="Q52" s="168">
        <v>36</v>
      </c>
      <c r="R52" s="168">
        <v>30</v>
      </c>
      <c r="S52" s="168">
        <v>31</v>
      </c>
      <c r="T52" s="168">
        <v>28</v>
      </c>
      <c r="U52" s="168">
        <v>313</v>
      </c>
      <c r="V52" s="168">
        <v>209</v>
      </c>
      <c r="W52" s="168">
        <v>104</v>
      </c>
      <c r="X52" s="168">
        <v>25</v>
      </c>
      <c r="Y52" s="168">
        <v>27</v>
      </c>
      <c r="Z52" s="168">
        <v>21</v>
      </c>
      <c r="AA52" s="168">
        <v>11</v>
      </c>
      <c r="AB52" s="168" t="s">
        <v>428</v>
      </c>
      <c r="AC52" s="168" t="s">
        <v>428</v>
      </c>
      <c r="AD52" s="168" t="s">
        <v>428</v>
      </c>
      <c r="AE52" s="168" t="s">
        <v>428</v>
      </c>
      <c r="AF52" s="168" t="s">
        <v>428</v>
      </c>
      <c r="AG52" s="168">
        <v>1966</v>
      </c>
      <c r="AH52" s="168">
        <v>975</v>
      </c>
      <c r="AI52" s="168">
        <v>991</v>
      </c>
      <c r="AJ52" s="168">
        <v>62</v>
      </c>
      <c r="AK52" s="168">
        <v>59</v>
      </c>
      <c r="AL52" s="168">
        <v>65</v>
      </c>
    </row>
    <row r="53" spans="1:38" x14ac:dyDescent="0.2">
      <c r="A53" s="168" t="s">
        <v>140</v>
      </c>
      <c r="B53" s="168" t="s">
        <v>141</v>
      </c>
      <c r="C53" s="168">
        <v>2441</v>
      </c>
      <c r="D53" s="168">
        <v>1152</v>
      </c>
      <c r="E53" s="168">
        <v>1289</v>
      </c>
      <c r="F53" s="168">
        <v>57</v>
      </c>
      <c r="G53" s="168">
        <v>55</v>
      </c>
      <c r="H53" s="168">
        <v>59</v>
      </c>
      <c r="I53" s="168">
        <v>243</v>
      </c>
      <c r="J53" s="168">
        <v>167</v>
      </c>
      <c r="K53" s="168">
        <v>76</v>
      </c>
      <c r="L53" s="168">
        <v>22</v>
      </c>
      <c r="M53" s="168">
        <v>26</v>
      </c>
      <c r="N53" s="168">
        <v>13</v>
      </c>
      <c r="O53" s="168">
        <v>191</v>
      </c>
      <c r="P53" s="168">
        <v>144</v>
      </c>
      <c r="Q53" s="168">
        <v>47</v>
      </c>
      <c r="R53" s="168">
        <v>16</v>
      </c>
      <c r="S53" s="168">
        <v>18</v>
      </c>
      <c r="T53" s="168">
        <v>9</v>
      </c>
      <c r="U53" s="168">
        <v>434</v>
      </c>
      <c r="V53" s="168">
        <v>311</v>
      </c>
      <c r="W53" s="168">
        <v>123</v>
      </c>
      <c r="X53" s="168">
        <v>19</v>
      </c>
      <c r="Y53" s="168">
        <v>22</v>
      </c>
      <c r="Z53" s="168">
        <v>11</v>
      </c>
      <c r="AA53" s="168">
        <v>37</v>
      </c>
      <c r="AB53" s="168">
        <v>23</v>
      </c>
      <c r="AC53" s="168">
        <v>14</v>
      </c>
      <c r="AD53" s="168" t="s">
        <v>428</v>
      </c>
      <c r="AE53" s="168" t="s">
        <v>428</v>
      </c>
      <c r="AF53" s="168" t="s">
        <v>428</v>
      </c>
      <c r="AG53" s="168">
        <v>2919</v>
      </c>
      <c r="AH53" s="168">
        <v>1490</v>
      </c>
      <c r="AI53" s="168">
        <v>1429</v>
      </c>
      <c r="AJ53" s="168">
        <v>51</v>
      </c>
      <c r="AK53" s="168">
        <v>47</v>
      </c>
      <c r="AL53" s="168">
        <v>55</v>
      </c>
    </row>
    <row r="54" spans="1:38" x14ac:dyDescent="0.2">
      <c r="A54" s="168" t="s">
        <v>153</v>
      </c>
      <c r="B54" s="168" t="s">
        <v>154</v>
      </c>
      <c r="C54" s="168">
        <v>3059</v>
      </c>
      <c r="D54" s="168">
        <v>1503</v>
      </c>
      <c r="E54" s="168">
        <v>1556</v>
      </c>
      <c r="F54" s="168">
        <v>61</v>
      </c>
      <c r="G54" s="168">
        <v>59</v>
      </c>
      <c r="H54" s="168">
        <v>62</v>
      </c>
      <c r="I54" s="168">
        <v>358</v>
      </c>
      <c r="J54" s="168">
        <v>248</v>
      </c>
      <c r="K54" s="168">
        <v>110</v>
      </c>
      <c r="L54" s="168">
        <v>20</v>
      </c>
      <c r="M54" s="168">
        <v>22</v>
      </c>
      <c r="N54" s="168">
        <v>16</v>
      </c>
      <c r="O54" s="168">
        <v>141</v>
      </c>
      <c r="P54" s="168">
        <v>93</v>
      </c>
      <c r="Q54" s="168">
        <v>48</v>
      </c>
      <c r="R54" s="168">
        <v>23</v>
      </c>
      <c r="S54" s="168">
        <v>20</v>
      </c>
      <c r="T54" s="168">
        <v>27</v>
      </c>
      <c r="U54" s="168">
        <v>499</v>
      </c>
      <c r="V54" s="168">
        <v>341</v>
      </c>
      <c r="W54" s="168">
        <v>158</v>
      </c>
      <c r="X54" s="168">
        <v>21</v>
      </c>
      <c r="Y54" s="168">
        <v>21</v>
      </c>
      <c r="Z54" s="168">
        <v>20</v>
      </c>
      <c r="AA54" s="168">
        <v>46</v>
      </c>
      <c r="AB54" s="168">
        <v>30</v>
      </c>
      <c r="AC54" s="168">
        <v>16</v>
      </c>
      <c r="AD54" s="168" t="s">
        <v>428</v>
      </c>
      <c r="AE54" s="168" t="s">
        <v>428</v>
      </c>
      <c r="AF54" s="168" t="s">
        <v>428</v>
      </c>
      <c r="AG54" s="168">
        <v>3610</v>
      </c>
      <c r="AH54" s="168">
        <v>1876</v>
      </c>
      <c r="AI54" s="168">
        <v>1734</v>
      </c>
      <c r="AJ54" s="168">
        <v>54</v>
      </c>
      <c r="AK54" s="168">
        <v>51</v>
      </c>
      <c r="AL54" s="168">
        <v>57</v>
      </c>
    </row>
    <row r="55" spans="1:38" x14ac:dyDescent="0.2">
      <c r="A55" s="168" t="s">
        <v>114</v>
      </c>
      <c r="B55" s="168" t="s">
        <v>115</v>
      </c>
      <c r="C55" s="168">
        <v>3010</v>
      </c>
      <c r="D55" s="168">
        <v>1513</v>
      </c>
      <c r="E55" s="168">
        <v>1497</v>
      </c>
      <c r="F55" s="168">
        <v>66</v>
      </c>
      <c r="G55" s="168">
        <v>64</v>
      </c>
      <c r="H55" s="168">
        <v>69</v>
      </c>
      <c r="I55" s="168">
        <v>344</v>
      </c>
      <c r="J55" s="168">
        <v>232</v>
      </c>
      <c r="K55" s="168">
        <v>112</v>
      </c>
      <c r="L55" s="168">
        <v>19</v>
      </c>
      <c r="M55" s="168">
        <v>20</v>
      </c>
      <c r="N55" s="168">
        <v>16</v>
      </c>
      <c r="O55" s="168">
        <v>132</v>
      </c>
      <c r="P55" s="168">
        <v>93</v>
      </c>
      <c r="Q55" s="168">
        <v>39</v>
      </c>
      <c r="R55" s="168">
        <v>21</v>
      </c>
      <c r="S55" s="168">
        <v>24</v>
      </c>
      <c r="T55" s="168">
        <v>15</v>
      </c>
      <c r="U55" s="168">
        <v>476</v>
      </c>
      <c r="V55" s="168">
        <v>325</v>
      </c>
      <c r="W55" s="168">
        <v>151</v>
      </c>
      <c r="X55" s="168">
        <v>20</v>
      </c>
      <c r="Y55" s="168">
        <v>21</v>
      </c>
      <c r="Z55" s="168">
        <v>16</v>
      </c>
      <c r="AA55" s="168">
        <v>58</v>
      </c>
      <c r="AB55" s="168">
        <v>39</v>
      </c>
      <c r="AC55" s="168">
        <v>19</v>
      </c>
      <c r="AD55" s="168" t="s">
        <v>428</v>
      </c>
      <c r="AE55" s="168" t="s">
        <v>428</v>
      </c>
      <c r="AF55" s="168" t="s">
        <v>428</v>
      </c>
      <c r="AG55" s="168">
        <v>3567</v>
      </c>
      <c r="AH55" s="168">
        <v>1886</v>
      </c>
      <c r="AI55" s="168">
        <v>1681</v>
      </c>
      <c r="AJ55" s="168">
        <v>59</v>
      </c>
      <c r="AK55" s="168">
        <v>55</v>
      </c>
      <c r="AL55" s="168">
        <v>63</v>
      </c>
    </row>
    <row r="56" spans="1:38" x14ac:dyDescent="0.2">
      <c r="A56" s="168" t="s">
        <v>116</v>
      </c>
      <c r="B56" s="168" t="s">
        <v>117</v>
      </c>
      <c r="C56" s="168">
        <v>1888</v>
      </c>
      <c r="D56" s="168">
        <v>895</v>
      </c>
      <c r="E56" s="168">
        <v>993</v>
      </c>
      <c r="F56" s="168">
        <v>63</v>
      </c>
      <c r="G56" s="168">
        <v>61</v>
      </c>
      <c r="H56" s="168">
        <v>64</v>
      </c>
      <c r="I56" s="168">
        <v>169</v>
      </c>
      <c r="J56" s="168">
        <v>110</v>
      </c>
      <c r="K56" s="168">
        <v>59</v>
      </c>
      <c r="L56" s="168">
        <v>23</v>
      </c>
      <c r="M56" s="168">
        <v>25</v>
      </c>
      <c r="N56" s="168">
        <v>20</v>
      </c>
      <c r="O56" s="168">
        <v>98</v>
      </c>
      <c r="P56" s="168">
        <v>68</v>
      </c>
      <c r="Q56" s="168">
        <v>30</v>
      </c>
      <c r="R56" s="168">
        <v>22</v>
      </c>
      <c r="S56" s="168">
        <v>26</v>
      </c>
      <c r="T56" s="168">
        <v>13</v>
      </c>
      <c r="U56" s="168">
        <v>267</v>
      </c>
      <c r="V56" s="168">
        <v>178</v>
      </c>
      <c r="W56" s="168">
        <v>89</v>
      </c>
      <c r="X56" s="168">
        <v>23</v>
      </c>
      <c r="Y56" s="168">
        <v>25</v>
      </c>
      <c r="Z56" s="168">
        <v>18</v>
      </c>
      <c r="AA56" s="168">
        <v>52</v>
      </c>
      <c r="AB56" s="168">
        <v>37</v>
      </c>
      <c r="AC56" s="168">
        <v>15</v>
      </c>
      <c r="AD56" s="168">
        <v>15</v>
      </c>
      <c r="AE56" s="168" t="s">
        <v>428</v>
      </c>
      <c r="AF56" s="168" t="s">
        <v>428</v>
      </c>
      <c r="AG56" s="168">
        <v>2213</v>
      </c>
      <c r="AH56" s="168">
        <v>1113</v>
      </c>
      <c r="AI56" s="168">
        <v>1100</v>
      </c>
      <c r="AJ56" s="168">
        <v>57</v>
      </c>
      <c r="AK56" s="168">
        <v>54</v>
      </c>
      <c r="AL56" s="168">
        <v>59</v>
      </c>
    </row>
    <row r="57" spans="1:38" x14ac:dyDescent="0.2">
      <c r="A57" s="168" t="s">
        <v>132</v>
      </c>
      <c r="B57" s="168" t="s">
        <v>133</v>
      </c>
      <c r="C57" s="168">
        <v>5068</v>
      </c>
      <c r="D57" s="168">
        <v>2409</v>
      </c>
      <c r="E57" s="168">
        <v>2659</v>
      </c>
      <c r="F57" s="168">
        <v>65</v>
      </c>
      <c r="G57" s="168">
        <v>62</v>
      </c>
      <c r="H57" s="168">
        <v>67</v>
      </c>
      <c r="I57" s="168">
        <v>681</v>
      </c>
      <c r="J57" s="168">
        <v>429</v>
      </c>
      <c r="K57" s="168">
        <v>252</v>
      </c>
      <c r="L57" s="168">
        <v>24</v>
      </c>
      <c r="M57" s="168">
        <v>26</v>
      </c>
      <c r="N57" s="168">
        <v>22</v>
      </c>
      <c r="O57" s="168">
        <v>262</v>
      </c>
      <c r="P57" s="168">
        <v>191</v>
      </c>
      <c r="Q57" s="168">
        <v>71</v>
      </c>
      <c r="R57" s="168">
        <v>22</v>
      </c>
      <c r="S57" s="168">
        <v>23</v>
      </c>
      <c r="T57" s="168">
        <v>21</v>
      </c>
      <c r="U57" s="168">
        <v>943</v>
      </c>
      <c r="V57" s="168">
        <v>620</v>
      </c>
      <c r="W57" s="168">
        <v>323</v>
      </c>
      <c r="X57" s="168">
        <v>24</v>
      </c>
      <c r="Y57" s="168">
        <v>25</v>
      </c>
      <c r="Z57" s="168">
        <v>22</v>
      </c>
      <c r="AA57" s="168">
        <v>79</v>
      </c>
      <c r="AB57" s="168">
        <v>55</v>
      </c>
      <c r="AC57" s="168">
        <v>24</v>
      </c>
      <c r="AD57" s="168">
        <v>8</v>
      </c>
      <c r="AE57" s="168" t="s">
        <v>428</v>
      </c>
      <c r="AF57" s="168" t="s">
        <v>428</v>
      </c>
      <c r="AG57" s="168">
        <v>6165</v>
      </c>
      <c r="AH57" s="168">
        <v>3130</v>
      </c>
      <c r="AI57" s="168">
        <v>3035</v>
      </c>
      <c r="AJ57" s="168">
        <v>57</v>
      </c>
      <c r="AK57" s="168">
        <v>53</v>
      </c>
      <c r="AL57" s="168">
        <v>61</v>
      </c>
    </row>
    <row r="58" spans="1:38" x14ac:dyDescent="0.2">
      <c r="A58" s="168" t="s">
        <v>134</v>
      </c>
      <c r="B58" s="168" t="s">
        <v>135</v>
      </c>
      <c r="C58" s="168">
        <v>2685</v>
      </c>
      <c r="D58" s="168">
        <v>1267</v>
      </c>
      <c r="E58" s="168">
        <v>1418</v>
      </c>
      <c r="F58" s="168">
        <v>59</v>
      </c>
      <c r="G58" s="168">
        <v>57</v>
      </c>
      <c r="H58" s="168">
        <v>60</v>
      </c>
      <c r="I58" s="168">
        <v>316</v>
      </c>
      <c r="J58" s="168">
        <v>183</v>
      </c>
      <c r="K58" s="168">
        <v>133</v>
      </c>
      <c r="L58" s="168">
        <v>15</v>
      </c>
      <c r="M58" s="168">
        <v>19</v>
      </c>
      <c r="N58" s="168">
        <v>9</v>
      </c>
      <c r="O58" s="168">
        <v>168</v>
      </c>
      <c r="P58" s="168">
        <v>122</v>
      </c>
      <c r="Q58" s="168">
        <v>46</v>
      </c>
      <c r="R58" s="168">
        <v>14</v>
      </c>
      <c r="S58" s="168">
        <v>14</v>
      </c>
      <c r="T58" s="168">
        <v>15</v>
      </c>
      <c r="U58" s="168">
        <v>484</v>
      </c>
      <c r="V58" s="168">
        <v>305</v>
      </c>
      <c r="W58" s="168">
        <v>179</v>
      </c>
      <c r="X58" s="168">
        <v>14</v>
      </c>
      <c r="Y58" s="168">
        <v>17</v>
      </c>
      <c r="Z58" s="168">
        <v>11</v>
      </c>
      <c r="AA58" s="168">
        <v>54</v>
      </c>
      <c r="AB58" s="168">
        <v>37</v>
      </c>
      <c r="AC58" s="168">
        <v>17</v>
      </c>
      <c r="AD58" s="168">
        <v>9</v>
      </c>
      <c r="AE58" s="168" t="s">
        <v>428</v>
      </c>
      <c r="AF58" s="168" t="s">
        <v>428</v>
      </c>
      <c r="AG58" s="168">
        <v>3234</v>
      </c>
      <c r="AH58" s="168">
        <v>1614</v>
      </c>
      <c r="AI58" s="168">
        <v>1620</v>
      </c>
      <c r="AJ58" s="168">
        <v>51</v>
      </c>
      <c r="AK58" s="168">
        <v>48</v>
      </c>
      <c r="AL58" s="168">
        <v>54</v>
      </c>
    </row>
    <row r="59" spans="1:38" x14ac:dyDescent="0.2">
      <c r="A59" s="168" t="s">
        <v>136</v>
      </c>
      <c r="B59" s="168" t="s">
        <v>137</v>
      </c>
      <c r="C59" s="168">
        <v>2362</v>
      </c>
      <c r="D59" s="168">
        <v>1145</v>
      </c>
      <c r="E59" s="168">
        <v>1217</v>
      </c>
      <c r="F59" s="168">
        <v>69</v>
      </c>
      <c r="G59" s="168">
        <v>66</v>
      </c>
      <c r="H59" s="168">
        <v>72</v>
      </c>
      <c r="I59" s="168">
        <v>200</v>
      </c>
      <c r="J59" s="168">
        <v>134</v>
      </c>
      <c r="K59" s="168">
        <v>66</v>
      </c>
      <c r="L59" s="168">
        <v>21</v>
      </c>
      <c r="M59" s="168">
        <v>23</v>
      </c>
      <c r="N59" s="168">
        <v>15</v>
      </c>
      <c r="O59" s="168">
        <v>94</v>
      </c>
      <c r="P59" s="168">
        <v>65</v>
      </c>
      <c r="Q59" s="168">
        <v>29</v>
      </c>
      <c r="R59" s="168">
        <v>27</v>
      </c>
      <c r="S59" s="168">
        <v>31</v>
      </c>
      <c r="T59" s="168">
        <v>17</v>
      </c>
      <c r="U59" s="168">
        <v>294</v>
      </c>
      <c r="V59" s="168">
        <v>199</v>
      </c>
      <c r="W59" s="168">
        <v>95</v>
      </c>
      <c r="X59" s="168">
        <v>22</v>
      </c>
      <c r="Y59" s="168">
        <v>26</v>
      </c>
      <c r="Z59" s="168">
        <v>16</v>
      </c>
      <c r="AA59" s="168">
        <v>50</v>
      </c>
      <c r="AB59" s="168">
        <v>37</v>
      </c>
      <c r="AC59" s="168">
        <v>13</v>
      </c>
      <c r="AD59" s="168">
        <v>20</v>
      </c>
      <c r="AE59" s="168" t="s">
        <v>428</v>
      </c>
      <c r="AF59" s="168" t="s">
        <v>428</v>
      </c>
      <c r="AG59" s="168">
        <v>2717</v>
      </c>
      <c r="AH59" s="168">
        <v>1388</v>
      </c>
      <c r="AI59" s="168">
        <v>1329</v>
      </c>
      <c r="AJ59" s="168">
        <v>63</v>
      </c>
      <c r="AK59" s="168">
        <v>58</v>
      </c>
      <c r="AL59" s="168">
        <v>67</v>
      </c>
    </row>
    <row r="60" spans="1:38" x14ac:dyDescent="0.2">
      <c r="A60" s="168" t="s">
        <v>138</v>
      </c>
      <c r="B60" s="168" t="s">
        <v>139</v>
      </c>
      <c r="C60" s="168">
        <v>2247</v>
      </c>
      <c r="D60" s="168">
        <v>1105</v>
      </c>
      <c r="E60" s="168">
        <v>1142</v>
      </c>
      <c r="F60" s="168">
        <v>66</v>
      </c>
      <c r="G60" s="168">
        <v>64</v>
      </c>
      <c r="H60" s="168">
        <v>68</v>
      </c>
      <c r="I60" s="168">
        <v>246</v>
      </c>
      <c r="J60" s="168">
        <v>157</v>
      </c>
      <c r="K60" s="168">
        <v>89</v>
      </c>
      <c r="L60" s="168">
        <v>24</v>
      </c>
      <c r="M60" s="168">
        <v>24</v>
      </c>
      <c r="N60" s="168">
        <v>25</v>
      </c>
      <c r="O60" s="168">
        <v>134</v>
      </c>
      <c r="P60" s="168">
        <v>87</v>
      </c>
      <c r="Q60" s="168">
        <v>47</v>
      </c>
      <c r="R60" s="168">
        <v>19</v>
      </c>
      <c r="S60" s="168">
        <v>17</v>
      </c>
      <c r="T60" s="168">
        <v>23</v>
      </c>
      <c r="U60" s="168">
        <v>380</v>
      </c>
      <c r="V60" s="168">
        <v>244</v>
      </c>
      <c r="W60" s="168">
        <v>136</v>
      </c>
      <c r="X60" s="168">
        <v>22</v>
      </c>
      <c r="Y60" s="168">
        <v>21</v>
      </c>
      <c r="Z60" s="168">
        <v>24</v>
      </c>
      <c r="AA60" s="168">
        <v>49</v>
      </c>
      <c r="AB60" s="168">
        <v>37</v>
      </c>
      <c r="AC60" s="168">
        <v>12</v>
      </c>
      <c r="AD60" s="168">
        <v>10</v>
      </c>
      <c r="AE60" s="168" t="s">
        <v>428</v>
      </c>
      <c r="AF60" s="168" t="s">
        <v>428</v>
      </c>
      <c r="AG60" s="168">
        <v>2698</v>
      </c>
      <c r="AH60" s="168">
        <v>1398</v>
      </c>
      <c r="AI60" s="168">
        <v>1300</v>
      </c>
      <c r="AJ60" s="168">
        <v>58</v>
      </c>
      <c r="AK60" s="168">
        <v>55</v>
      </c>
      <c r="AL60" s="168">
        <v>62</v>
      </c>
    </row>
    <row r="61" spans="1:38" x14ac:dyDescent="0.2">
      <c r="A61" s="168" t="s">
        <v>143</v>
      </c>
      <c r="B61" s="168" t="s">
        <v>144</v>
      </c>
      <c r="C61" s="168">
        <v>2688</v>
      </c>
      <c r="D61" s="168">
        <v>1369</v>
      </c>
      <c r="E61" s="168">
        <v>1319</v>
      </c>
      <c r="F61" s="168">
        <v>69</v>
      </c>
      <c r="G61" s="168">
        <v>68</v>
      </c>
      <c r="H61" s="168">
        <v>71</v>
      </c>
      <c r="I61" s="168">
        <v>376</v>
      </c>
      <c r="J61" s="168">
        <v>246</v>
      </c>
      <c r="K61" s="168">
        <v>130</v>
      </c>
      <c r="L61" s="168">
        <v>20</v>
      </c>
      <c r="M61" s="168">
        <v>24</v>
      </c>
      <c r="N61" s="168">
        <v>12</v>
      </c>
      <c r="O61" s="168">
        <v>129</v>
      </c>
      <c r="P61" s="168">
        <v>94</v>
      </c>
      <c r="Q61" s="168">
        <v>35</v>
      </c>
      <c r="R61" s="168">
        <v>21</v>
      </c>
      <c r="S61" s="168">
        <v>24</v>
      </c>
      <c r="T61" s="168">
        <v>11</v>
      </c>
      <c r="U61" s="168">
        <v>505</v>
      </c>
      <c r="V61" s="168">
        <v>340</v>
      </c>
      <c r="W61" s="168">
        <v>165</v>
      </c>
      <c r="X61" s="168">
        <v>20</v>
      </c>
      <c r="Y61" s="168">
        <v>24</v>
      </c>
      <c r="Z61" s="168">
        <v>12</v>
      </c>
      <c r="AA61" s="168">
        <v>69</v>
      </c>
      <c r="AB61" s="168">
        <v>55</v>
      </c>
      <c r="AC61" s="168">
        <v>14</v>
      </c>
      <c r="AD61" s="168">
        <v>9</v>
      </c>
      <c r="AE61" s="168" t="s">
        <v>428</v>
      </c>
      <c r="AF61" s="168" t="s">
        <v>428</v>
      </c>
      <c r="AG61" s="168">
        <v>3279</v>
      </c>
      <c r="AH61" s="168">
        <v>1778</v>
      </c>
      <c r="AI61" s="168">
        <v>1501</v>
      </c>
      <c r="AJ61" s="168">
        <v>60</v>
      </c>
      <c r="AK61" s="168">
        <v>57</v>
      </c>
      <c r="AL61" s="168">
        <v>64</v>
      </c>
    </row>
    <row r="62" spans="1:38" x14ac:dyDescent="0.2">
      <c r="A62" s="168" t="s">
        <v>145</v>
      </c>
      <c r="B62" s="168" t="s">
        <v>146</v>
      </c>
      <c r="C62" s="168">
        <v>2337</v>
      </c>
      <c r="D62" s="168">
        <v>1102</v>
      </c>
      <c r="E62" s="168">
        <v>1235</v>
      </c>
      <c r="F62" s="168">
        <v>61</v>
      </c>
      <c r="G62" s="168">
        <v>58</v>
      </c>
      <c r="H62" s="168">
        <v>63</v>
      </c>
      <c r="I62" s="168">
        <v>237</v>
      </c>
      <c r="J62" s="168">
        <v>158</v>
      </c>
      <c r="K62" s="168">
        <v>79</v>
      </c>
      <c r="L62" s="168">
        <v>20</v>
      </c>
      <c r="M62" s="168">
        <v>20</v>
      </c>
      <c r="N62" s="168">
        <v>22</v>
      </c>
      <c r="O62" s="168">
        <v>96</v>
      </c>
      <c r="P62" s="168">
        <v>67</v>
      </c>
      <c r="Q62" s="168">
        <v>29</v>
      </c>
      <c r="R62" s="168">
        <v>19</v>
      </c>
      <c r="S62" s="168">
        <v>18</v>
      </c>
      <c r="T62" s="168">
        <v>21</v>
      </c>
      <c r="U62" s="168">
        <v>333</v>
      </c>
      <c r="V62" s="168">
        <v>225</v>
      </c>
      <c r="W62" s="168">
        <v>108</v>
      </c>
      <c r="X62" s="168">
        <v>20</v>
      </c>
      <c r="Y62" s="168">
        <v>19</v>
      </c>
      <c r="Z62" s="168">
        <v>21</v>
      </c>
      <c r="AA62" s="168">
        <v>7</v>
      </c>
      <c r="AB62" s="168" t="s">
        <v>428</v>
      </c>
      <c r="AC62" s="168" t="s">
        <v>428</v>
      </c>
      <c r="AD62" s="168" t="s">
        <v>428</v>
      </c>
      <c r="AE62" s="168" t="s">
        <v>428</v>
      </c>
      <c r="AF62" s="168" t="s">
        <v>428</v>
      </c>
      <c r="AG62" s="168">
        <v>2690</v>
      </c>
      <c r="AH62" s="168">
        <v>1338</v>
      </c>
      <c r="AI62" s="168">
        <v>1352</v>
      </c>
      <c r="AJ62" s="168">
        <v>55</v>
      </c>
      <c r="AK62" s="168">
        <v>51</v>
      </c>
      <c r="AL62" s="168">
        <v>60</v>
      </c>
    </row>
    <row r="63" spans="1:38" x14ac:dyDescent="0.2">
      <c r="A63" s="168" t="s">
        <v>147</v>
      </c>
      <c r="B63" s="168" t="s">
        <v>148</v>
      </c>
      <c r="C63" s="168">
        <v>2420</v>
      </c>
      <c r="D63" s="168">
        <v>1183</v>
      </c>
      <c r="E63" s="168">
        <v>1237</v>
      </c>
      <c r="F63" s="168">
        <v>74</v>
      </c>
      <c r="G63" s="168">
        <v>72</v>
      </c>
      <c r="H63" s="168">
        <v>76</v>
      </c>
      <c r="I63" s="168">
        <v>149</v>
      </c>
      <c r="J63" s="168">
        <v>105</v>
      </c>
      <c r="K63" s="168">
        <v>44</v>
      </c>
      <c r="L63" s="168">
        <v>23</v>
      </c>
      <c r="M63" s="168">
        <v>26</v>
      </c>
      <c r="N63" s="168">
        <v>16</v>
      </c>
      <c r="O63" s="168">
        <v>99</v>
      </c>
      <c r="P63" s="168">
        <v>70</v>
      </c>
      <c r="Q63" s="168">
        <v>29</v>
      </c>
      <c r="R63" s="168">
        <v>20</v>
      </c>
      <c r="S63" s="168">
        <v>23</v>
      </c>
      <c r="T63" s="168">
        <v>14</v>
      </c>
      <c r="U63" s="168">
        <v>248</v>
      </c>
      <c r="V63" s="168">
        <v>175</v>
      </c>
      <c r="W63" s="168">
        <v>73</v>
      </c>
      <c r="X63" s="168">
        <v>22</v>
      </c>
      <c r="Y63" s="168">
        <v>25</v>
      </c>
      <c r="Z63" s="168">
        <v>15</v>
      </c>
      <c r="AA63" s="168">
        <v>56</v>
      </c>
      <c r="AB63" s="168">
        <v>39</v>
      </c>
      <c r="AC63" s="168">
        <v>17</v>
      </c>
      <c r="AD63" s="168">
        <v>13</v>
      </c>
      <c r="AE63" s="168" t="s">
        <v>428</v>
      </c>
      <c r="AF63" s="168" t="s">
        <v>428</v>
      </c>
      <c r="AG63" s="168">
        <v>2737</v>
      </c>
      <c r="AH63" s="168">
        <v>1404</v>
      </c>
      <c r="AI63" s="168">
        <v>1333</v>
      </c>
      <c r="AJ63" s="168">
        <v>68</v>
      </c>
      <c r="AK63" s="168">
        <v>65</v>
      </c>
      <c r="AL63" s="168">
        <v>71</v>
      </c>
    </row>
    <row r="64" spans="1:38" x14ac:dyDescent="0.2">
      <c r="A64" s="168" t="s">
        <v>151</v>
      </c>
      <c r="B64" s="168" t="s">
        <v>152</v>
      </c>
      <c r="C64" s="168">
        <v>2918</v>
      </c>
      <c r="D64" s="168">
        <v>1419</v>
      </c>
      <c r="E64" s="168">
        <v>1499</v>
      </c>
      <c r="F64" s="168">
        <v>71</v>
      </c>
      <c r="G64" s="168">
        <v>69</v>
      </c>
      <c r="H64" s="168">
        <v>74</v>
      </c>
      <c r="I64" s="168">
        <v>388</v>
      </c>
      <c r="J64" s="168">
        <v>259</v>
      </c>
      <c r="K64" s="168">
        <v>129</v>
      </c>
      <c r="L64" s="168">
        <v>21</v>
      </c>
      <c r="M64" s="168">
        <v>22</v>
      </c>
      <c r="N64" s="168">
        <v>20</v>
      </c>
      <c r="O64" s="168">
        <v>226</v>
      </c>
      <c r="P64" s="168">
        <v>161</v>
      </c>
      <c r="Q64" s="168">
        <v>65</v>
      </c>
      <c r="R64" s="168">
        <v>21</v>
      </c>
      <c r="S64" s="168">
        <v>22</v>
      </c>
      <c r="T64" s="168">
        <v>18</v>
      </c>
      <c r="U64" s="168">
        <v>614</v>
      </c>
      <c r="V64" s="168">
        <v>420</v>
      </c>
      <c r="W64" s="168">
        <v>194</v>
      </c>
      <c r="X64" s="168">
        <v>21</v>
      </c>
      <c r="Y64" s="168">
        <v>22</v>
      </c>
      <c r="Z64" s="168">
        <v>20</v>
      </c>
      <c r="AA64" s="168">
        <v>59</v>
      </c>
      <c r="AB64" s="168">
        <v>40</v>
      </c>
      <c r="AC64" s="168">
        <v>19</v>
      </c>
      <c r="AD64" s="168">
        <v>12</v>
      </c>
      <c r="AE64" s="168">
        <v>10</v>
      </c>
      <c r="AF64" s="168">
        <v>16</v>
      </c>
      <c r="AG64" s="168">
        <v>3602</v>
      </c>
      <c r="AH64" s="168">
        <v>1883</v>
      </c>
      <c r="AI64" s="168">
        <v>1719</v>
      </c>
      <c r="AJ64" s="168">
        <v>62</v>
      </c>
      <c r="AK64" s="168">
        <v>57</v>
      </c>
      <c r="AL64" s="168">
        <v>67</v>
      </c>
    </row>
    <row r="65" spans="1:38" x14ac:dyDescent="0.2">
      <c r="A65" s="168" t="s">
        <v>157</v>
      </c>
      <c r="B65" s="168" t="s">
        <v>158</v>
      </c>
      <c r="C65" s="168">
        <v>2190</v>
      </c>
      <c r="D65" s="168">
        <v>1010</v>
      </c>
      <c r="E65" s="168">
        <v>1180</v>
      </c>
      <c r="F65" s="168">
        <v>61</v>
      </c>
      <c r="G65" s="168">
        <v>58</v>
      </c>
      <c r="H65" s="168">
        <v>64</v>
      </c>
      <c r="I65" s="168">
        <v>282</v>
      </c>
      <c r="J65" s="168">
        <v>182</v>
      </c>
      <c r="K65" s="168">
        <v>100</v>
      </c>
      <c r="L65" s="168">
        <v>21</v>
      </c>
      <c r="M65" s="168">
        <v>20</v>
      </c>
      <c r="N65" s="168">
        <v>22</v>
      </c>
      <c r="O65" s="168">
        <v>107</v>
      </c>
      <c r="P65" s="168">
        <v>81</v>
      </c>
      <c r="Q65" s="168">
        <v>26</v>
      </c>
      <c r="R65" s="168">
        <v>20</v>
      </c>
      <c r="S65" s="168" t="s">
        <v>428</v>
      </c>
      <c r="T65" s="168" t="s">
        <v>428</v>
      </c>
      <c r="U65" s="168">
        <v>389</v>
      </c>
      <c r="V65" s="168">
        <v>263</v>
      </c>
      <c r="W65" s="168">
        <v>126</v>
      </c>
      <c r="X65" s="168">
        <v>20</v>
      </c>
      <c r="Y65" s="168" t="s">
        <v>428</v>
      </c>
      <c r="Z65" s="168" t="s">
        <v>428</v>
      </c>
      <c r="AA65" s="168">
        <v>56</v>
      </c>
      <c r="AB65" s="168">
        <v>44</v>
      </c>
      <c r="AC65" s="168">
        <v>12</v>
      </c>
      <c r="AD65" s="168">
        <v>18</v>
      </c>
      <c r="AE65" s="168" t="s">
        <v>428</v>
      </c>
      <c r="AF65" s="168" t="s">
        <v>428</v>
      </c>
      <c r="AG65" s="168">
        <v>2639</v>
      </c>
      <c r="AH65" s="168">
        <v>1321</v>
      </c>
      <c r="AI65" s="168">
        <v>1318</v>
      </c>
      <c r="AJ65" s="168">
        <v>54</v>
      </c>
      <c r="AK65" s="168">
        <v>49</v>
      </c>
      <c r="AL65" s="168">
        <v>60</v>
      </c>
    </row>
    <row r="66" spans="1:38" x14ac:dyDescent="0.2">
      <c r="A66" s="168" t="s">
        <v>163</v>
      </c>
      <c r="B66" s="168" t="s">
        <v>164</v>
      </c>
      <c r="C66" s="168">
        <v>2937</v>
      </c>
      <c r="D66" s="168">
        <v>1389</v>
      </c>
      <c r="E66" s="168">
        <v>1548</v>
      </c>
      <c r="F66" s="168">
        <v>62</v>
      </c>
      <c r="G66" s="168">
        <v>61</v>
      </c>
      <c r="H66" s="168">
        <v>62</v>
      </c>
      <c r="I66" s="168">
        <v>362</v>
      </c>
      <c r="J66" s="168">
        <v>248</v>
      </c>
      <c r="K66" s="168">
        <v>114</v>
      </c>
      <c r="L66" s="168">
        <v>23</v>
      </c>
      <c r="M66" s="168">
        <v>23</v>
      </c>
      <c r="N66" s="168">
        <v>24</v>
      </c>
      <c r="O66" s="168">
        <v>119</v>
      </c>
      <c r="P66" s="168">
        <v>84</v>
      </c>
      <c r="Q66" s="168">
        <v>35</v>
      </c>
      <c r="R66" s="168">
        <v>20</v>
      </c>
      <c r="S66" s="168">
        <v>19</v>
      </c>
      <c r="T66" s="168">
        <v>23</v>
      </c>
      <c r="U66" s="168">
        <v>481</v>
      </c>
      <c r="V66" s="168">
        <v>332</v>
      </c>
      <c r="W66" s="168">
        <v>149</v>
      </c>
      <c r="X66" s="168">
        <v>22</v>
      </c>
      <c r="Y66" s="168">
        <v>22</v>
      </c>
      <c r="Z66" s="168">
        <v>23</v>
      </c>
      <c r="AA66" s="168">
        <v>58</v>
      </c>
      <c r="AB66" s="168">
        <v>38</v>
      </c>
      <c r="AC66" s="168">
        <v>20</v>
      </c>
      <c r="AD66" s="168">
        <v>12</v>
      </c>
      <c r="AE66" s="168">
        <v>11</v>
      </c>
      <c r="AF66" s="168">
        <v>15</v>
      </c>
      <c r="AG66" s="168">
        <v>3486</v>
      </c>
      <c r="AH66" s="168">
        <v>1765</v>
      </c>
      <c r="AI66" s="168">
        <v>1721</v>
      </c>
      <c r="AJ66" s="168">
        <v>55</v>
      </c>
      <c r="AK66" s="168">
        <v>53</v>
      </c>
      <c r="AL66" s="168">
        <v>58</v>
      </c>
    </row>
    <row r="67" spans="1:38" x14ac:dyDescent="0.2">
      <c r="A67" s="168" t="s">
        <v>178</v>
      </c>
      <c r="B67" s="168" t="s">
        <v>179</v>
      </c>
      <c r="C67" s="168">
        <v>2472</v>
      </c>
      <c r="D67" s="168">
        <v>1136</v>
      </c>
      <c r="E67" s="168">
        <v>1336</v>
      </c>
      <c r="F67" s="168">
        <v>62</v>
      </c>
      <c r="G67" s="168">
        <v>59</v>
      </c>
      <c r="H67" s="168">
        <v>65</v>
      </c>
      <c r="I67" s="168">
        <v>313</v>
      </c>
      <c r="J67" s="168">
        <v>220</v>
      </c>
      <c r="K67" s="168">
        <v>93</v>
      </c>
      <c r="L67" s="168">
        <v>23</v>
      </c>
      <c r="M67" s="168">
        <v>25</v>
      </c>
      <c r="N67" s="168">
        <v>16</v>
      </c>
      <c r="O67" s="168">
        <v>215</v>
      </c>
      <c r="P67" s="168">
        <v>155</v>
      </c>
      <c r="Q67" s="168">
        <v>60</v>
      </c>
      <c r="R67" s="168">
        <v>21</v>
      </c>
      <c r="S67" s="168">
        <v>22</v>
      </c>
      <c r="T67" s="168">
        <v>20</v>
      </c>
      <c r="U67" s="168">
        <v>528</v>
      </c>
      <c r="V67" s="168">
        <v>375</v>
      </c>
      <c r="W67" s="168">
        <v>153</v>
      </c>
      <c r="X67" s="168">
        <v>22</v>
      </c>
      <c r="Y67" s="168">
        <v>24</v>
      </c>
      <c r="Z67" s="168">
        <v>18</v>
      </c>
      <c r="AA67" s="168">
        <v>23</v>
      </c>
      <c r="AB67" s="168">
        <v>15</v>
      </c>
      <c r="AC67" s="168">
        <v>8</v>
      </c>
      <c r="AD67" s="168">
        <v>13</v>
      </c>
      <c r="AE67" s="168" t="s">
        <v>428</v>
      </c>
      <c r="AF67" s="168" t="s">
        <v>428</v>
      </c>
      <c r="AG67" s="168">
        <v>3039</v>
      </c>
      <c r="AH67" s="168">
        <v>1535</v>
      </c>
      <c r="AI67" s="168">
        <v>1504</v>
      </c>
      <c r="AJ67" s="168">
        <v>55</v>
      </c>
      <c r="AK67" s="168">
        <v>50</v>
      </c>
      <c r="AL67" s="168">
        <v>60</v>
      </c>
    </row>
    <row r="68" spans="1:38" x14ac:dyDescent="0.2">
      <c r="A68" s="168" t="s">
        <v>180</v>
      </c>
      <c r="B68" s="168" t="s">
        <v>181</v>
      </c>
      <c r="C68" s="168">
        <v>4627</v>
      </c>
      <c r="D68" s="168">
        <v>2205</v>
      </c>
      <c r="E68" s="168">
        <v>2422</v>
      </c>
      <c r="F68" s="168">
        <v>62</v>
      </c>
      <c r="G68" s="168">
        <v>59</v>
      </c>
      <c r="H68" s="168">
        <v>64</v>
      </c>
      <c r="I68" s="168">
        <v>416</v>
      </c>
      <c r="J68" s="168">
        <v>251</v>
      </c>
      <c r="K68" s="168">
        <v>165</v>
      </c>
      <c r="L68" s="168">
        <v>28</v>
      </c>
      <c r="M68" s="168">
        <v>26</v>
      </c>
      <c r="N68" s="168">
        <v>30</v>
      </c>
      <c r="O68" s="168">
        <v>668</v>
      </c>
      <c r="P68" s="168">
        <v>468</v>
      </c>
      <c r="Q68" s="168">
        <v>200</v>
      </c>
      <c r="R68" s="168">
        <v>29</v>
      </c>
      <c r="S68" s="168">
        <v>28</v>
      </c>
      <c r="T68" s="168">
        <v>30</v>
      </c>
      <c r="U68" s="168">
        <v>1084</v>
      </c>
      <c r="V68" s="168">
        <v>719</v>
      </c>
      <c r="W68" s="168">
        <v>365</v>
      </c>
      <c r="X68" s="168">
        <v>28</v>
      </c>
      <c r="Y68" s="168">
        <v>28</v>
      </c>
      <c r="Z68" s="168">
        <v>30</v>
      </c>
      <c r="AA68" s="168">
        <v>68</v>
      </c>
      <c r="AB68" s="168">
        <v>48</v>
      </c>
      <c r="AC68" s="168">
        <v>20</v>
      </c>
      <c r="AD68" s="168">
        <v>12</v>
      </c>
      <c r="AE68" s="168" t="s">
        <v>428</v>
      </c>
      <c r="AF68" s="168" t="s">
        <v>428</v>
      </c>
      <c r="AG68" s="168">
        <v>5832</v>
      </c>
      <c r="AH68" s="168">
        <v>2998</v>
      </c>
      <c r="AI68" s="168">
        <v>2834</v>
      </c>
      <c r="AJ68" s="168">
        <v>54</v>
      </c>
      <c r="AK68" s="168">
        <v>50</v>
      </c>
      <c r="AL68" s="168">
        <v>59</v>
      </c>
    </row>
    <row r="69" spans="1:38" x14ac:dyDescent="0.2">
      <c r="A69" s="168" t="s">
        <v>159</v>
      </c>
      <c r="B69" s="168" t="s">
        <v>160</v>
      </c>
      <c r="C69" s="168">
        <v>6264</v>
      </c>
      <c r="D69" s="168">
        <v>2955</v>
      </c>
      <c r="E69" s="168">
        <v>3309</v>
      </c>
      <c r="F69" s="168">
        <v>64</v>
      </c>
      <c r="G69" s="168">
        <v>61</v>
      </c>
      <c r="H69" s="168">
        <v>66</v>
      </c>
      <c r="I69" s="168">
        <v>809</v>
      </c>
      <c r="J69" s="168">
        <v>502</v>
      </c>
      <c r="K69" s="168">
        <v>307</v>
      </c>
      <c r="L69" s="168">
        <v>28</v>
      </c>
      <c r="M69" s="168">
        <v>27</v>
      </c>
      <c r="N69" s="168">
        <v>29</v>
      </c>
      <c r="O69" s="168">
        <v>357</v>
      </c>
      <c r="P69" s="168">
        <v>257</v>
      </c>
      <c r="Q69" s="168">
        <v>100</v>
      </c>
      <c r="R69" s="168">
        <v>24</v>
      </c>
      <c r="S69" s="168">
        <v>25</v>
      </c>
      <c r="T69" s="168">
        <v>24</v>
      </c>
      <c r="U69" s="168">
        <v>1166</v>
      </c>
      <c r="V69" s="168">
        <v>759</v>
      </c>
      <c r="W69" s="168">
        <v>407</v>
      </c>
      <c r="X69" s="168">
        <v>27</v>
      </c>
      <c r="Y69" s="168">
        <v>26</v>
      </c>
      <c r="Z69" s="168">
        <v>28</v>
      </c>
      <c r="AA69" s="168">
        <v>70</v>
      </c>
      <c r="AB69" s="168">
        <v>42</v>
      </c>
      <c r="AC69" s="168">
        <v>28</v>
      </c>
      <c r="AD69" s="168">
        <v>9</v>
      </c>
      <c r="AE69" s="168" t="s">
        <v>428</v>
      </c>
      <c r="AF69" s="168" t="s">
        <v>428</v>
      </c>
      <c r="AG69" s="168">
        <v>7556</v>
      </c>
      <c r="AH69" s="168">
        <v>3790</v>
      </c>
      <c r="AI69" s="168">
        <v>3766</v>
      </c>
      <c r="AJ69" s="168">
        <v>57</v>
      </c>
      <c r="AK69" s="168">
        <v>53</v>
      </c>
      <c r="AL69" s="168">
        <v>61</v>
      </c>
    </row>
    <row r="70" spans="1:38" x14ac:dyDescent="0.2">
      <c r="A70" s="168" t="s">
        <v>161</v>
      </c>
      <c r="B70" s="168" t="s">
        <v>162</v>
      </c>
      <c r="C70" s="168">
        <v>2276</v>
      </c>
      <c r="D70" s="168">
        <v>1049</v>
      </c>
      <c r="E70" s="168">
        <v>1227</v>
      </c>
      <c r="F70" s="168">
        <v>68</v>
      </c>
      <c r="G70" s="168">
        <v>65</v>
      </c>
      <c r="H70" s="168">
        <v>71</v>
      </c>
      <c r="I70" s="168">
        <v>221</v>
      </c>
      <c r="J70" s="168">
        <v>146</v>
      </c>
      <c r="K70" s="168">
        <v>75</v>
      </c>
      <c r="L70" s="168">
        <v>25</v>
      </c>
      <c r="M70" s="168">
        <v>27</v>
      </c>
      <c r="N70" s="168">
        <v>21</v>
      </c>
      <c r="O70" s="168">
        <v>110</v>
      </c>
      <c r="P70" s="168">
        <v>78</v>
      </c>
      <c r="Q70" s="168">
        <v>32</v>
      </c>
      <c r="R70" s="168">
        <v>36</v>
      </c>
      <c r="S70" s="168">
        <v>31</v>
      </c>
      <c r="T70" s="168">
        <v>50</v>
      </c>
      <c r="U70" s="168">
        <v>331</v>
      </c>
      <c r="V70" s="168">
        <v>224</v>
      </c>
      <c r="W70" s="168">
        <v>107</v>
      </c>
      <c r="X70" s="168">
        <v>29</v>
      </c>
      <c r="Y70" s="168">
        <v>29</v>
      </c>
      <c r="Z70" s="168">
        <v>30</v>
      </c>
      <c r="AA70" s="168">
        <v>48</v>
      </c>
      <c r="AB70" s="168">
        <v>34</v>
      </c>
      <c r="AC70" s="168">
        <v>14</v>
      </c>
      <c r="AD70" s="168">
        <v>15</v>
      </c>
      <c r="AE70" s="168" t="s">
        <v>428</v>
      </c>
      <c r="AF70" s="168" t="s">
        <v>428</v>
      </c>
      <c r="AG70" s="168">
        <v>2663</v>
      </c>
      <c r="AH70" s="168">
        <v>1314</v>
      </c>
      <c r="AI70" s="168">
        <v>1349</v>
      </c>
      <c r="AJ70" s="168">
        <v>62</v>
      </c>
      <c r="AK70" s="168">
        <v>57</v>
      </c>
      <c r="AL70" s="168">
        <v>67</v>
      </c>
    </row>
    <row r="71" spans="1:38" x14ac:dyDescent="0.2">
      <c r="A71" s="168" t="s">
        <v>168</v>
      </c>
      <c r="B71" s="168" t="s">
        <v>169</v>
      </c>
      <c r="C71" s="168">
        <v>4350</v>
      </c>
      <c r="D71" s="168">
        <v>2132</v>
      </c>
      <c r="E71" s="168">
        <v>2218</v>
      </c>
      <c r="F71" s="168">
        <v>67</v>
      </c>
      <c r="G71" s="168">
        <v>64</v>
      </c>
      <c r="H71" s="168">
        <v>69</v>
      </c>
      <c r="I71" s="168">
        <v>640</v>
      </c>
      <c r="J71" s="168">
        <v>425</v>
      </c>
      <c r="K71" s="168">
        <v>215</v>
      </c>
      <c r="L71" s="168">
        <v>23</v>
      </c>
      <c r="M71" s="168">
        <v>25</v>
      </c>
      <c r="N71" s="168">
        <v>20</v>
      </c>
      <c r="O71" s="168">
        <v>152</v>
      </c>
      <c r="P71" s="168">
        <v>110</v>
      </c>
      <c r="Q71" s="168">
        <v>42</v>
      </c>
      <c r="R71" s="168">
        <v>20</v>
      </c>
      <c r="S71" s="168">
        <v>19</v>
      </c>
      <c r="T71" s="168">
        <v>21</v>
      </c>
      <c r="U71" s="168">
        <v>792</v>
      </c>
      <c r="V71" s="168">
        <v>535</v>
      </c>
      <c r="W71" s="168">
        <v>257</v>
      </c>
      <c r="X71" s="168">
        <v>23</v>
      </c>
      <c r="Y71" s="168">
        <v>24</v>
      </c>
      <c r="Z71" s="168">
        <v>20</v>
      </c>
      <c r="AA71" s="168">
        <v>104</v>
      </c>
      <c r="AB71" s="168">
        <v>74</v>
      </c>
      <c r="AC71" s="168">
        <v>30</v>
      </c>
      <c r="AD71" s="168">
        <v>14</v>
      </c>
      <c r="AE71" s="168">
        <v>16</v>
      </c>
      <c r="AF71" s="168">
        <v>10</v>
      </c>
      <c r="AG71" s="168">
        <v>5270</v>
      </c>
      <c r="AH71" s="168">
        <v>2758</v>
      </c>
      <c r="AI71" s="168">
        <v>2512</v>
      </c>
      <c r="AJ71" s="168">
        <v>59</v>
      </c>
      <c r="AK71" s="168">
        <v>54</v>
      </c>
      <c r="AL71" s="168">
        <v>63</v>
      </c>
    </row>
    <row r="72" spans="1:38" x14ac:dyDescent="0.2">
      <c r="A72" s="168" t="s">
        <v>170</v>
      </c>
      <c r="B72" s="168" t="s">
        <v>171</v>
      </c>
      <c r="C72" s="168">
        <v>7025</v>
      </c>
      <c r="D72" s="168">
        <v>3392</v>
      </c>
      <c r="E72" s="168">
        <v>3633</v>
      </c>
      <c r="F72" s="168">
        <v>68</v>
      </c>
      <c r="G72" s="168">
        <v>65</v>
      </c>
      <c r="H72" s="168">
        <v>70</v>
      </c>
      <c r="I72" s="168">
        <v>658</v>
      </c>
      <c r="J72" s="168">
        <v>415</v>
      </c>
      <c r="K72" s="168">
        <v>243</v>
      </c>
      <c r="L72" s="168">
        <v>30</v>
      </c>
      <c r="M72" s="168">
        <v>30</v>
      </c>
      <c r="N72" s="168">
        <v>29</v>
      </c>
      <c r="O72" s="168">
        <v>803</v>
      </c>
      <c r="P72" s="168">
        <v>568</v>
      </c>
      <c r="Q72" s="168">
        <v>235</v>
      </c>
      <c r="R72" s="168">
        <v>31</v>
      </c>
      <c r="S72" s="168">
        <v>32</v>
      </c>
      <c r="T72" s="168">
        <v>26</v>
      </c>
      <c r="U72" s="168">
        <v>1461</v>
      </c>
      <c r="V72" s="168">
        <v>983</v>
      </c>
      <c r="W72" s="168">
        <v>478</v>
      </c>
      <c r="X72" s="168">
        <v>30</v>
      </c>
      <c r="Y72" s="168">
        <v>31</v>
      </c>
      <c r="Z72" s="168">
        <v>28</v>
      </c>
      <c r="AA72" s="168">
        <v>68</v>
      </c>
      <c r="AB72" s="168">
        <v>49</v>
      </c>
      <c r="AC72" s="168">
        <v>19</v>
      </c>
      <c r="AD72" s="168">
        <v>7</v>
      </c>
      <c r="AE72" s="168" t="s">
        <v>428</v>
      </c>
      <c r="AF72" s="168" t="s">
        <v>428</v>
      </c>
      <c r="AG72" s="168">
        <v>8611</v>
      </c>
      <c r="AH72" s="168">
        <v>4447</v>
      </c>
      <c r="AI72" s="168">
        <v>4164</v>
      </c>
      <c r="AJ72" s="168">
        <v>61</v>
      </c>
      <c r="AK72" s="168">
        <v>57</v>
      </c>
      <c r="AL72" s="168">
        <v>65</v>
      </c>
    </row>
    <row r="73" spans="1:38" x14ac:dyDescent="0.2">
      <c r="A73" s="168" t="s">
        <v>182</v>
      </c>
      <c r="B73" s="168" t="s">
        <v>183</v>
      </c>
      <c r="C73" s="168">
        <v>3130</v>
      </c>
      <c r="D73" s="168">
        <v>1502</v>
      </c>
      <c r="E73" s="168">
        <v>1628</v>
      </c>
      <c r="F73" s="168">
        <v>64</v>
      </c>
      <c r="G73" s="168">
        <v>60</v>
      </c>
      <c r="H73" s="168">
        <v>67</v>
      </c>
      <c r="I73" s="168">
        <v>334</v>
      </c>
      <c r="J73" s="168">
        <v>226</v>
      </c>
      <c r="K73" s="168">
        <v>108</v>
      </c>
      <c r="L73" s="168">
        <v>23</v>
      </c>
      <c r="M73" s="168">
        <v>23</v>
      </c>
      <c r="N73" s="168">
        <v>23</v>
      </c>
      <c r="O73" s="168">
        <v>199</v>
      </c>
      <c r="P73" s="168">
        <v>147</v>
      </c>
      <c r="Q73" s="168">
        <v>52</v>
      </c>
      <c r="R73" s="168">
        <v>32</v>
      </c>
      <c r="S73" s="168">
        <v>33</v>
      </c>
      <c r="T73" s="168">
        <v>29</v>
      </c>
      <c r="U73" s="168">
        <v>533</v>
      </c>
      <c r="V73" s="168">
        <v>373</v>
      </c>
      <c r="W73" s="168">
        <v>160</v>
      </c>
      <c r="X73" s="168">
        <v>26</v>
      </c>
      <c r="Y73" s="168">
        <v>27</v>
      </c>
      <c r="Z73" s="168">
        <v>25</v>
      </c>
      <c r="AA73" s="168">
        <v>64</v>
      </c>
      <c r="AB73" s="168">
        <v>41</v>
      </c>
      <c r="AC73" s="168">
        <v>23</v>
      </c>
      <c r="AD73" s="168">
        <v>9</v>
      </c>
      <c r="AE73" s="168" t="s">
        <v>428</v>
      </c>
      <c r="AF73" s="168" t="s">
        <v>428</v>
      </c>
      <c r="AG73" s="168">
        <v>3741</v>
      </c>
      <c r="AH73" s="168">
        <v>1921</v>
      </c>
      <c r="AI73" s="168">
        <v>1820</v>
      </c>
      <c r="AJ73" s="168">
        <v>57</v>
      </c>
      <c r="AK73" s="168">
        <v>52</v>
      </c>
      <c r="AL73" s="168">
        <v>62</v>
      </c>
    </row>
    <row r="74" spans="1:38" x14ac:dyDescent="0.2">
      <c r="A74" s="168" t="s">
        <v>88</v>
      </c>
      <c r="B74" s="168" t="s">
        <v>89</v>
      </c>
      <c r="C74" s="168">
        <v>1691</v>
      </c>
      <c r="D74" s="168">
        <v>784</v>
      </c>
      <c r="E74" s="168">
        <v>907</v>
      </c>
      <c r="F74" s="168">
        <v>66</v>
      </c>
      <c r="G74" s="168">
        <v>63</v>
      </c>
      <c r="H74" s="168">
        <v>67</v>
      </c>
      <c r="I74" s="168">
        <v>180</v>
      </c>
      <c r="J74" s="168">
        <v>110</v>
      </c>
      <c r="K74" s="168">
        <v>70</v>
      </c>
      <c r="L74" s="168">
        <v>22</v>
      </c>
      <c r="M74" s="168" t="s">
        <v>428</v>
      </c>
      <c r="N74" s="168" t="s">
        <v>428</v>
      </c>
      <c r="O74" s="168">
        <v>97</v>
      </c>
      <c r="P74" s="168" t="s">
        <v>428</v>
      </c>
      <c r="Q74" s="168" t="s">
        <v>428</v>
      </c>
      <c r="R74" s="168">
        <v>22</v>
      </c>
      <c r="S74" s="168" t="s">
        <v>428</v>
      </c>
      <c r="T74" s="168" t="s">
        <v>428</v>
      </c>
      <c r="U74" s="168">
        <v>277</v>
      </c>
      <c r="V74" s="168" t="s">
        <v>428</v>
      </c>
      <c r="W74" s="168" t="s">
        <v>428</v>
      </c>
      <c r="X74" s="168">
        <v>22</v>
      </c>
      <c r="Y74" s="168" t="s">
        <v>428</v>
      </c>
      <c r="Z74" s="168" t="s">
        <v>428</v>
      </c>
      <c r="AA74" s="168">
        <v>26</v>
      </c>
      <c r="AB74" s="168">
        <v>15</v>
      </c>
      <c r="AC74" s="168">
        <v>11</v>
      </c>
      <c r="AD74" s="168" t="s">
        <v>428</v>
      </c>
      <c r="AE74" s="168" t="s">
        <v>428</v>
      </c>
      <c r="AF74" s="168" t="s">
        <v>428</v>
      </c>
      <c r="AG74" s="168">
        <v>2004</v>
      </c>
      <c r="AH74" s="168">
        <v>985</v>
      </c>
      <c r="AI74" s="168">
        <v>1019</v>
      </c>
      <c r="AJ74" s="168">
        <v>59</v>
      </c>
      <c r="AK74" s="168">
        <v>55</v>
      </c>
      <c r="AL74" s="168">
        <v>62</v>
      </c>
    </row>
    <row r="75" spans="1:38" x14ac:dyDescent="0.2">
      <c r="A75" s="168" t="s">
        <v>94</v>
      </c>
      <c r="B75" s="168" t="s">
        <v>95</v>
      </c>
      <c r="C75" s="168">
        <v>2378</v>
      </c>
      <c r="D75" s="168">
        <v>1176</v>
      </c>
      <c r="E75" s="168">
        <v>1202</v>
      </c>
      <c r="F75" s="168">
        <v>68</v>
      </c>
      <c r="G75" s="168">
        <v>64</v>
      </c>
      <c r="H75" s="168">
        <v>72</v>
      </c>
      <c r="I75" s="168">
        <v>309</v>
      </c>
      <c r="J75" s="168">
        <v>211</v>
      </c>
      <c r="K75" s="168">
        <v>98</v>
      </c>
      <c r="L75" s="168">
        <v>22</v>
      </c>
      <c r="M75" s="168" t="s">
        <v>428</v>
      </c>
      <c r="N75" s="168" t="s">
        <v>428</v>
      </c>
      <c r="O75" s="168">
        <v>74</v>
      </c>
      <c r="P75" s="168">
        <v>62</v>
      </c>
      <c r="Q75" s="168">
        <v>12</v>
      </c>
      <c r="R75" s="168">
        <v>16</v>
      </c>
      <c r="S75" s="168" t="s">
        <v>428</v>
      </c>
      <c r="T75" s="168" t="s">
        <v>428</v>
      </c>
      <c r="U75" s="168">
        <v>383</v>
      </c>
      <c r="V75" s="168">
        <v>273</v>
      </c>
      <c r="W75" s="168">
        <v>110</v>
      </c>
      <c r="X75" s="168">
        <v>21</v>
      </c>
      <c r="Y75" s="168">
        <v>22</v>
      </c>
      <c r="Z75" s="168">
        <v>19</v>
      </c>
      <c r="AA75" s="168">
        <v>27</v>
      </c>
      <c r="AB75" s="168">
        <v>18</v>
      </c>
      <c r="AC75" s="168">
        <v>9</v>
      </c>
      <c r="AD75" s="168">
        <v>15</v>
      </c>
      <c r="AE75" s="168" t="s">
        <v>428</v>
      </c>
      <c r="AF75" s="168" t="s">
        <v>428</v>
      </c>
      <c r="AG75" s="168">
        <v>2807</v>
      </c>
      <c r="AH75" s="168">
        <v>1482</v>
      </c>
      <c r="AI75" s="168">
        <v>1325</v>
      </c>
      <c r="AJ75" s="168">
        <v>61</v>
      </c>
      <c r="AK75" s="168">
        <v>55</v>
      </c>
      <c r="AL75" s="168">
        <v>67</v>
      </c>
    </row>
    <row r="76" spans="1:38" x14ac:dyDescent="0.2">
      <c r="A76" s="168" t="s">
        <v>96</v>
      </c>
      <c r="B76" s="168" t="s">
        <v>97</v>
      </c>
      <c r="C76" s="168">
        <v>1868</v>
      </c>
      <c r="D76" s="168">
        <v>879</v>
      </c>
      <c r="E76" s="168">
        <v>989</v>
      </c>
      <c r="F76" s="168">
        <v>67</v>
      </c>
      <c r="G76" s="168">
        <v>66</v>
      </c>
      <c r="H76" s="168">
        <v>67</v>
      </c>
      <c r="I76" s="168">
        <v>201</v>
      </c>
      <c r="J76" s="168">
        <v>138</v>
      </c>
      <c r="K76" s="168">
        <v>63</v>
      </c>
      <c r="L76" s="168">
        <v>32</v>
      </c>
      <c r="M76" s="168">
        <v>35</v>
      </c>
      <c r="N76" s="168">
        <v>27</v>
      </c>
      <c r="O76" s="168">
        <v>206</v>
      </c>
      <c r="P76" s="168">
        <v>123</v>
      </c>
      <c r="Q76" s="168">
        <v>83</v>
      </c>
      <c r="R76" s="168">
        <v>31</v>
      </c>
      <c r="S76" s="168">
        <v>34</v>
      </c>
      <c r="T76" s="168">
        <v>25</v>
      </c>
      <c r="U76" s="168">
        <v>407</v>
      </c>
      <c r="V76" s="168">
        <v>261</v>
      </c>
      <c r="W76" s="168">
        <v>146</v>
      </c>
      <c r="X76" s="168">
        <v>31</v>
      </c>
      <c r="Y76" s="168">
        <v>34</v>
      </c>
      <c r="Z76" s="168">
        <v>26</v>
      </c>
      <c r="AA76" s="168">
        <v>31</v>
      </c>
      <c r="AB76" s="168">
        <v>25</v>
      </c>
      <c r="AC76" s="168">
        <v>6</v>
      </c>
      <c r="AD76" s="168">
        <v>19</v>
      </c>
      <c r="AE76" s="168" t="s">
        <v>428</v>
      </c>
      <c r="AF76" s="168" t="s">
        <v>428</v>
      </c>
      <c r="AG76" s="168">
        <v>2313</v>
      </c>
      <c r="AH76" s="168">
        <v>1169</v>
      </c>
      <c r="AI76" s="168">
        <v>1144</v>
      </c>
      <c r="AJ76" s="168">
        <v>60</v>
      </c>
      <c r="AK76" s="168">
        <v>58</v>
      </c>
      <c r="AL76" s="168">
        <v>62</v>
      </c>
    </row>
    <row r="77" spans="1:38" x14ac:dyDescent="0.2">
      <c r="A77" s="168" t="s">
        <v>102</v>
      </c>
      <c r="B77" s="168" t="s">
        <v>103</v>
      </c>
      <c r="C77" s="168">
        <v>1242</v>
      </c>
      <c r="D77" s="168">
        <v>597</v>
      </c>
      <c r="E77" s="168">
        <v>645</v>
      </c>
      <c r="F77" s="168">
        <v>63</v>
      </c>
      <c r="G77" s="168">
        <v>62</v>
      </c>
      <c r="H77" s="168">
        <v>63</v>
      </c>
      <c r="I77" s="168">
        <v>149</v>
      </c>
      <c r="J77" s="168">
        <v>95</v>
      </c>
      <c r="K77" s="168">
        <v>54</v>
      </c>
      <c r="L77" s="168">
        <v>28</v>
      </c>
      <c r="M77" s="168">
        <v>27</v>
      </c>
      <c r="N77" s="168">
        <v>28</v>
      </c>
      <c r="O77" s="168">
        <v>128</v>
      </c>
      <c r="P77" s="168">
        <v>95</v>
      </c>
      <c r="Q77" s="168">
        <v>33</v>
      </c>
      <c r="R77" s="168">
        <v>37</v>
      </c>
      <c r="S77" s="168">
        <v>37</v>
      </c>
      <c r="T77" s="168">
        <v>36</v>
      </c>
      <c r="U77" s="168">
        <v>277</v>
      </c>
      <c r="V77" s="168">
        <v>190</v>
      </c>
      <c r="W77" s="168">
        <v>87</v>
      </c>
      <c r="X77" s="168">
        <v>32</v>
      </c>
      <c r="Y77" s="168">
        <v>32</v>
      </c>
      <c r="Z77" s="168">
        <v>31</v>
      </c>
      <c r="AA77" s="168">
        <v>24</v>
      </c>
      <c r="AB77" s="168" t="s">
        <v>428</v>
      </c>
      <c r="AC77" s="168" t="s">
        <v>428</v>
      </c>
      <c r="AD77" s="168">
        <v>13</v>
      </c>
      <c r="AE77" s="168" t="s">
        <v>428</v>
      </c>
      <c r="AF77" s="168" t="s">
        <v>428</v>
      </c>
      <c r="AG77" s="168">
        <v>1545</v>
      </c>
      <c r="AH77" s="168">
        <v>806</v>
      </c>
      <c r="AI77" s="168">
        <v>739</v>
      </c>
      <c r="AJ77" s="168">
        <v>56</v>
      </c>
      <c r="AK77" s="168">
        <v>54</v>
      </c>
      <c r="AL77" s="168">
        <v>59</v>
      </c>
    </row>
    <row r="78" spans="1:38" x14ac:dyDescent="0.2">
      <c r="A78" s="168" t="s">
        <v>106</v>
      </c>
      <c r="B78" s="168" t="s">
        <v>107</v>
      </c>
      <c r="C78" s="168">
        <v>2482</v>
      </c>
      <c r="D78" s="168">
        <v>1148</v>
      </c>
      <c r="E78" s="168">
        <v>1334</v>
      </c>
      <c r="F78" s="168">
        <v>78</v>
      </c>
      <c r="G78" s="168">
        <v>77</v>
      </c>
      <c r="H78" s="168">
        <v>80</v>
      </c>
      <c r="I78" s="168">
        <v>351</v>
      </c>
      <c r="J78" s="168">
        <v>220</v>
      </c>
      <c r="K78" s="168">
        <v>131</v>
      </c>
      <c r="L78" s="168">
        <v>32</v>
      </c>
      <c r="M78" s="168">
        <v>33</v>
      </c>
      <c r="N78" s="168">
        <v>30</v>
      </c>
      <c r="O78" s="168">
        <v>160</v>
      </c>
      <c r="P78" s="168">
        <v>113</v>
      </c>
      <c r="Q78" s="168">
        <v>47</v>
      </c>
      <c r="R78" s="168">
        <v>29</v>
      </c>
      <c r="S78" s="168">
        <v>32</v>
      </c>
      <c r="T78" s="168">
        <v>23</v>
      </c>
      <c r="U78" s="168">
        <v>511</v>
      </c>
      <c r="V78" s="168">
        <v>333</v>
      </c>
      <c r="W78" s="168">
        <v>178</v>
      </c>
      <c r="X78" s="168">
        <v>31</v>
      </c>
      <c r="Y78" s="168">
        <v>32</v>
      </c>
      <c r="Z78" s="168">
        <v>28</v>
      </c>
      <c r="AA78" s="168">
        <v>49</v>
      </c>
      <c r="AB78" s="168">
        <v>29</v>
      </c>
      <c r="AC78" s="168">
        <v>20</v>
      </c>
      <c r="AD78" s="168">
        <v>12</v>
      </c>
      <c r="AE78" s="168">
        <v>10</v>
      </c>
      <c r="AF78" s="168">
        <v>15</v>
      </c>
      <c r="AG78" s="168">
        <v>3049</v>
      </c>
      <c r="AH78" s="168">
        <v>1516</v>
      </c>
      <c r="AI78" s="168">
        <v>1533</v>
      </c>
      <c r="AJ78" s="168">
        <v>69</v>
      </c>
      <c r="AK78" s="168">
        <v>66</v>
      </c>
      <c r="AL78" s="168">
        <v>73</v>
      </c>
    </row>
    <row r="79" spans="1:38" x14ac:dyDescent="0.2">
      <c r="A79" s="168" t="s">
        <v>386</v>
      </c>
      <c r="B79" s="168" t="s">
        <v>387</v>
      </c>
      <c r="C79" s="182" t="s">
        <v>455</v>
      </c>
      <c r="D79" s="182" t="s">
        <v>455</v>
      </c>
      <c r="E79" s="182" t="s">
        <v>455</v>
      </c>
      <c r="F79" s="182" t="s">
        <v>455</v>
      </c>
      <c r="G79" s="182" t="s">
        <v>455</v>
      </c>
      <c r="H79" s="182" t="s">
        <v>455</v>
      </c>
      <c r="I79" s="182" t="s">
        <v>455</v>
      </c>
      <c r="J79" s="182" t="s">
        <v>455</v>
      </c>
      <c r="K79" s="182" t="s">
        <v>455</v>
      </c>
      <c r="L79" s="182" t="s">
        <v>455</v>
      </c>
      <c r="M79" s="182" t="s">
        <v>455</v>
      </c>
      <c r="N79" s="182" t="s">
        <v>455</v>
      </c>
      <c r="O79" s="182" t="s">
        <v>455</v>
      </c>
      <c r="P79" s="182" t="s">
        <v>455</v>
      </c>
      <c r="Q79" s="182" t="s">
        <v>455</v>
      </c>
      <c r="R79" s="182" t="s">
        <v>455</v>
      </c>
      <c r="S79" s="182" t="s">
        <v>455</v>
      </c>
      <c r="T79" s="182" t="s">
        <v>455</v>
      </c>
      <c r="U79" s="182" t="s">
        <v>455</v>
      </c>
      <c r="V79" s="182" t="s">
        <v>455</v>
      </c>
      <c r="W79" s="182" t="s">
        <v>455</v>
      </c>
      <c r="X79" s="182" t="s">
        <v>455</v>
      </c>
      <c r="Y79" s="182" t="s">
        <v>455</v>
      </c>
      <c r="Z79" s="182" t="s">
        <v>455</v>
      </c>
      <c r="AA79" s="182" t="s">
        <v>455</v>
      </c>
      <c r="AB79" s="182" t="s">
        <v>455</v>
      </c>
      <c r="AC79" s="182" t="s">
        <v>455</v>
      </c>
      <c r="AD79" s="182" t="s">
        <v>455</v>
      </c>
      <c r="AE79" s="182" t="s">
        <v>455</v>
      </c>
      <c r="AF79" s="182" t="s">
        <v>455</v>
      </c>
      <c r="AG79" s="182" t="s">
        <v>455</v>
      </c>
      <c r="AH79" s="182" t="s">
        <v>455</v>
      </c>
      <c r="AI79" s="182" t="s">
        <v>455</v>
      </c>
      <c r="AJ79" s="182" t="s">
        <v>455</v>
      </c>
      <c r="AK79" s="182" t="s">
        <v>455</v>
      </c>
      <c r="AL79" s="182" t="s">
        <v>455</v>
      </c>
    </row>
    <row r="80" spans="1:38" x14ac:dyDescent="0.2">
      <c r="A80" s="168" t="s">
        <v>373</v>
      </c>
      <c r="B80" s="168" t="s">
        <v>374</v>
      </c>
      <c r="C80" s="168">
        <v>1464</v>
      </c>
      <c r="D80" s="168">
        <v>722</v>
      </c>
      <c r="E80" s="168">
        <v>742</v>
      </c>
      <c r="F80" s="168">
        <v>66</v>
      </c>
      <c r="G80" s="168">
        <v>62</v>
      </c>
      <c r="H80" s="168">
        <v>71</v>
      </c>
      <c r="I80" s="168">
        <v>126</v>
      </c>
      <c r="J80" s="168">
        <v>79</v>
      </c>
      <c r="K80" s="168">
        <v>47</v>
      </c>
      <c r="L80" s="168">
        <v>29</v>
      </c>
      <c r="M80" s="168">
        <v>30</v>
      </c>
      <c r="N80" s="168">
        <v>26</v>
      </c>
      <c r="O80" s="168">
        <v>112</v>
      </c>
      <c r="P80" s="168">
        <v>66</v>
      </c>
      <c r="Q80" s="168">
        <v>46</v>
      </c>
      <c r="R80" s="168">
        <v>25</v>
      </c>
      <c r="S80" s="168">
        <v>29</v>
      </c>
      <c r="T80" s="168">
        <v>20</v>
      </c>
      <c r="U80" s="168">
        <v>238</v>
      </c>
      <c r="V80" s="168">
        <v>145</v>
      </c>
      <c r="W80" s="168">
        <v>93</v>
      </c>
      <c r="X80" s="168">
        <v>27</v>
      </c>
      <c r="Y80" s="168">
        <v>30</v>
      </c>
      <c r="Z80" s="168">
        <v>23</v>
      </c>
      <c r="AA80" s="168">
        <v>29</v>
      </c>
      <c r="AB80" s="168">
        <v>19</v>
      </c>
      <c r="AC80" s="168">
        <v>10</v>
      </c>
      <c r="AD80" s="168" t="s">
        <v>428</v>
      </c>
      <c r="AE80" s="168" t="s">
        <v>428</v>
      </c>
      <c r="AF80" s="168" t="s">
        <v>428</v>
      </c>
      <c r="AG80" s="168">
        <v>1736</v>
      </c>
      <c r="AH80" s="168">
        <v>889</v>
      </c>
      <c r="AI80" s="168">
        <v>847</v>
      </c>
      <c r="AJ80" s="168">
        <v>60</v>
      </c>
      <c r="AK80" s="168">
        <v>55</v>
      </c>
      <c r="AL80" s="168">
        <v>64</v>
      </c>
    </row>
    <row r="81" spans="1:38" x14ac:dyDescent="0.2">
      <c r="A81" s="168" t="s">
        <v>377</v>
      </c>
      <c r="B81" s="168" t="s">
        <v>439</v>
      </c>
      <c r="C81" s="168">
        <v>3819</v>
      </c>
      <c r="D81" s="168">
        <v>1787</v>
      </c>
      <c r="E81" s="168">
        <v>2032</v>
      </c>
      <c r="F81" s="168">
        <v>66</v>
      </c>
      <c r="G81" s="168">
        <v>64</v>
      </c>
      <c r="H81" s="168">
        <v>68</v>
      </c>
      <c r="I81" s="168">
        <v>378</v>
      </c>
      <c r="J81" s="168">
        <v>246</v>
      </c>
      <c r="K81" s="168">
        <v>132</v>
      </c>
      <c r="L81" s="168">
        <v>29</v>
      </c>
      <c r="M81" s="168">
        <v>28</v>
      </c>
      <c r="N81" s="168">
        <v>32</v>
      </c>
      <c r="O81" s="168">
        <v>241</v>
      </c>
      <c r="P81" s="168">
        <v>180</v>
      </c>
      <c r="Q81" s="168">
        <v>61</v>
      </c>
      <c r="R81" s="168">
        <v>28</v>
      </c>
      <c r="S81" s="168">
        <v>28</v>
      </c>
      <c r="T81" s="168">
        <v>26</v>
      </c>
      <c r="U81" s="168">
        <v>619</v>
      </c>
      <c r="V81" s="168">
        <v>426</v>
      </c>
      <c r="W81" s="168">
        <v>193</v>
      </c>
      <c r="X81" s="168">
        <v>29</v>
      </c>
      <c r="Y81" s="168">
        <v>28</v>
      </c>
      <c r="Z81" s="168">
        <v>30</v>
      </c>
      <c r="AA81" s="168">
        <v>56</v>
      </c>
      <c r="AB81" s="168">
        <v>35</v>
      </c>
      <c r="AC81" s="168">
        <v>21</v>
      </c>
      <c r="AD81" s="168">
        <v>13</v>
      </c>
      <c r="AE81" s="168" t="s">
        <v>428</v>
      </c>
      <c r="AF81" s="168" t="s">
        <v>428</v>
      </c>
      <c r="AG81" s="168">
        <v>4515</v>
      </c>
      <c r="AH81" s="168">
        <v>2260</v>
      </c>
      <c r="AI81" s="168">
        <v>2255</v>
      </c>
      <c r="AJ81" s="168">
        <v>60</v>
      </c>
      <c r="AK81" s="168">
        <v>56</v>
      </c>
      <c r="AL81" s="168">
        <v>64</v>
      </c>
    </row>
    <row r="82" spans="1:38" x14ac:dyDescent="0.2">
      <c r="A82" s="168" t="s">
        <v>388</v>
      </c>
      <c r="B82" s="168" t="s">
        <v>389</v>
      </c>
      <c r="C82" s="168">
        <v>1834</v>
      </c>
      <c r="D82" s="168">
        <v>915</v>
      </c>
      <c r="E82" s="168">
        <v>919</v>
      </c>
      <c r="F82" s="168">
        <v>65</v>
      </c>
      <c r="G82" s="168">
        <v>63</v>
      </c>
      <c r="H82" s="168">
        <v>68</v>
      </c>
      <c r="I82" s="168">
        <v>228</v>
      </c>
      <c r="J82" s="168">
        <v>148</v>
      </c>
      <c r="K82" s="168">
        <v>80</v>
      </c>
      <c r="L82" s="168">
        <v>32</v>
      </c>
      <c r="M82" s="168">
        <v>36</v>
      </c>
      <c r="N82" s="168">
        <v>25</v>
      </c>
      <c r="O82" s="168">
        <v>118</v>
      </c>
      <c r="P82" s="168">
        <v>74</v>
      </c>
      <c r="Q82" s="168">
        <v>44</v>
      </c>
      <c r="R82" s="168">
        <v>27</v>
      </c>
      <c r="S82" s="168">
        <v>23</v>
      </c>
      <c r="T82" s="168">
        <v>34</v>
      </c>
      <c r="U82" s="168">
        <v>346</v>
      </c>
      <c r="V82" s="168">
        <v>222</v>
      </c>
      <c r="W82" s="168">
        <v>124</v>
      </c>
      <c r="X82" s="168">
        <v>31</v>
      </c>
      <c r="Y82" s="168">
        <v>32</v>
      </c>
      <c r="Z82" s="168">
        <v>28</v>
      </c>
      <c r="AA82" s="168">
        <v>16</v>
      </c>
      <c r="AB82" s="168">
        <v>11</v>
      </c>
      <c r="AC82" s="168">
        <v>5</v>
      </c>
      <c r="AD82" s="168" t="s">
        <v>428</v>
      </c>
      <c r="AE82" s="168" t="s">
        <v>428</v>
      </c>
      <c r="AF82" s="168" t="s">
        <v>428</v>
      </c>
      <c r="AG82" s="168">
        <v>2202</v>
      </c>
      <c r="AH82" s="168">
        <v>1150</v>
      </c>
      <c r="AI82" s="168">
        <v>1052</v>
      </c>
      <c r="AJ82" s="168">
        <v>59</v>
      </c>
      <c r="AK82" s="168">
        <v>56</v>
      </c>
      <c r="AL82" s="168">
        <v>63</v>
      </c>
    </row>
    <row r="83" spans="1:38" x14ac:dyDescent="0.2">
      <c r="A83" s="168" t="s">
        <v>396</v>
      </c>
      <c r="B83" s="168" t="s">
        <v>397</v>
      </c>
      <c r="C83" s="168">
        <v>2680</v>
      </c>
      <c r="D83" s="168">
        <v>1282</v>
      </c>
      <c r="E83" s="168">
        <v>1398</v>
      </c>
      <c r="F83" s="168">
        <v>62</v>
      </c>
      <c r="G83" s="168">
        <v>59</v>
      </c>
      <c r="H83" s="168">
        <v>65</v>
      </c>
      <c r="I83" s="168">
        <v>218</v>
      </c>
      <c r="J83" s="168">
        <v>149</v>
      </c>
      <c r="K83" s="168">
        <v>69</v>
      </c>
      <c r="L83" s="168">
        <v>21</v>
      </c>
      <c r="M83" s="168">
        <v>26</v>
      </c>
      <c r="N83" s="168">
        <v>12</v>
      </c>
      <c r="O83" s="168">
        <v>130</v>
      </c>
      <c r="P83" s="168">
        <v>99</v>
      </c>
      <c r="Q83" s="168">
        <v>31</v>
      </c>
      <c r="R83" s="168">
        <v>22</v>
      </c>
      <c r="S83" s="168">
        <v>22</v>
      </c>
      <c r="T83" s="168">
        <v>23</v>
      </c>
      <c r="U83" s="168">
        <v>348</v>
      </c>
      <c r="V83" s="168">
        <v>248</v>
      </c>
      <c r="W83" s="168">
        <v>100</v>
      </c>
      <c r="X83" s="168">
        <v>22</v>
      </c>
      <c r="Y83" s="168">
        <v>24</v>
      </c>
      <c r="Z83" s="168">
        <v>15</v>
      </c>
      <c r="AA83" s="168">
        <v>54</v>
      </c>
      <c r="AB83" s="168">
        <v>42</v>
      </c>
      <c r="AC83" s="168">
        <v>12</v>
      </c>
      <c r="AD83" s="168">
        <v>15</v>
      </c>
      <c r="AE83" s="168" t="s">
        <v>428</v>
      </c>
      <c r="AF83" s="168" t="s">
        <v>428</v>
      </c>
      <c r="AG83" s="168">
        <v>3097</v>
      </c>
      <c r="AH83" s="168">
        <v>1580</v>
      </c>
      <c r="AI83" s="168">
        <v>1517</v>
      </c>
      <c r="AJ83" s="168">
        <v>57</v>
      </c>
      <c r="AK83" s="168">
        <v>52</v>
      </c>
      <c r="AL83" s="168">
        <v>61</v>
      </c>
    </row>
    <row r="84" spans="1:38" x14ac:dyDescent="0.2">
      <c r="A84" s="168" t="s">
        <v>90</v>
      </c>
      <c r="B84" s="168" t="s">
        <v>91</v>
      </c>
      <c r="C84" s="168">
        <v>971</v>
      </c>
      <c r="D84" s="168">
        <v>442</v>
      </c>
      <c r="E84" s="168">
        <v>529</v>
      </c>
      <c r="F84" s="168">
        <v>67</v>
      </c>
      <c r="G84" s="168">
        <v>64</v>
      </c>
      <c r="H84" s="168">
        <v>69</v>
      </c>
      <c r="I84" s="168">
        <v>82</v>
      </c>
      <c r="J84" s="168">
        <v>56</v>
      </c>
      <c r="K84" s="168">
        <v>26</v>
      </c>
      <c r="L84" s="168">
        <v>26</v>
      </c>
      <c r="M84" s="168">
        <v>25</v>
      </c>
      <c r="N84" s="168">
        <v>27</v>
      </c>
      <c r="O84" s="168">
        <v>80</v>
      </c>
      <c r="P84" s="168" t="s">
        <v>428</v>
      </c>
      <c r="Q84" s="168" t="s">
        <v>428</v>
      </c>
      <c r="R84" s="168">
        <v>33</v>
      </c>
      <c r="S84" s="168" t="s">
        <v>428</v>
      </c>
      <c r="T84" s="168" t="s">
        <v>428</v>
      </c>
      <c r="U84" s="168">
        <v>162</v>
      </c>
      <c r="V84" s="168" t="s">
        <v>428</v>
      </c>
      <c r="W84" s="168" t="s">
        <v>428</v>
      </c>
      <c r="X84" s="168">
        <v>29</v>
      </c>
      <c r="Y84" s="168" t="s">
        <v>428</v>
      </c>
      <c r="Z84" s="168" t="s">
        <v>428</v>
      </c>
      <c r="AA84" s="168">
        <v>3</v>
      </c>
      <c r="AB84" s="168" t="s">
        <v>428</v>
      </c>
      <c r="AC84" s="168" t="s">
        <v>428</v>
      </c>
      <c r="AD84" s="168" t="s">
        <v>428</v>
      </c>
      <c r="AE84" s="168" t="s">
        <v>428</v>
      </c>
      <c r="AF84" s="168" t="s">
        <v>428</v>
      </c>
      <c r="AG84" s="168">
        <v>1137</v>
      </c>
      <c r="AH84" s="168">
        <v>552</v>
      </c>
      <c r="AI84" s="168">
        <v>585</v>
      </c>
      <c r="AJ84" s="168">
        <v>61</v>
      </c>
      <c r="AK84" s="168">
        <v>57</v>
      </c>
      <c r="AL84" s="168">
        <v>65</v>
      </c>
    </row>
    <row r="85" spans="1:38" x14ac:dyDescent="0.2">
      <c r="A85" s="168" t="s">
        <v>92</v>
      </c>
      <c r="B85" s="168" t="s">
        <v>93</v>
      </c>
      <c r="C85" s="168">
        <v>1567</v>
      </c>
      <c r="D85" s="168">
        <v>748</v>
      </c>
      <c r="E85" s="168">
        <v>819</v>
      </c>
      <c r="F85" s="168">
        <v>58</v>
      </c>
      <c r="G85" s="168">
        <v>56</v>
      </c>
      <c r="H85" s="168">
        <v>60</v>
      </c>
      <c r="I85" s="168">
        <v>117</v>
      </c>
      <c r="J85" s="168">
        <v>77</v>
      </c>
      <c r="K85" s="168">
        <v>40</v>
      </c>
      <c r="L85" s="168">
        <v>19</v>
      </c>
      <c r="M85" s="168" t="s">
        <v>428</v>
      </c>
      <c r="N85" s="168" t="s">
        <v>428</v>
      </c>
      <c r="O85" s="168">
        <v>94</v>
      </c>
      <c r="P85" s="168">
        <v>70</v>
      </c>
      <c r="Q85" s="168">
        <v>24</v>
      </c>
      <c r="R85" s="168">
        <v>10</v>
      </c>
      <c r="S85" s="168" t="s">
        <v>428</v>
      </c>
      <c r="T85" s="168" t="s">
        <v>428</v>
      </c>
      <c r="U85" s="168">
        <v>211</v>
      </c>
      <c r="V85" s="168">
        <v>147</v>
      </c>
      <c r="W85" s="168">
        <v>64</v>
      </c>
      <c r="X85" s="168">
        <v>15</v>
      </c>
      <c r="Y85" s="168">
        <v>14</v>
      </c>
      <c r="Z85" s="168">
        <v>16</v>
      </c>
      <c r="AA85" s="168">
        <v>32</v>
      </c>
      <c r="AB85" s="168">
        <v>22</v>
      </c>
      <c r="AC85" s="168">
        <v>10</v>
      </c>
      <c r="AD85" s="168" t="s">
        <v>428</v>
      </c>
      <c r="AE85" s="168" t="s">
        <v>428</v>
      </c>
      <c r="AF85" s="168" t="s">
        <v>428</v>
      </c>
      <c r="AG85" s="168">
        <v>1821</v>
      </c>
      <c r="AH85" s="168">
        <v>925</v>
      </c>
      <c r="AI85" s="168">
        <v>896</v>
      </c>
      <c r="AJ85" s="168">
        <v>52</v>
      </c>
      <c r="AK85" s="168">
        <v>48</v>
      </c>
      <c r="AL85" s="168">
        <v>56</v>
      </c>
    </row>
    <row r="86" spans="1:38" x14ac:dyDescent="0.2">
      <c r="A86" s="168" t="s">
        <v>100</v>
      </c>
      <c r="B86" s="168" t="s">
        <v>101</v>
      </c>
      <c r="C86" s="168">
        <v>1304</v>
      </c>
      <c r="D86" s="168">
        <v>619</v>
      </c>
      <c r="E86" s="168">
        <v>685</v>
      </c>
      <c r="F86" s="168">
        <v>62</v>
      </c>
      <c r="G86" s="168">
        <v>61</v>
      </c>
      <c r="H86" s="168">
        <v>64</v>
      </c>
      <c r="I86" s="168">
        <v>127</v>
      </c>
      <c r="J86" s="168">
        <v>81</v>
      </c>
      <c r="K86" s="168">
        <v>46</v>
      </c>
      <c r="L86" s="168">
        <v>23</v>
      </c>
      <c r="M86" s="168">
        <v>19</v>
      </c>
      <c r="N86" s="168">
        <v>30</v>
      </c>
      <c r="O86" s="168">
        <v>139</v>
      </c>
      <c r="P86" s="168">
        <v>94</v>
      </c>
      <c r="Q86" s="168">
        <v>45</v>
      </c>
      <c r="R86" s="168">
        <v>26</v>
      </c>
      <c r="S86" s="168">
        <v>22</v>
      </c>
      <c r="T86" s="168">
        <v>33</v>
      </c>
      <c r="U86" s="168">
        <v>266</v>
      </c>
      <c r="V86" s="168">
        <v>175</v>
      </c>
      <c r="W86" s="168">
        <v>91</v>
      </c>
      <c r="X86" s="168">
        <v>24</v>
      </c>
      <c r="Y86" s="168">
        <v>21</v>
      </c>
      <c r="Z86" s="168">
        <v>32</v>
      </c>
      <c r="AA86" s="168">
        <v>25</v>
      </c>
      <c r="AB86" s="168">
        <v>18</v>
      </c>
      <c r="AC86" s="168">
        <v>7</v>
      </c>
      <c r="AD86" s="168" t="s">
        <v>428</v>
      </c>
      <c r="AE86" s="168" t="s">
        <v>428</v>
      </c>
      <c r="AF86" s="168" t="s">
        <v>428</v>
      </c>
      <c r="AG86" s="168">
        <v>1598</v>
      </c>
      <c r="AH86" s="168">
        <v>813</v>
      </c>
      <c r="AI86" s="168">
        <v>785</v>
      </c>
      <c r="AJ86" s="168">
        <v>55</v>
      </c>
      <c r="AK86" s="168">
        <v>51</v>
      </c>
      <c r="AL86" s="168">
        <v>59</v>
      </c>
    </row>
    <row r="87" spans="1:38" x14ac:dyDescent="0.2">
      <c r="A87" s="168" t="s">
        <v>104</v>
      </c>
      <c r="B87" s="168" t="s">
        <v>105</v>
      </c>
      <c r="C87" s="168">
        <v>1982</v>
      </c>
      <c r="D87" s="168">
        <v>933</v>
      </c>
      <c r="E87" s="168">
        <v>1049</v>
      </c>
      <c r="F87" s="168">
        <v>62</v>
      </c>
      <c r="G87" s="168">
        <v>61</v>
      </c>
      <c r="H87" s="168">
        <v>62</v>
      </c>
      <c r="I87" s="168">
        <v>166</v>
      </c>
      <c r="J87" s="168">
        <v>126</v>
      </c>
      <c r="K87" s="168">
        <v>40</v>
      </c>
      <c r="L87" s="168">
        <v>16</v>
      </c>
      <c r="M87" s="168">
        <v>19</v>
      </c>
      <c r="N87" s="168">
        <v>8</v>
      </c>
      <c r="O87" s="168">
        <v>142</v>
      </c>
      <c r="P87" s="168">
        <v>103</v>
      </c>
      <c r="Q87" s="168">
        <v>39</v>
      </c>
      <c r="R87" s="168">
        <v>13</v>
      </c>
      <c r="S87" s="168">
        <v>13</v>
      </c>
      <c r="T87" s="168">
        <v>15</v>
      </c>
      <c r="U87" s="168">
        <v>308</v>
      </c>
      <c r="V87" s="168">
        <v>229</v>
      </c>
      <c r="W87" s="168">
        <v>79</v>
      </c>
      <c r="X87" s="168">
        <v>15</v>
      </c>
      <c r="Y87" s="168">
        <v>16</v>
      </c>
      <c r="Z87" s="168">
        <v>11</v>
      </c>
      <c r="AA87" s="168">
        <v>24</v>
      </c>
      <c r="AB87" s="168">
        <v>17</v>
      </c>
      <c r="AC87" s="168">
        <v>7</v>
      </c>
      <c r="AD87" s="168" t="s">
        <v>428</v>
      </c>
      <c r="AE87" s="168" t="s">
        <v>428</v>
      </c>
      <c r="AF87" s="168" t="s">
        <v>428</v>
      </c>
      <c r="AG87" s="168">
        <v>2318</v>
      </c>
      <c r="AH87" s="168">
        <v>1181</v>
      </c>
      <c r="AI87" s="168">
        <v>1137</v>
      </c>
      <c r="AJ87" s="168">
        <v>55</v>
      </c>
      <c r="AK87" s="168">
        <v>52</v>
      </c>
      <c r="AL87" s="168">
        <v>58</v>
      </c>
    </row>
    <row r="88" spans="1:38" x14ac:dyDescent="0.2">
      <c r="A88" s="168" t="s">
        <v>167</v>
      </c>
      <c r="B88" s="168" t="s">
        <v>440</v>
      </c>
      <c r="C88" s="168">
        <v>2414</v>
      </c>
      <c r="D88" s="168">
        <v>1142</v>
      </c>
      <c r="E88" s="168">
        <v>1272</v>
      </c>
      <c r="F88" s="168">
        <v>59</v>
      </c>
      <c r="G88" s="168">
        <v>56</v>
      </c>
      <c r="H88" s="168">
        <v>61</v>
      </c>
      <c r="I88" s="168">
        <v>305</v>
      </c>
      <c r="J88" s="168">
        <v>199</v>
      </c>
      <c r="K88" s="168">
        <v>106</v>
      </c>
      <c r="L88" s="168">
        <v>20</v>
      </c>
      <c r="M88" s="168">
        <v>21</v>
      </c>
      <c r="N88" s="168">
        <v>19</v>
      </c>
      <c r="O88" s="168">
        <v>196</v>
      </c>
      <c r="P88" s="168">
        <v>132</v>
      </c>
      <c r="Q88" s="168">
        <v>64</v>
      </c>
      <c r="R88" s="168">
        <v>20</v>
      </c>
      <c r="S88" s="168">
        <v>24</v>
      </c>
      <c r="T88" s="168">
        <v>13</v>
      </c>
      <c r="U88" s="168">
        <v>501</v>
      </c>
      <c r="V88" s="168">
        <v>331</v>
      </c>
      <c r="W88" s="168">
        <v>170</v>
      </c>
      <c r="X88" s="168">
        <v>20</v>
      </c>
      <c r="Y88" s="168">
        <v>22</v>
      </c>
      <c r="Z88" s="168">
        <v>16</v>
      </c>
      <c r="AA88" s="168">
        <v>50</v>
      </c>
      <c r="AB88" s="168">
        <v>42</v>
      </c>
      <c r="AC88" s="168">
        <v>8</v>
      </c>
      <c r="AD88" s="168">
        <v>16</v>
      </c>
      <c r="AE88" s="168" t="s">
        <v>428</v>
      </c>
      <c r="AF88" s="168" t="s">
        <v>428</v>
      </c>
      <c r="AG88" s="168">
        <v>2982</v>
      </c>
      <c r="AH88" s="168">
        <v>1524</v>
      </c>
      <c r="AI88" s="168">
        <v>1458</v>
      </c>
      <c r="AJ88" s="168">
        <v>51</v>
      </c>
      <c r="AK88" s="168">
        <v>47</v>
      </c>
      <c r="AL88" s="168">
        <v>55</v>
      </c>
    </row>
    <row r="89" spans="1:38" x14ac:dyDescent="0.2">
      <c r="A89" s="168" t="s">
        <v>165</v>
      </c>
      <c r="B89" s="168" t="s">
        <v>166</v>
      </c>
      <c r="C89" s="168">
        <v>2888</v>
      </c>
      <c r="D89" s="168">
        <v>1433</v>
      </c>
      <c r="E89" s="168">
        <v>1455</v>
      </c>
      <c r="F89" s="168">
        <v>66</v>
      </c>
      <c r="G89" s="168">
        <v>62</v>
      </c>
      <c r="H89" s="168">
        <v>70</v>
      </c>
      <c r="I89" s="168">
        <v>242</v>
      </c>
      <c r="J89" s="168">
        <v>164</v>
      </c>
      <c r="K89" s="168">
        <v>78</v>
      </c>
      <c r="L89" s="168">
        <v>18</v>
      </c>
      <c r="M89" s="168">
        <v>19</v>
      </c>
      <c r="N89" s="168">
        <v>17</v>
      </c>
      <c r="O89" s="168">
        <v>147</v>
      </c>
      <c r="P89" s="168">
        <v>106</v>
      </c>
      <c r="Q89" s="168">
        <v>41</v>
      </c>
      <c r="R89" s="168">
        <v>16</v>
      </c>
      <c r="S89" s="168">
        <v>15</v>
      </c>
      <c r="T89" s="168">
        <v>20</v>
      </c>
      <c r="U89" s="168">
        <v>389</v>
      </c>
      <c r="V89" s="168">
        <v>270</v>
      </c>
      <c r="W89" s="168">
        <v>119</v>
      </c>
      <c r="X89" s="168">
        <v>17</v>
      </c>
      <c r="Y89" s="168">
        <v>17</v>
      </c>
      <c r="Z89" s="168">
        <v>18</v>
      </c>
      <c r="AA89" s="168">
        <v>42</v>
      </c>
      <c r="AB89" s="168">
        <v>26</v>
      </c>
      <c r="AC89" s="168">
        <v>16</v>
      </c>
      <c r="AD89" s="168">
        <v>21</v>
      </c>
      <c r="AE89" s="168">
        <v>19</v>
      </c>
      <c r="AF89" s="168">
        <v>25</v>
      </c>
      <c r="AG89" s="168">
        <v>3326</v>
      </c>
      <c r="AH89" s="168">
        <v>1731</v>
      </c>
      <c r="AI89" s="168">
        <v>1595</v>
      </c>
      <c r="AJ89" s="168">
        <v>60</v>
      </c>
      <c r="AK89" s="168">
        <v>54</v>
      </c>
      <c r="AL89" s="168">
        <v>66</v>
      </c>
    </row>
    <row r="90" spans="1:38" x14ac:dyDescent="0.2">
      <c r="A90" s="168" t="s">
        <v>172</v>
      </c>
      <c r="B90" s="168" t="s">
        <v>173</v>
      </c>
      <c r="C90" s="168">
        <v>1447</v>
      </c>
      <c r="D90" s="168">
        <v>711</v>
      </c>
      <c r="E90" s="168">
        <v>736</v>
      </c>
      <c r="F90" s="168">
        <v>61</v>
      </c>
      <c r="G90" s="168">
        <v>60</v>
      </c>
      <c r="H90" s="168">
        <v>62</v>
      </c>
      <c r="I90" s="168">
        <v>273</v>
      </c>
      <c r="J90" s="168">
        <v>185</v>
      </c>
      <c r="K90" s="168">
        <v>88</v>
      </c>
      <c r="L90" s="168">
        <v>16</v>
      </c>
      <c r="M90" s="168" t="s">
        <v>428</v>
      </c>
      <c r="N90" s="168" t="s">
        <v>428</v>
      </c>
      <c r="O90" s="168">
        <v>85</v>
      </c>
      <c r="P90" s="168">
        <v>62</v>
      </c>
      <c r="Q90" s="168">
        <v>23</v>
      </c>
      <c r="R90" s="168">
        <v>8</v>
      </c>
      <c r="S90" s="168" t="s">
        <v>428</v>
      </c>
      <c r="T90" s="168" t="s">
        <v>428</v>
      </c>
      <c r="U90" s="168">
        <v>358</v>
      </c>
      <c r="V90" s="168">
        <v>247</v>
      </c>
      <c r="W90" s="168">
        <v>111</v>
      </c>
      <c r="X90" s="168">
        <v>15</v>
      </c>
      <c r="Y90" s="168">
        <v>17</v>
      </c>
      <c r="Z90" s="168">
        <v>10</v>
      </c>
      <c r="AA90" s="168">
        <v>33</v>
      </c>
      <c r="AB90" s="168">
        <v>23</v>
      </c>
      <c r="AC90" s="168">
        <v>10</v>
      </c>
      <c r="AD90" s="168">
        <v>9</v>
      </c>
      <c r="AE90" s="168" t="s">
        <v>428</v>
      </c>
      <c r="AF90" s="168" t="s">
        <v>428</v>
      </c>
      <c r="AG90" s="168">
        <v>1844</v>
      </c>
      <c r="AH90" s="168">
        <v>984</v>
      </c>
      <c r="AI90" s="168">
        <v>860</v>
      </c>
      <c r="AJ90" s="168">
        <v>51</v>
      </c>
      <c r="AK90" s="168">
        <v>48</v>
      </c>
      <c r="AL90" s="168">
        <v>54</v>
      </c>
    </row>
    <row r="91" spans="1:38" x14ac:dyDescent="0.2">
      <c r="A91" s="168" t="s">
        <v>174</v>
      </c>
      <c r="B91" s="168" t="s">
        <v>175</v>
      </c>
      <c r="C91" s="168">
        <v>1597</v>
      </c>
      <c r="D91" s="168">
        <v>747</v>
      </c>
      <c r="E91" s="168">
        <v>850</v>
      </c>
      <c r="F91" s="168">
        <v>62</v>
      </c>
      <c r="G91" s="168">
        <v>59</v>
      </c>
      <c r="H91" s="168">
        <v>64</v>
      </c>
      <c r="I91" s="168">
        <v>144</v>
      </c>
      <c r="J91" s="168">
        <v>88</v>
      </c>
      <c r="K91" s="168">
        <v>56</v>
      </c>
      <c r="L91" s="168">
        <v>22</v>
      </c>
      <c r="M91" s="168">
        <v>22</v>
      </c>
      <c r="N91" s="168">
        <v>21</v>
      </c>
      <c r="O91" s="168">
        <v>132</v>
      </c>
      <c r="P91" s="168">
        <v>99</v>
      </c>
      <c r="Q91" s="168">
        <v>33</v>
      </c>
      <c r="R91" s="168">
        <v>20</v>
      </c>
      <c r="S91" s="168" t="s">
        <v>428</v>
      </c>
      <c r="T91" s="168" t="s">
        <v>428</v>
      </c>
      <c r="U91" s="168">
        <v>276</v>
      </c>
      <c r="V91" s="168">
        <v>187</v>
      </c>
      <c r="W91" s="168">
        <v>89</v>
      </c>
      <c r="X91" s="168">
        <v>21</v>
      </c>
      <c r="Y91" s="168" t="s">
        <v>428</v>
      </c>
      <c r="Z91" s="168" t="s">
        <v>428</v>
      </c>
      <c r="AA91" s="168">
        <v>32</v>
      </c>
      <c r="AB91" s="168">
        <v>25</v>
      </c>
      <c r="AC91" s="168">
        <v>7</v>
      </c>
      <c r="AD91" s="168" t="s">
        <v>428</v>
      </c>
      <c r="AE91" s="168" t="s">
        <v>428</v>
      </c>
      <c r="AF91" s="168" t="s">
        <v>428</v>
      </c>
      <c r="AG91" s="168">
        <v>1908</v>
      </c>
      <c r="AH91" s="168">
        <v>962</v>
      </c>
      <c r="AI91" s="168">
        <v>946</v>
      </c>
      <c r="AJ91" s="168">
        <v>55</v>
      </c>
      <c r="AK91" s="168">
        <v>50</v>
      </c>
      <c r="AL91" s="168">
        <v>60</v>
      </c>
    </row>
    <row r="92" spans="1:38" x14ac:dyDescent="0.2">
      <c r="A92" s="168" t="s">
        <v>176</v>
      </c>
      <c r="B92" s="168" t="s">
        <v>177</v>
      </c>
      <c r="C92" s="168">
        <v>5282</v>
      </c>
      <c r="D92" s="168">
        <v>2635</v>
      </c>
      <c r="E92" s="168">
        <v>2647</v>
      </c>
      <c r="F92" s="168">
        <v>64</v>
      </c>
      <c r="G92" s="168">
        <v>60</v>
      </c>
      <c r="H92" s="168">
        <v>67</v>
      </c>
      <c r="I92" s="168">
        <v>348</v>
      </c>
      <c r="J92" s="168">
        <v>239</v>
      </c>
      <c r="K92" s="168">
        <v>109</v>
      </c>
      <c r="L92" s="168">
        <v>20</v>
      </c>
      <c r="M92" s="168">
        <v>21</v>
      </c>
      <c r="N92" s="168">
        <v>18</v>
      </c>
      <c r="O92" s="168">
        <v>236</v>
      </c>
      <c r="P92" s="168">
        <v>155</v>
      </c>
      <c r="Q92" s="168">
        <v>81</v>
      </c>
      <c r="R92" s="168">
        <v>28</v>
      </c>
      <c r="S92" s="168">
        <v>24</v>
      </c>
      <c r="T92" s="168">
        <v>37</v>
      </c>
      <c r="U92" s="168">
        <v>584</v>
      </c>
      <c r="V92" s="168">
        <v>394</v>
      </c>
      <c r="W92" s="168">
        <v>190</v>
      </c>
      <c r="X92" s="168">
        <v>23</v>
      </c>
      <c r="Y92" s="168">
        <v>22</v>
      </c>
      <c r="Z92" s="168">
        <v>26</v>
      </c>
      <c r="AA92" s="168">
        <v>47</v>
      </c>
      <c r="AB92" s="168">
        <v>29</v>
      </c>
      <c r="AC92" s="168">
        <v>18</v>
      </c>
      <c r="AD92" s="168">
        <v>21</v>
      </c>
      <c r="AE92" s="168">
        <v>21</v>
      </c>
      <c r="AF92" s="168">
        <v>22</v>
      </c>
      <c r="AG92" s="168">
        <v>5952</v>
      </c>
      <c r="AH92" s="168">
        <v>3083</v>
      </c>
      <c r="AI92" s="168">
        <v>2869</v>
      </c>
      <c r="AJ92" s="168">
        <v>59</v>
      </c>
      <c r="AK92" s="168">
        <v>55</v>
      </c>
      <c r="AL92" s="168">
        <v>64</v>
      </c>
    </row>
    <row r="93" spans="1:38" x14ac:dyDescent="0.2">
      <c r="A93" s="168" t="s">
        <v>184</v>
      </c>
      <c r="B93" s="168" t="s">
        <v>185</v>
      </c>
      <c r="C93" s="168">
        <v>1670</v>
      </c>
      <c r="D93" s="168">
        <v>779</v>
      </c>
      <c r="E93" s="168">
        <v>891</v>
      </c>
      <c r="F93" s="168">
        <v>63</v>
      </c>
      <c r="G93" s="168">
        <v>61</v>
      </c>
      <c r="H93" s="168">
        <v>65</v>
      </c>
      <c r="I93" s="168">
        <v>131</v>
      </c>
      <c r="J93" s="168">
        <v>94</v>
      </c>
      <c r="K93" s="168">
        <v>37</v>
      </c>
      <c r="L93" s="168">
        <v>16</v>
      </c>
      <c r="M93" s="168" t="s">
        <v>428</v>
      </c>
      <c r="N93" s="168" t="s">
        <v>428</v>
      </c>
      <c r="O93" s="168">
        <v>73</v>
      </c>
      <c r="P93" s="168">
        <v>50</v>
      </c>
      <c r="Q93" s="168">
        <v>23</v>
      </c>
      <c r="R93" s="168">
        <v>30</v>
      </c>
      <c r="S93" s="168" t="s">
        <v>428</v>
      </c>
      <c r="T93" s="168" t="s">
        <v>428</v>
      </c>
      <c r="U93" s="168">
        <v>204</v>
      </c>
      <c r="V93" s="168">
        <v>144</v>
      </c>
      <c r="W93" s="168">
        <v>60</v>
      </c>
      <c r="X93" s="168">
        <v>21</v>
      </c>
      <c r="Y93" s="168">
        <v>20</v>
      </c>
      <c r="Z93" s="168">
        <v>23</v>
      </c>
      <c r="AA93" s="168">
        <v>24</v>
      </c>
      <c r="AB93" s="168">
        <v>17</v>
      </c>
      <c r="AC93" s="168">
        <v>7</v>
      </c>
      <c r="AD93" s="168" t="s">
        <v>428</v>
      </c>
      <c r="AE93" s="168" t="s">
        <v>428</v>
      </c>
      <c r="AF93" s="168" t="s">
        <v>428</v>
      </c>
      <c r="AG93" s="168">
        <v>1908</v>
      </c>
      <c r="AH93" s="168">
        <v>945</v>
      </c>
      <c r="AI93" s="168">
        <v>963</v>
      </c>
      <c r="AJ93" s="168">
        <v>58</v>
      </c>
      <c r="AK93" s="168">
        <v>54</v>
      </c>
      <c r="AL93" s="168">
        <v>62</v>
      </c>
    </row>
    <row r="94" spans="1:38" x14ac:dyDescent="0.2">
      <c r="A94" s="168" t="s">
        <v>248</v>
      </c>
      <c r="B94" s="168" t="s">
        <v>249</v>
      </c>
      <c r="C94" s="168">
        <v>2472</v>
      </c>
      <c r="D94" s="168">
        <v>1203</v>
      </c>
      <c r="E94" s="168">
        <v>1269</v>
      </c>
      <c r="F94" s="168">
        <v>56</v>
      </c>
      <c r="G94" s="168">
        <v>54</v>
      </c>
      <c r="H94" s="168">
        <v>58</v>
      </c>
      <c r="I94" s="168">
        <v>290</v>
      </c>
      <c r="J94" s="168">
        <v>190</v>
      </c>
      <c r="K94" s="168">
        <v>100</v>
      </c>
      <c r="L94" s="168">
        <v>23</v>
      </c>
      <c r="M94" s="168">
        <v>22</v>
      </c>
      <c r="N94" s="168">
        <v>24</v>
      </c>
      <c r="O94" s="168">
        <v>146</v>
      </c>
      <c r="P94" s="168">
        <v>107</v>
      </c>
      <c r="Q94" s="168">
        <v>39</v>
      </c>
      <c r="R94" s="168">
        <v>16</v>
      </c>
      <c r="S94" s="168">
        <v>13</v>
      </c>
      <c r="T94" s="168">
        <v>23</v>
      </c>
      <c r="U94" s="168">
        <v>436</v>
      </c>
      <c r="V94" s="168">
        <v>297</v>
      </c>
      <c r="W94" s="168">
        <v>139</v>
      </c>
      <c r="X94" s="168">
        <v>20</v>
      </c>
      <c r="Y94" s="168">
        <v>19</v>
      </c>
      <c r="Z94" s="168">
        <v>24</v>
      </c>
      <c r="AA94" s="168">
        <v>52</v>
      </c>
      <c r="AB94" s="168">
        <v>39</v>
      </c>
      <c r="AC94" s="168">
        <v>13</v>
      </c>
      <c r="AD94" s="168" t="s">
        <v>428</v>
      </c>
      <c r="AE94" s="168" t="s">
        <v>428</v>
      </c>
      <c r="AF94" s="168" t="s">
        <v>428</v>
      </c>
      <c r="AG94" s="168">
        <v>2983</v>
      </c>
      <c r="AH94" s="168">
        <v>1550</v>
      </c>
      <c r="AI94" s="168">
        <v>1433</v>
      </c>
      <c r="AJ94" s="168">
        <v>50</v>
      </c>
      <c r="AK94" s="168">
        <v>45</v>
      </c>
      <c r="AL94" s="168">
        <v>54</v>
      </c>
    </row>
    <row r="95" spans="1:38" x14ac:dyDescent="0.2">
      <c r="A95" s="168" t="s">
        <v>238</v>
      </c>
      <c r="B95" s="168" t="s">
        <v>239</v>
      </c>
      <c r="C95" s="168">
        <v>1658</v>
      </c>
      <c r="D95" s="168">
        <v>804</v>
      </c>
      <c r="E95" s="168">
        <v>854</v>
      </c>
      <c r="F95" s="168">
        <v>63</v>
      </c>
      <c r="G95" s="168">
        <v>61</v>
      </c>
      <c r="H95" s="168">
        <v>66</v>
      </c>
      <c r="I95" s="168">
        <v>193</v>
      </c>
      <c r="J95" s="168">
        <v>135</v>
      </c>
      <c r="K95" s="168">
        <v>58</v>
      </c>
      <c r="L95" s="168">
        <v>24</v>
      </c>
      <c r="M95" s="168" t="s">
        <v>428</v>
      </c>
      <c r="N95" s="168" t="s">
        <v>428</v>
      </c>
      <c r="O95" s="168">
        <v>56</v>
      </c>
      <c r="P95" s="168">
        <v>37</v>
      </c>
      <c r="Q95" s="168">
        <v>19</v>
      </c>
      <c r="R95" s="168">
        <v>18</v>
      </c>
      <c r="S95" s="168" t="s">
        <v>428</v>
      </c>
      <c r="T95" s="168" t="s">
        <v>428</v>
      </c>
      <c r="U95" s="168">
        <v>249</v>
      </c>
      <c r="V95" s="168">
        <v>172</v>
      </c>
      <c r="W95" s="168">
        <v>77</v>
      </c>
      <c r="X95" s="168">
        <v>23</v>
      </c>
      <c r="Y95" s="168">
        <v>23</v>
      </c>
      <c r="Z95" s="168">
        <v>22</v>
      </c>
      <c r="AA95" s="168">
        <v>30</v>
      </c>
      <c r="AB95" s="168">
        <v>23</v>
      </c>
      <c r="AC95" s="168">
        <v>7</v>
      </c>
      <c r="AD95" s="168" t="s">
        <v>428</v>
      </c>
      <c r="AE95" s="168" t="s">
        <v>428</v>
      </c>
      <c r="AF95" s="168" t="s">
        <v>428</v>
      </c>
      <c r="AG95" s="168">
        <v>1947</v>
      </c>
      <c r="AH95" s="168">
        <v>1005</v>
      </c>
      <c r="AI95" s="168">
        <v>942</v>
      </c>
      <c r="AJ95" s="168">
        <v>57</v>
      </c>
      <c r="AK95" s="168">
        <v>53</v>
      </c>
      <c r="AL95" s="168">
        <v>61</v>
      </c>
    </row>
    <row r="96" spans="1:38" x14ac:dyDescent="0.2">
      <c r="A96" s="168" t="s">
        <v>240</v>
      </c>
      <c r="B96" s="168" t="s">
        <v>241</v>
      </c>
      <c r="C96" s="168">
        <v>2723</v>
      </c>
      <c r="D96" s="168">
        <v>1290</v>
      </c>
      <c r="E96" s="168">
        <v>1433</v>
      </c>
      <c r="F96" s="168">
        <v>61</v>
      </c>
      <c r="G96" s="168">
        <v>59</v>
      </c>
      <c r="H96" s="168">
        <v>63</v>
      </c>
      <c r="I96" s="168">
        <v>284</v>
      </c>
      <c r="J96" s="168">
        <v>201</v>
      </c>
      <c r="K96" s="168">
        <v>83</v>
      </c>
      <c r="L96" s="168">
        <v>19</v>
      </c>
      <c r="M96" s="168">
        <v>21</v>
      </c>
      <c r="N96" s="168">
        <v>12</v>
      </c>
      <c r="O96" s="168">
        <v>101</v>
      </c>
      <c r="P96" s="168">
        <v>75</v>
      </c>
      <c r="Q96" s="168">
        <v>26</v>
      </c>
      <c r="R96" s="168">
        <v>23</v>
      </c>
      <c r="S96" s="168">
        <v>24</v>
      </c>
      <c r="T96" s="168">
        <v>19</v>
      </c>
      <c r="U96" s="168">
        <v>385</v>
      </c>
      <c r="V96" s="168">
        <v>276</v>
      </c>
      <c r="W96" s="168">
        <v>109</v>
      </c>
      <c r="X96" s="168">
        <v>20</v>
      </c>
      <c r="Y96" s="168">
        <v>22</v>
      </c>
      <c r="Z96" s="168">
        <v>14</v>
      </c>
      <c r="AA96" s="168">
        <v>44</v>
      </c>
      <c r="AB96" s="168">
        <v>33</v>
      </c>
      <c r="AC96" s="168">
        <v>11</v>
      </c>
      <c r="AD96" s="168">
        <v>9</v>
      </c>
      <c r="AE96" s="168" t="s">
        <v>428</v>
      </c>
      <c r="AF96" s="168" t="s">
        <v>428</v>
      </c>
      <c r="AG96" s="168">
        <v>3158</v>
      </c>
      <c r="AH96" s="168">
        <v>1602</v>
      </c>
      <c r="AI96" s="168">
        <v>1556</v>
      </c>
      <c r="AJ96" s="168">
        <v>55</v>
      </c>
      <c r="AK96" s="168">
        <v>51</v>
      </c>
      <c r="AL96" s="168">
        <v>59</v>
      </c>
    </row>
    <row r="97" spans="1:38" x14ac:dyDescent="0.2">
      <c r="A97" s="168" t="s">
        <v>337</v>
      </c>
      <c r="B97" s="168" t="s">
        <v>338</v>
      </c>
      <c r="C97" s="168">
        <v>4986</v>
      </c>
      <c r="D97" s="168">
        <v>2436</v>
      </c>
      <c r="E97" s="168">
        <v>2550</v>
      </c>
      <c r="F97" s="168">
        <v>61</v>
      </c>
      <c r="G97" s="168">
        <v>59</v>
      </c>
      <c r="H97" s="168">
        <v>62</v>
      </c>
      <c r="I97" s="168">
        <v>445</v>
      </c>
      <c r="J97" s="168">
        <v>292</v>
      </c>
      <c r="K97" s="168">
        <v>153</v>
      </c>
      <c r="L97" s="168">
        <v>19</v>
      </c>
      <c r="M97" s="168">
        <v>20</v>
      </c>
      <c r="N97" s="168">
        <v>16</v>
      </c>
      <c r="O97" s="168">
        <v>210</v>
      </c>
      <c r="P97" s="168">
        <v>154</v>
      </c>
      <c r="Q97" s="168">
        <v>56</v>
      </c>
      <c r="R97" s="168">
        <v>15</v>
      </c>
      <c r="S97" s="168">
        <v>17</v>
      </c>
      <c r="T97" s="168">
        <v>11</v>
      </c>
      <c r="U97" s="168">
        <v>655</v>
      </c>
      <c r="V97" s="168">
        <v>446</v>
      </c>
      <c r="W97" s="168">
        <v>209</v>
      </c>
      <c r="X97" s="168">
        <v>18</v>
      </c>
      <c r="Y97" s="168">
        <v>19</v>
      </c>
      <c r="Z97" s="168">
        <v>15</v>
      </c>
      <c r="AA97" s="168">
        <v>119</v>
      </c>
      <c r="AB97" s="168">
        <v>80</v>
      </c>
      <c r="AC97" s="168">
        <v>39</v>
      </c>
      <c r="AD97" s="168">
        <v>12</v>
      </c>
      <c r="AE97" s="168">
        <v>13</v>
      </c>
      <c r="AF97" s="168">
        <v>10</v>
      </c>
      <c r="AG97" s="168">
        <v>5784</v>
      </c>
      <c r="AH97" s="168">
        <v>2973</v>
      </c>
      <c r="AI97" s="168">
        <v>2811</v>
      </c>
      <c r="AJ97" s="168">
        <v>55</v>
      </c>
      <c r="AK97" s="168">
        <v>52</v>
      </c>
      <c r="AL97" s="168">
        <v>58</v>
      </c>
    </row>
    <row r="98" spans="1:38" x14ac:dyDescent="0.2">
      <c r="A98" s="168" t="s">
        <v>349</v>
      </c>
      <c r="B98" s="168" t="s">
        <v>350</v>
      </c>
      <c r="C98" s="168">
        <v>2820</v>
      </c>
      <c r="D98" s="168">
        <v>1381</v>
      </c>
      <c r="E98" s="168">
        <v>1439</v>
      </c>
      <c r="F98" s="168">
        <v>65</v>
      </c>
      <c r="G98" s="168">
        <v>63</v>
      </c>
      <c r="H98" s="168">
        <v>66</v>
      </c>
      <c r="I98" s="168">
        <v>279</v>
      </c>
      <c r="J98" s="168">
        <v>177</v>
      </c>
      <c r="K98" s="168">
        <v>102</v>
      </c>
      <c r="L98" s="168">
        <v>30</v>
      </c>
      <c r="M98" s="168">
        <v>31</v>
      </c>
      <c r="N98" s="168">
        <v>28</v>
      </c>
      <c r="O98" s="168">
        <v>142</v>
      </c>
      <c r="P98" s="168">
        <v>114</v>
      </c>
      <c r="Q98" s="168">
        <v>28</v>
      </c>
      <c r="R98" s="168">
        <v>16</v>
      </c>
      <c r="S98" s="168">
        <v>18</v>
      </c>
      <c r="T98" s="168">
        <v>11</v>
      </c>
      <c r="U98" s="168">
        <v>421</v>
      </c>
      <c r="V98" s="168">
        <v>291</v>
      </c>
      <c r="W98" s="168">
        <v>130</v>
      </c>
      <c r="X98" s="168">
        <v>25</v>
      </c>
      <c r="Y98" s="168">
        <v>25</v>
      </c>
      <c r="Z98" s="168">
        <v>25</v>
      </c>
      <c r="AA98" s="168">
        <v>47</v>
      </c>
      <c r="AB98" s="168">
        <v>36</v>
      </c>
      <c r="AC98" s="168">
        <v>11</v>
      </c>
      <c r="AD98" s="168" t="s">
        <v>428</v>
      </c>
      <c r="AE98" s="168" t="s">
        <v>428</v>
      </c>
      <c r="AF98" s="168" t="s">
        <v>428</v>
      </c>
      <c r="AG98" s="168">
        <v>3308</v>
      </c>
      <c r="AH98" s="168">
        <v>1717</v>
      </c>
      <c r="AI98" s="168">
        <v>1591</v>
      </c>
      <c r="AJ98" s="168">
        <v>59</v>
      </c>
      <c r="AK98" s="168">
        <v>56</v>
      </c>
      <c r="AL98" s="168">
        <v>62</v>
      </c>
    </row>
    <row r="99" spans="1:38" x14ac:dyDescent="0.2">
      <c r="A99" s="168" t="s">
        <v>190</v>
      </c>
      <c r="B99" s="168" t="s">
        <v>191</v>
      </c>
      <c r="C99" s="168">
        <v>6782</v>
      </c>
      <c r="D99" s="168">
        <v>3247</v>
      </c>
      <c r="E99" s="168">
        <v>3535</v>
      </c>
      <c r="F99" s="168">
        <v>61</v>
      </c>
      <c r="G99" s="168">
        <v>58</v>
      </c>
      <c r="H99" s="168">
        <v>64</v>
      </c>
      <c r="I99" s="168">
        <v>696</v>
      </c>
      <c r="J99" s="168">
        <v>459</v>
      </c>
      <c r="K99" s="168">
        <v>237</v>
      </c>
      <c r="L99" s="168">
        <v>18</v>
      </c>
      <c r="M99" s="168">
        <v>19</v>
      </c>
      <c r="N99" s="168">
        <v>16</v>
      </c>
      <c r="O99" s="168">
        <v>445</v>
      </c>
      <c r="P99" s="168">
        <v>317</v>
      </c>
      <c r="Q99" s="168">
        <v>128</v>
      </c>
      <c r="R99" s="168">
        <v>24</v>
      </c>
      <c r="S99" s="168">
        <v>24</v>
      </c>
      <c r="T99" s="168">
        <v>25</v>
      </c>
      <c r="U99" s="168">
        <v>1141</v>
      </c>
      <c r="V99" s="168">
        <v>776</v>
      </c>
      <c r="W99" s="168">
        <v>365</v>
      </c>
      <c r="X99" s="168">
        <v>20</v>
      </c>
      <c r="Y99" s="168">
        <v>21</v>
      </c>
      <c r="Z99" s="168">
        <v>19</v>
      </c>
      <c r="AA99" s="168">
        <v>144</v>
      </c>
      <c r="AB99" s="168">
        <v>92</v>
      </c>
      <c r="AC99" s="168">
        <v>52</v>
      </c>
      <c r="AD99" s="168">
        <v>13</v>
      </c>
      <c r="AE99" s="168">
        <v>13</v>
      </c>
      <c r="AF99" s="168">
        <v>12</v>
      </c>
      <c r="AG99" s="168">
        <v>8091</v>
      </c>
      <c r="AH99" s="168">
        <v>4128</v>
      </c>
      <c r="AI99" s="168">
        <v>3963</v>
      </c>
      <c r="AJ99" s="168">
        <v>54</v>
      </c>
      <c r="AK99" s="168">
        <v>50</v>
      </c>
      <c r="AL99" s="168">
        <v>59</v>
      </c>
    </row>
    <row r="100" spans="1:38" x14ac:dyDescent="0.2">
      <c r="A100" s="168" t="s">
        <v>188</v>
      </c>
      <c r="B100" s="168" t="s">
        <v>189</v>
      </c>
      <c r="C100" s="168">
        <v>2472</v>
      </c>
      <c r="D100" s="168">
        <v>1199</v>
      </c>
      <c r="E100" s="168">
        <v>1273</v>
      </c>
      <c r="F100" s="168">
        <v>59</v>
      </c>
      <c r="G100" s="168">
        <v>57</v>
      </c>
      <c r="H100" s="168">
        <v>61</v>
      </c>
      <c r="I100" s="168">
        <v>275</v>
      </c>
      <c r="J100" s="168" t="s">
        <v>428</v>
      </c>
      <c r="K100" s="168" t="s">
        <v>428</v>
      </c>
      <c r="L100" s="168" t="s">
        <v>428</v>
      </c>
      <c r="M100" s="168" t="s">
        <v>428</v>
      </c>
      <c r="N100" s="168" t="s">
        <v>428</v>
      </c>
      <c r="O100" s="168">
        <v>176</v>
      </c>
      <c r="P100" s="168" t="s">
        <v>428</v>
      </c>
      <c r="Q100" s="168" t="s">
        <v>428</v>
      </c>
      <c r="R100" s="168" t="s">
        <v>428</v>
      </c>
      <c r="S100" s="168" t="s">
        <v>428</v>
      </c>
      <c r="T100" s="168" t="s">
        <v>428</v>
      </c>
      <c r="U100" s="168">
        <v>451</v>
      </c>
      <c r="V100" s="168" t="s">
        <v>428</v>
      </c>
      <c r="W100" s="168" t="s">
        <v>428</v>
      </c>
      <c r="X100" s="168">
        <v>20</v>
      </c>
      <c r="Y100" s="168" t="s">
        <v>428</v>
      </c>
      <c r="Z100" s="168" t="s">
        <v>428</v>
      </c>
      <c r="AA100" s="168">
        <v>34</v>
      </c>
      <c r="AB100" s="168" t="s">
        <v>428</v>
      </c>
      <c r="AC100" s="168" t="s">
        <v>428</v>
      </c>
      <c r="AD100" s="168" t="s">
        <v>428</v>
      </c>
      <c r="AE100" s="168" t="s">
        <v>428</v>
      </c>
      <c r="AF100" s="168" t="s">
        <v>428</v>
      </c>
      <c r="AG100" s="168">
        <v>2987</v>
      </c>
      <c r="AH100" s="168">
        <v>1544</v>
      </c>
      <c r="AI100" s="168">
        <v>1443</v>
      </c>
      <c r="AJ100" s="168">
        <v>52</v>
      </c>
      <c r="AK100" s="168">
        <v>48</v>
      </c>
      <c r="AL100" s="168">
        <v>56</v>
      </c>
    </row>
    <row r="101" spans="1:38" x14ac:dyDescent="0.2">
      <c r="A101" s="168" t="s">
        <v>382</v>
      </c>
      <c r="B101" s="168" t="s">
        <v>383</v>
      </c>
      <c r="C101" s="168">
        <v>3072</v>
      </c>
      <c r="D101" s="168">
        <v>1410</v>
      </c>
      <c r="E101" s="168">
        <v>1662</v>
      </c>
      <c r="F101" s="168">
        <v>67</v>
      </c>
      <c r="G101" s="168">
        <v>65</v>
      </c>
      <c r="H101" s="168">
        <v>68</v>
      </c>
      <c r="I101" s="168">
        <v>418</v>
      </c>
      <c r="J101" s="168">
        <v>279</v>
      </c>
      <c r="K101" s="168">
        <v>139</v>
      </c>
      <c r="L101" s="168">
        <v>23</v>
      </c>
      <c r="M101" s="168">
        <v>24</v>
      </c>
      <c r="N101" s="168">
        <v>22</v>
      </c>
      <c r="O101" s="168">
        <v>244</v>
      </c>
      <c r="P101" s="168">
        <v>183</v>
      </c>
      <c r="Q101" s="168">
        <v>61</v>
      </c>
      <c r="R101" s="168">
        <v>24</v>
      </c>
      <c r="S101" s="168">
        <v>25</v>
      </c>
      <c r="T101" s="168">
        <v>21</v>
      </c>
      <c r="U101" s="168">
        <v>662</v>
      </c>
      <c r="V101" s="168">
        <v>462</v>
      </c>
      <c r="W101" s="168">
        <v>200</v>
      </c>
      <c r="X101" s="168">
        <v>24</v>
      </c>
      <c r="Y101" s="168">
        <v>24</v>
      </c>
      <c r="Z101" s="168">
        <v>22</v>
      </c>
      <c r="AA101" s="168">
        <v>51</v>
      </c>
      <c r="AB101" s="168">
        <v>37</v>
      </c>
      <c r="AC101" s="168">
        <v>14</v>
      </c>
      <c r="AD101" s="168">
        <v>18</v>
      </c>
      <c r="AE101" s="168">
        <v>14</v>
      </c>
      <c r="AF101" s="168">
        <v>29</v>
      </c>
      <c r="AG101" s="168">
        <v>3804</v>
      </c>
      <c r="AH101" s="168">
        <v>1916</v>
      </c>
      <c r="AI101" s="168">
        <v>1888</v>
      </c>
      <c r="AJ101" s="168">
        <v>59</v>
      </c>
      <c r="AK101" s="168">
        <v>54</v>
      </c>
      <c r="AL101" s="168">
        <v>63</v>
      </c>
    </row>
    <row r="102" spans="1:38" x14ac:dyDescent="0.2">
      <c r="A102" s="168" t="s">
        <v>392</v>
      </c>
      <c r="B102" s="168" t="s">
        <v>393</v>
      </c>
      <c r="C102" s="168">
        <v>1147</v>
      </c>
      <c r="D102" s="168">
        <v>568</v>
      </c>
      <c r="E102" s="168">
        <v>579</v>
      </c>
      <c r="F102" s="168">
        <v>66</v>
      </c>
      <c r="G102" s="168">
        <v>64</v>
      </c>
      <c r="H102" s="168">
        <v>69</v>
      </c>
      <c r="I102" s="168">
        <v>134</v>
      </c>
      <c r="J102" s="168">
        <v>83</v>
      </c>
      <c r="K102" s="168">
        <v>51</v>
      </c>
      <c r="L102" s="168">
        <v>25</v>
      </c>
      <c r="M102" s="168">
        <v>30</v>
      </c>
      <c r="N102" s="168">
        <v>18</v>
      </c>
      <c r="O102" s="168">
        <v>101</v>
      </c>
      <c r="P102" s="168">
        <v>72</v>
      </c>
      <c r="Q102" s="168">
        <v>29</v>
      </c>
      <c r="R102" s="168">
        <v>20</v>
      </c>
      <c r="S102" s="168">
        <v>17</v>
      </c>
      <c r="T102" s="168">
        <v>28</v>
      </c>
      <c r="U102" s="168">
        <v>235</v>
      </c>
      <c r="V102" s="168">
        <v>155</v>
      </c>
      <c r="W102" s="168">
        <v>80</v>
      </c>
      <c r="X102" s="168">
        <v>23</v>
      </c>
      <c r="Y102" s="168">
        <v>24</v>
      </c>
      <c r="Z102" s="168">
        <v>21</v>
      </c>
      <c r="AA102" s="168">
        <v>20</v>
      </c>
      <c r="AB102" s="168">
        <v>16</v>
      </c>
      <c r="AC102" s="168">
        <v>4</v>
      </c>
      <c r="AD102" s="168" t="s">
        <v>428</v>
      </c>
      <c r="AE102" s="168" t="s">
        <v>428</v>
      </c>
      <c r="AF102" s="168" t="s">
        <v>428</v>
      </c>
      <c r="AG102" s="168">
        <v>1411</v>
      </c>
      <c r="AH102" s="168">
        <v>743</v>
      </c>
      <c r="AI102" s="168">
        <v>668</v>
      </c>
      <c r="AJ102" s="168">
        <v>58</v>
      </c>
      <c r="AK102" s="168">
        <v>54</v>
      </c>
      <c r="AL102" s="168">
        <v>62</v>
      </c>
    </row>
    <row r="103" spans="1:38" x14ac:dyDescent="0.2">
      <c r="A103" s="168" t="s">
        <v>375</v>
      </c>
      <c r="B103" s="168" t="s">
        <v>376</v>
      </c>
      <c r="C103" s="168">
        <v>1322</v>
      </c>
      <c r="D103" s="168">
        <v>647</v>
      </c>
      <c r="E103" s="168">
        <v>675</v>
      </c>
      <c r="F103" s="168">
        <v>62</v>
      </c>
      <c r="G103" s="168">
        <v>59</v>
      </c>
      <c r="H103" s="168">
        <v>64</v>
      </c>
      <c r="I103" s="168">
        <v>120</v>
      </c>
      <c r="J103" s="168">
        <v>75</v>
      </c>
      <c r="K103" s="168">
        <v>45</v>
      </c>
      <c r="L103" s="168">
        <v>22</v>
      </c>
      <c r="M103" s="168">
        <v>25</v>
      </c>
      <c r="N103" s="168">
        <v>16</v>
      </c>
      <c r="O103" s="168">
        <v>103</v>
      </c>
      <c r="P103" s="168">
        <v>74</v>
      </c>
      <c r="Q103" s="168">
        <v>29</v>
      </c>
      <c r="R103" s="168">
        <v>26</v>
      </c>
      <c r="S103" s="168">
        <v>26</v>
      </c>
      <c r="T103" s="168">
        <v>28</v>
      </c>
      <c r="U103" s="168">
        <v>223</v>
      </c>
      <c r="V103" s="168">
        <v>149</v>
      </c>
      <c r="W103" s="168">
        <v>74</v>
      </c>
      <c r="X103" s="168">
        <v>24</v>
      </c>
      <c r="Y103" s="168">
        <v>26</v>
      </c>
      <c r="Z103" s="168">
        <v>20</v>
      </c>
      <c r="AA103" s="168">
        <v>25</v>
      </c>
      <c r="AB103" s="168">
        <v>18</v>
      </c>
      <c r="AC103" s="168">
        <v>7</v>
      </c>
      <c r="AD103" s="168" t="s">
        <v>428</v>
      </c>
      <c r="AE103" s="168" t="s">
        <v>428</v>
      </c>
      <c r="AF103" s="168" t="s">
        <v>428</v>
      </c>
      <c r="AG103" s="168">
        <v>1579</v>
      </c>
      <c r="AH103" s="168">
        <v>817</v>
      </c>
      <c r="AI103" s="168">
        <v>762</v>
      </c>
      <c r="AJ103" s="168">
        <v>55</v>
      </c>
      <c r="AK103" s="168">
        <v>52</v>
      </c>
      <c r="AL103" s="168">
        <v>59</v>
      </c>
    </row>
    <row r="104" spans="1:38" x14ac:dyDescent="0.2">
      <c r="A104" s="168" t="s">
        <v>86</v>
      </c>
      <c r="B104" s="168" t="s">
        <v>87</v>
      </c>
      <c r="C104" s="168">
        <v>4138</v>
      </c>
      <c r="D104" s="168">
        <v>1950</v>
      </c>
      <c r="E104" s="168">
        <v>2188</v>
      </c>
      <c r="F104" s="168">
        <v>70</v>
      </c>
      <c r="G104" s="168">
        <v>68</v>
      </c>
      <c r="H104" s="168">
        <v>72</v>
      </c>
      <c r="I104" s="168">
        <v>618</v>
      </c>
      <c r="J104" s="168">
        <v>371</v>
      </c>
      <c r="K104" s="168">
        <v>247</v>
      </c>
      <c r="L104" s="168">
        <v>25</v>
      </c>
      <c r="M104" s="168">
        <v>26</v>
      </c>
      <c r="N104" s="168">
        <v>24</v>
      </c>
      <c r="O104" s="168">
        <v>532</v>
      </c>
      <c r="P104" s="168">
        <v>360</v>
      </c>
      <c r="Q104" s="168">
        <v>172</v>
      </c>
      <c r="R104" s="168">
        <v>31</v>
      </c>
      <c r="S104" s="168">
        <v>32</v>
      </c>
      <c r="T104" s="168">
        <v>28</v>
      </c>
      <c r="U104" s="168">
        <v>1150</v>
      </c>
      <c r="V104" s="168">
        <v>731</v>
      </c>
      <c r="W104" s="168">
        <v>419</v>
      </c>
      <c r="X104" s="168">
        <v>28</v>
      </c>
      <c r="Y104" s="168">
        <v>29</v>
      </c>
      <c r="Z104" s="168">
        <v>26</v>
      </c>
      <c r="AA104" s="168">
        <v>102</v>
      </c>
      <c r="AB104" s="168">
        <v>70</v>
      </c>
      <c r="AC104" s="168">
        <v>32</v>
      </c>
      <c r="AD104" s="168">
        <v>17</v>
      </c>
      <c r="AE104" s="168">
        <v>11</v>
      </c>
      <c r="AF104" s="168">
        <v>28</v>
      </c>
      <c r="AG104" s="168">
        <v>5402</v>
      </c>
      <c r="AH104" s="168">
        <v>2758</v>
      </c>
      <c r="AI104" s="168">
        <v>2644</v>
      </c>
      <c r="AJ104" s="168">
        <v>60</v>
      </c>
      <c r="AK104" s="168">
        <v>56</v>
      </c>
      <c r="AL104" s="168">
        <v>64</v>
      </c>
    </row>
    <row r="105" spans="1:38" s="211" customFormat="1" x14ac:dyDescent="0.2">
      <c r="A105" s="168" t="s">
        <v>84</v>
      </c>
      <c r="B105" s="211" t="s">
        <v>85</v>
      </c>
      <c r="C105" s="168">
        <v>998</v>
      </c>
      <c r="D105" s="168">
        <v>466</v>
      </c>
      <c r="E105" s="168">
        <v>532</v>
      </c>
      <c r="F105" s="168">
        <v>72</v>
      </c>
      <c r="G105" s="168">
        <v>72</v>
      </c>
      <c r="H105" s="168">
        <v>73</v>
      </c>
      <c r="I105" s="168">
        <v>106</v>
      </c>
      <c r="J105" s="168">
        <v>68</v>
      </c>
      <c r="K105" s="168">
        <v>38</v>
      </c>
      <c r="L105" s="168">
        <v>24</v>
      </c>
      <c r="M105" s="168">
        <v>25</v>
      </c>
      <c r="N105" s="168">
        <v>21</v>
      </c>
      <c r="O105" s="168">
        <v>116</v>
      </c>
      <c r="P105" s="168">
        <v>80</v>
      </c>
      <c r="Q105" s="168">
        <v>36</v>
      </c>
      <c r="R105" s="168">
        <v>34</v>
      </c>
      <c r="S105" s="168" t="s">
        <v>428</v>
      </c>
      <c r="T105" s="168" t="s">
        <v>428</v>
      </c>
      <c r="U105" s="168">
        <v>222</v>
      </c>
      <c r="V105" s="168">
        <v>148</v>
      </c>
      <c r="W105" s="168">
        <v>74</v>
      </c>
      <c r="X105" s="168">
        <v>29</v>
      </c>
      <c r="Y105" s="168" t="s">
        <v>428</v>
      </c>
      <c r="Z105" s="168" t="s">
        <v>428</v>
      </c>
      <c r="AA105" s="168">
        <v>10</v>
      </c>
      <c r="AB105" s="168">
        <v>6</v>
      </c>
      <c r="AC105" s="168">
        <v>4</v>
      </c>
      <c r="AD105" s="168" t="s">
        <v>428</v>
      </c>
      <c r="AE105" s="168" t="s">
        <v>428</v>
      </c>
      <c r="AF105" s="168" t="s">
        <v>428</v>
      </c>
      <c r="AG105" s="168">
        <v>1233</v>
      </c>
      <c r="AH105" s="168">
        <v>623</v>
      </c>
      <c r="AI105" s="168">
        <v>610</v>
      </c>
      <c r="AJ105" s="168">
        <v>64</v>
      </c>
      <c r="AK105" s="168">
        <v>62</v>
      </c>
      <c r="AL105" s="168">
        <v>66</v>
      </c>
    </row>
    <row r="106" spans="1:38" x14ac:dyDescent="0.2">
      <c r="A106" s="168" t="s">
        <v>339</v>
      </c>
      <c r="B106" s="168" t="s">
        <v>340</v>
      </c>
      <c r="C106" s="168">
        <v>4214</v>
      </c>
      <c r="D106" s="168">
        <v>2001</v>
      </c>
      <c r="E106" s="168">
        <v>2213</v>
      </c>
      <c r="F106" s="168">
        <v>59</v>
      </c>
      <c r="G106" s="168">
        <v>56</v>
      </c>
      <c r="H106" s="168">
        <v>61</v>
      </c>
      <c r="I106" s="168">
        <v>556</v>
      </c>
      <c r="J106" s="168">
        <v>371</v>
      </c>
      <c r="K106" s="168">
        <v>185</v>
      </c>
      <c r="L106" s="168">
        <v>21</v>
      </c>
      <c r="M106" s="168">
        <v>23</v>
      </c>
      <c r="N106" s="168">
        <v>18</v>
      </c>
      <c r="O106" s="168">
        <v>291</v>
      </c>
      <c r="P106" s="168">
        <v>206</v>
      </c>
      <c r="Q106" s="168">
        <v>85</v>
      </c>
      <c r="R106" s="168">
        <v>18</v>
      </c>
      <c r="S106" s="168">
        <v>19</v>
      </c>
      <c r="T106" s="168">
        <v>15</v>
      </c>
      <c r="U106" s="168">
        <v>847</v>
      </c>
      <c r="V106" s="168">
        <v>577</v>
      </c>
      <c r="W106" s="168">
        <v>270</v>
      </c>
      <c r="X106" s="168">
        <v>20</v>
      </c>
      <c r="Y106" s="168">
        <v>21</v>
      </c>
      <c r="Z106" s="168">
        <v>17</v>
      </c>
      <c r="AA106" s="168">
        <v>91</v>
      </c>
      <c r="AB106" s="168">
        <v>62</v>
      </c>
      <c r="AC106" s="168">
        <v>29</v>
      </c>
      <c r="AD106" s="168">
        <v>5</v>
      </c>
      <c r="AE106" s="168" t="s">
        <v>428</v>
      </c>
      <c r="AF106" s="168" t="s">
        <v>428</v>
      </c>
      <c r="AG106" s="168">
        <v>5173</v>
      </c>
      <c r="AH106" s="168">
        <v>2651</v>
      </c>
      <c r="AI106" s="168">
        <v>2522</v>
      </c>
      <c r="AJ106" s="168">
        <v>51</v>
      </c>
      <c r="AK106" s="168">
        <v>47</v>
      </c>
      <c r="AL106" s="168">
        <v>56</v>
      </c>
    </row>
    <row r="107" spans="1:38" x14ac:dyDescent="0.2">
      <c r="A107" s="168" t="s">
        <v>335</v>
      </c>
      <c r="B107" s="168" t="s">
        <v>336</v>
      </c>
      <c r="C107" s="168">
        <v>1917</v>
      </c>
      <c r="D107" s="168">
        <v>853</v>
      </c>
      <c r="E107" s="168">
        <v>1064</v>
      </c>
      <c r="F107" s="168">
        <v>58</v>
      </c>
      <c r="G107" s="168">
        <v>58</v>
      </c>
      <c r="H107" s="168">
        <v>59</v>
      </c>
      <c r="I107" s="168">
        <v>386</v>
      </c>
      <c r="J107" s="168">
        <v>229</v>
      </c>
      <c r="K107" s="168">
        <v>157</v>
      </c>
      <c r="L107" s="168">
        <v>21</v>
      </c>
      <c r="M107" s="168">
        <v>22</v>
      </c>
      <c r="N107" s="168">
        <v>20</v>
      </c>
      <c r="O107" s="168">
        <v>214</v>
      </c>
      <c r="P107" s="168">
        <v>146</v>
      </c>
      <c r="Q107" s="168">
        <v>68</v>
      </c>
      <c r="R107" s="168">
        <v>21</v>
      </c>
      <c r="S107" s="168">
        <v>22</v>
      </c>
      <c r="T107" s="168">
        <v>19</v>
      </c>
      <c r="U107" s="168">
        <v>600</v>
      </c>
      <c r="V107" s="168">
        <v>375</v>
      </c>
      <c r="W107" s="168">
        <v>225</v>
      </c>
      <c r="X107" s="168">
        <v>21</v>
      </c>
      <c r="Y107" s="168">
        <v>22</v>
      </c>
      <c r="Z107" s="168">
        <v>20</v>
      </c>
      <c r="AA107" s="168">
        <v>35</v>
      </c>
      <c r="AB107" s="168">
        <v>25</v>
      </c>
      <c r="AC107" s="168">
        <v>10</v>
      </c>
      <c r="AD107" s="168">
        <v>9</v>
      </c>
      <c r="AE107" s="168" t="s">
        <v>428</v>
      </c>
      <c r="AF107" s="168" t="s">
        <v>428</v>
      </c>
      <c r="AG107" s="168">
        <v>2565</v>
      </c>
      <c r="AH107" s="168">
        <v>1261</v>
      </c>
      <c r="AI107" s="168">
        <v>1304</v>
      </c>
      <c r="AJ107" s="168">
        <v>49</v>
      </c>
      <c r="AK107" s="168">
        <v>46</v>
      </c>
      <c r="AL107" s="168">
        <v>51</v>
      </c>
    </row>
    <row r="108" spans="1:38" x14ac:dyDescent="0.2">
      <c r="A108" s="168" t="s">
        <v>341</v>
      </c>
      <c r="B108" s="168" t="s">
        <v>342</v>
      </c>
      <c r="C108" s="168">
        <v>11450</v>
      </c>
      <c r="D108" s="168">
        <v>5479</v>
      </c>
      <c r="E108" s="168">
        <v>5971</v>
      </c>
      <c r="F108" s="168">
        <v>67</v>
      </c>
      <c r="G108" s="168">
        <v>65</v>
      </c>
      <c r="H108" s="168">
        <v>68</v>
      </c>
      <c r="I108" s="168">
        <v>1716</v>
      </c>
      <c r="J108" s="168">
        <v>1106</v>
      </c>
      <c r="K108" s="168">
        <v>610</v>
      </c>
      <c r="L108" s="168">
        <v>21</v>
      </c>
      <c r="M108" s="168">
        <v>21</v>
      </c>
      <c r="N108" s="168">
        <v>20</v>
      </c>
      <c r="O108" s="168">
        <v>686</v>
      </c>
      <c r="P108" s="168">
        <v>476</v>
      </c>
      <c r="Q108" s="168">
        <v>210</v>
      </c>
      <c r="R108" s="168">
        <v>23</v>
      </c>
      <c r="S108" s="168">
        <v>24</v>
      </c>
      <c r="T108" s="168">
        <v>22</v>
      </c>
      <c r="U108" s="168">
        <v>2402</v>
      </c>
      <c r="V108" s="168">
        <v>1582</v>
      </c>
      <c r="W108" s="168">
        <v>820</v>
      </c>
      <c r="X108" s="168">
        <v>21</v>
      </c>
      <c r="Y108" s="168">
        <v>22</v>
      </c>
      <c r="Z108" s="168">
        <v>20</v>
      </c>
      <c r="AA108" s="168">
        <v>193</v>
      </c>
      <c r="AB108" s="168">
        <v>143</v>
      </c>
      <c r="AC108" s="168">
        <v>50</v>
      </c>
      <c r="AD108" s="168">
        <v>11</v>
      </c>
      <c r="AE108" s="168">
        <v>11</v>
      </c>
      <c r="AF108" s="168">
        <v>10</v>
      </c>
      <c r="AG108" s="168">
        <v>14122</v>
      </c>
      <c r="AH108" s="168">
        <v>7235</v>
      </c>
      <c r="AI108" s="168">
        <v>6887</v>
      </c>
      <c r="AJ108" s="168">
        <v>58</v>
      </c>
      <c r="AK108" s="168">
        <v>55</v>
      </c>
      <c r="AL108" s="168">
        <v>61</v>
      </c>
    </row>
    <row r="109" spans="1:38" x14ac:dyDescent="0.2">
      <c r="A109" s="168" t="s">
        <v>353</v>
      </c>
      <c r="B109" s="168" t="s">
        <v>354</v>
      </c>
      <c r="C109" s="168">
        <v>1594</v>
      </c>
      <c r="D109" s="168">
        <v>767</v>
      </c>
      <c r="E109" s="168">
        <v>827</v>
      </c>
      <c r="F109" s="168">
        <v>66</v>
      </c>
      <c r="G109" s="168">
        <v>66</v>
      </c>
      <c r="H109" s="168">
        <v>66</v>
      </c>
      <c r="I109" s="168">
        <v>309</v>
      </c>
      <c r="J109" s="168">
        <v>179</v>
      </c>
      <c r="K109" s="168">
        <v>130</v>
      </c>
      <c r="L109" s="168">
        <v>22</v>
      </c>
      <c r="M109" s="168">
        <v>28</v>
      </c>
      <c r="N109" s="168">
        <v>15</v>
      </c>
      <c r="O109" s="168">
        <v>150</v>
      </c>
      <c r="P109" s="168">
        <v>105</v>
      </c>
      <c r="Q109" s="168">
        <v>45</v>
      </c>
      <c r="R109" s="168">
        <v>21</v>
      </c>
      <c r="S109" s="168">
        <v>21</v>
      </c>
      <c r="T109" s="168">
        <v>22</v>
      </c>
      <c r="U109" s="168">
        <v>459</v>
      </c>
      <c r="V109" s="168">
        <v>284</v>
      </c>
      <c r="W109" s="168">
        <v>175</v>
      </c>
      <c r="X109" s="168">
        <v>22</v>
      </c>
      <c r="Y109" s="168">
        <v>25</v>
      </c>
      <c r="Z109" s="168">
        <v>17</v>
      </c>
      <c r="AA109" s="168">
        <v>63</v>
      </c>
      <c r="AB109" s="168">
        <v>41</v>
      </c>
      <c r="AC109" s="168">
        <v>22</v>
      </c>
      <c r="AD109" s="168">
        <v>17</v>
      </c>
      <c r="AE109" s="168">
        <v>17</v>
      </c>
      <c r="AF109" s="168">
        <v>18</v>
      </c>
      <c r="AG109" s="168">
        <v>2128</v>
      </c>
      <c r="AH109" s="168">
        <v>1095</v>
      </c>
      <c r="AI109" s="168">
        <v>1033</v>
      </c>
      <c r="AJ109" s="168">
        <v>55</v>
      </c>
      <c r="AK109" s="168">
        <v>54</v>
      </c>
      <c r="AL109" s="168">
        <v>57</v>
      </c>
    </row>
    <row r="110" spans="1:38" x14ac:dyDescent="0.2">
      <c r="A110" s="168" t="s">
        <v>359</v>
      </c>
      <c r="B110" s="168" t="s">
        <v>360</v>
      </c>
      <c r="C110" s="168">
        <v>2047</v>
      </c>
      <c r="D110" s="168">
        <v>922</v>
      </c>
      <c r="E110" s="168">
        <v>1125</v>
      </c>
      <c r="F110" s="168">
        <v>66</v>
      </c>
      <c r="G110" s="168">
        <v>64</v>
      </c>
      <c r="H110" s="168">
        <v>67</v>
      </c>
      <c r="I110" s="168">
        <v>367</v>
      </c>
      <c r="J110" s="168">
        <v>232</v>
      </c>
      <c r="K110" s="168">
        <v>135</v>
      </c>
      <c r="L110" s="168">
        <v>23</v>
      </c>
      <c r="M110" s="168">
        <v>25</v>
      </c>
      <c r="N110" s="168">
        <v>21</v>
      </c>
      <c r="O110" s="168">
        <v>115</v>
      </c>
      <c r="P110" s="168">
        <v>74</v>
      </c>
      <c r="Q110" s="168">
        <v>41</v>
      </c>
      <c r="R110" s="168">
        <v>22</v>
      </c>
      <c r="S110" s="168">
        <v>19</v>
      </c>
      <c r="T110" s="168">
        <v>27</v>
      </c>
      <c r="U110" s="168">
        <v>482</v>
      </c>
      <c r="V110" s="168">
        <v>306</v>
      </c>
      <c r="W110" s="168">
        <v>176</v>
      </c>
      <c r="X110" s="168">
        <v>23</v>
      </c>
      <c r="Y110" s="168">
        <v>23</v>
      </c>
      <c r="Z110" s="168">
        <v>23</v>
      </c>
      <c r="AA110" s="168">
        <v>31</v>
      </c>
      <c r="AB110" s="168">
        <v>20</v>
      </c>
      <c r="AC110" s="168">
        <v>11</v>
      </c>
      <c r="AD110" s="168">
        <v>23</v>
      </c>
      <c r="AE110" s="168">
        <v>20</v>
      </c>
      <c r="AF110" s="168">
        <v>27</v>
      </c>
      <c r="AG110" s="168">
        <v>2573</v>
      </c>
      <c r="AH110" s="168">
        <v>1256</v>
      </c>
      <c r="AI110" s="168">
        <v>1317</v>
      </c>
      <c r="AJ110" s="168">
        <v>57</v>
      </c>
      <c r="AK110" s="168">
        <v>53</v>
      </c>
      <c r="AL110" s="168">
        <v>61</v>
      </c>
    </row>
    <row r="111" spans="1:38" x14ac:dyDescent="0.2">
      <c r="A111" s="168" t="s">
        <v>194</v>
      </c>
      <c r="B111" s="168" t="s">
        <v>195</v>
      </c>
      <c r="C111" s="168">
        <v>6348</v>
      </c>
      <c r="D111" s="168">
        <v>3086</v>
      </c>
      <c r="E111" s="168">
        <v>3262</v>
      </c>
      <c r="F111" s="168">
        <v>70</v>
      </c>
      <c r="G111" s="168">
        <v>68</v>
      </c>
      <c r="H111" s="168">
        <v>71</v>
      </c>
      <c r="I111" s="168">
        <v>434</v>
      </c>
      <c r="J111" s="168">
        <v>302</v>
      </c>
      <c r="K111" s="168">
        <v>132</v>
      </c>
      <c r="L111" s="168">
        <v>22</v>
      </c>
      <c r="M111" s="168">
        <v>24</v>
      </c>
      <c r="N111" s="168">
        <v>17</v>
      </c>
      <c r="O111" s="168">
        <v>240</v>
      </c>
      <c r="P111" s="168">
        <v>174</v>
      </c>
      <c r="Q111" s="168">
        <v>66</v>
      </c>
      <c r="R111" s="168">
        <v>31</v>
      </c>
      <c r="S111" s="168">
        <v>32</v>
      </c>
      <c r="T111" s="168">
        <v>30</v>
      </c>
      <c r="U111" s="168">
        <v>674</v>
      </c>
      <c r="V111" s="168">
        <v>476</v>
      </c>
      <c r="W111" s="168">
        <v>198</v>
      </c>
      <c r="X111" s="168">
        <v>25</v>
      </c>
      <c r="Y111" s="168">
        <v>27</v>
      </c>
      <c r="Z111" s="168">
        <v>22</v>
      </c>
      <c r="AA111" s="168">
        <v>110</v>
      </c>
      <c r="AB111" s="168">
        <v>80</v>
      </c>
      <c r="AC111" s="168">
        <v>30</v>
      </c>
      <c r="AD111" s="168">
        <v>9</v>
      </c>
      <c r="AE111" s="168" t="s">
        <v>428</v>
      </c>
      <c r="AF111" s="168" t="s">
        <v>428</v>
      </c>
      <c r="AG111" s="168">
        <v>7159</v>
      </c>
      <c r="AH111" s="168">
        <v>3656</v>
      </c>
      <c r="AI111" s="168">
        <v>3503</v>
      </c>
      <c r="AJ111" s="168">
        <v>64</v>
      </c>
      <c r="AK111" s="168">
        <v>61</v>
      </c>
      <c r="AL111" s="168">
        <v>68</v>
      </c>
    </row>
    <row r="112" spans="1:38" x14ac:dyDescent="0.2">
      <c r="A112" s="168" t="s">
        <v>192</v>
      </c>
      <c r="B112" s="168" t="s">
        <v>193</v>
      </c>
      <c r="C112" s="168">
        <v>3342</v>
      </c>
      <c r="D112" s="168">
        <v>1644</v>
      </c>
      <c r="E112" s="168">
        <v>1698</v>
      </c>
      <c r="F112" s="168">
        <v>64</v>
      </c>
      <c r="G112" s="168">
        <v>61</v>
      </c>
      <c r="H112" s="168">
        <v>66</v>
      </c>
      <c r="I112" s="168">
        <v>399</v>
      </c>
      <c r="J112" s="168">
        <v>263</v>
      </c>
      <c r="K112" s="168">
        <v>136</v>
      </c>
      <c r="L112" s="168">
        <v>29</v>
      </c>
      <c r="M112" s="168">
        <v>30</v>
      </c>
      <c r="N112" s="168">
        <v>29</v>
      </c>
      <c r="O112" s="168">
        <v>229</v>
      </c>
      <c r="P112" s="168">
        <v>162</v>
      </c>
      <c r="Q112" s="168">
        <v>67</v>
      </c>
      <c r="R112" s="168">
        <v>32</v>
      </c>
      <c r="S112" s="168">
        <v>35</v>
      </c>
      <c r="T112" s="168">
        <v>27</v>
      </c>
      <c r="U112" s="168">
        <v>628</v>
      </c>
      <c r="V112" s="168">
        <v>425</v>
      </c>
      <c r="W112" s="168">
        <v>203</v>
      </c>
      <c r="X112" s="168">
        <v>30</v>
      </c>
      <c r="Y112" s="168">
        <v>32</v>
      </c>
      <c r="Z112" s="168">
        <v>28</v>
      </c>
      <c r="AA112" s="168">
        <v>76</v>
      </c>
      <c r="AB112" s="168">
        <v>50</v>
      </c>
      <c r="AC112" s="168">
        <v>26</v>
      </c>
      <c r="AD112" s="168">
        <v>9</v>
      </c>
      <c r="AE112" s="168" t="s">
        <v>428</v>
      </c>
      <c r="AF112" s="168" t="s">
        <v>428</v>
      </c>
      <c r="AG112" s="168">
        <v>4097</v>
      </c>
      <c r="AH112" s="168">
        <v>2142</v>
      </c>
      <c r="AI112" s="168">
        <v>1955</v>
      </c>
      <c r="AJ112" s="168">
        <v>57</v>
      </c>
      <c r="AK112" s="168">
        <v>54</v>
      </c>
      <c r="AL112" s="168">
        <v>60</v>
      </c>
    </row>
    <row r="113" spans="1:38" x14ac:dyDescent="0.2">
      <c r="A113" s="168" t="s">
        <v>204</v>
      </c>
      <c r="B113" s="168" t="s">
        <v>205</v>
      </c>
      <c r="C113" s="168">
        <v>342</v>
      </c>
      <c r="D113" s="168">
        <v>173</v>
      </c>
      <c r="E113" s="168">
        <v>169</v>
      </c>
      <c r="F113" s="168">
        <v>68</v>
      </c>
      <c r="G113" s="168">
        <v>62</v>
      </c>
      <c r="H113" s="168">
        <v>73</v>
      </c>
      <c r="I113" s="168">
        <v>9</v>
      </c>
      <c r="J113" s="168" t="s">
        <v>428</v>
      </c>
      <c r="K113" s="168" t="s">
        <v>428</v>
      </c>
      <c r="L113" s="168" t="s">
        <v>428</v>
      </c>
      <c r="M113" s="168" t="s">
        <v>428</v>
      </c>
      <c r="N113" s="168" t="s">
        <v>428</v>
      </c>
      <c r="O113" s="168">
        <v>9</v>
      </c>
      <c r="P113" s="168" t="s">
        <v>428</v>
      </c>
      <c r="Q113" s="168" t="s">
        <v>428</v>
      </c>
      <c r="R113" s="168" t="s">
        <v>428</v>
      </c>
      <c r="S113" s="168" t="s">
        <v>428</v>
      </c>
      <c r="T113" s="168" t="s">
        <v>428</v>
      </c>
      <c r="U113" s="168">
        <v>18</v>
      </c>
      <c r="V113" s="168" t="s">
        <v>428</v>
      </c>
      <c r="W113" s="168" t="s">
        <v>428</v>
      </c>
      <c r="X113" s="168">
        <v>17</v>
      </c>
      <c r="Y113" s="168" t="s">
        <v>428</v>
      </c>
      <c r="Z113" s="168" t="s">
        <v>428</v>
      </c>
      <c r="AA113" s="168">
        <v>4</v>
      </c>
      <c r="AB113" s="168" t="s">
        <v>428</v>
      </c>
      <c r="AC113" s="168" t="s">
        <v>428</v>
      </c>
      <c r="AD113" s="168" t="s">
        <v>428</v>
      </c>
      <c r="AE113" s="168" t="s">
        <v>428</v>
      </c>
      <c r="AF113" s="168" t="s">
        <v>428</v>
      </c>
      <c r="AG113" s="168">
        <v>365</v>
      </c>
      <c r="AH113" s="168">
        <v>191</v>
      </c>
      <c r="AI113" s="168">
        <v>174</v>
      </c>
      <c r="AJ113" s="168">
        <v>65</v>
      </c>
      <c r="AK113" s="168">
        <v>58</v>
      </c>
      <c r="AL113" s="168">
        <v>72</v>
      </c>
    </row>
    <row r="114" spans="1:38" x14ac:dyDescent="0.2">
      <c r="A114" s="168" t="s">
        <v>222</v>
      </c>
      <c r="B114" s="168" t="s">
        <v>223</v>
      </c>
      <c r="C114" s="168">
        <v>7622</v>
      </c>
      <c r="D114" s="168">
        <v>3614</v>
      </c>
      <c r="E114" s="168">
        <v>4008</v>
      </c>
      <c r="F114" s="168">
        <v>70</v>
      </c>
      <c r="G114" s="168">
        <v>67</v>
      </c>
      <c r="H114" s="168">
        <v>73</v>
      </c>
      <c r="I114" s="168">
        <v>682</v>
      </c>
      <c r="J114" s="168">
        <v>456</v>
      </c>
      <c r="K114" s="168">
        <v>226</v>
      </c>
      <c r="L114" s="168">
        <v>24</v>
      </c>
      <c r="M114" s="168">
        <v>24</v>
      </c>
      <c r="N114" s="168">
        <v>24</v>
      </c>
      <c r="O114" s="168">
        <v>450</v>
      </c>
      <c r="P114" s="168">
        <v>321</v>
      </c>
      <c r="Q114" s="168">
        <v>129</v>
      </c>
      <c r="R114" s="168">
        <v>24</v>
      </c>
      <c r="S114" s="168">
        <v>24</v>
      </c>
      <c r="T114" s="168">
        <v>26</v>
      </c>
      <c r="U114" s="168">
        <v>1132</v>
      </c>
      <c r="V114" s="168">
        <v>777</v>
      </c>
      <c r="W114" s="168">
        <v>355</v>
      </c>
      <c r="X114" s="168">
        <v>24</v>
      </c>
      <c r="Y114" s="168">
        <v>24</v>
      </c>
      <c r="Z114" s="168">
        <v>25</v>
      </c>
      <c r="AA114" s="168">
        <v>112</v>
      </c>
      <c r="AB114" s="168">
        <v>76</v>
      </c>
      <c r="AC114" s="168">
        <v>36</v>
      </c>
      <c r="AD114" s="168">
        <v>6</v>
      </c>
      <c r="AE114" s="168" t="s">
        <v>428</v>
      </c>
      <c r="AF114" s="168" t="s">
        <v>428</v>
      </c>
      <c r="AG114" s="168">
        <v>8887</v>
      </c>
      <c r="AH114" s="168">
        <v>4481</v>
      </c>
      <c r="AI114" s="168">
        <v>4406</v>
      </c>
      <c r="AJ114" s="168">
        <v>63</v>
      </c>
      <c r="AK114" s="168">
        <v>58</v>
      </c>
      <c r="AL114" s="168">
        <v>68</v>
      </c>
    </row>
    <row r="115" spans="1:38" x14ac:dyDescent="0.2">
      <c r="A115" s="168" t="s">
        <v>224</v>
      </c>
      <c r="B115" s="168" t="s">
        <v>225</v>
      </c>
      <c r="C115" s="168">
        <v>2174</v>
      </c>
      <c r="D115" s="168">
        <v>987</v>
      </c>
      <c r="E115" s="168">
        <v>1187</v>
      </c>
      <c r="F115" s="168">
        <v>63</v>
      </c>
      <c r="G115" s="168">
        <v>58</v>
      </c>
      <c r="H115" s="168">
        <v>68</v>
      </c>
      <c r="I115" s="168">
        <v>448</v>
      </c>
      <c r="J115" s="168">
        <v>289</v>
      </c>
      <c r="K115" s="168">
        <v>159</v>
      </c>
      <c r="L115" s="168">
        <v>22</v>
      </c>
      <c r="M115" s="168">
        <v>21</v>
      </c>
      <c r="N115" s="168">
        <v>23</v>
      </c>
      <c r="O115" s="168">
        <v>183</v>
      </c>
      <c r="P115" s="168">
        <v>128</v>
      </c>
      <c r="Q115" s="168">
        <v>55</v>
      </c>
      <c r="R115" s="168">
        <v>16</v>
      </c>
      <c r="S115" s="168">
        <v>13</v>
      </c>
      <c r="T115" s="168">
        <v>24</v>
      </c>
      <c r="U115" s="168">
        <v>631</v>
      </c>
      <c r="V115" s="168">
        <v>417</v>
      </c>
      <c r="W115" s="168">
        <v>214</v>
      </c>
      <c r="X115" s="168">
        <v>20</v>
      </c>
      <c r="Y115" s="168">
        <v>19</v>
      </c>
      <c r="Z115" s="168">
        <v>23</v>
      </c>
      <c r="AA115" s="168">
        <v>49</v>
      </c>
      <c r="AB115" s="168">
        <v>32</v>
      </c>
      <c r="AC115" s="168">
        <v>17</v>
      </c>
      <c r="AD115" s="168">
        <v>10</v>
      </c>
      <c r="AE115" s="168" t="s">
        <v>428</v>
      </c>
      <c r="AF115" s="168" t="s">
        <v>428</v>
      </c>
      <c r="AG115" s="168">
        <v>2877</v>
      </c>
      <c r="AH115" s="168">
        <v>1447</v>
      </c>
      <c r="AI115" s="168">
        <v>1430</v>
      </c>
      <c r="AJ115" s="168">
        <v>52</v>
      </c>
      <c r="AK115" s="168">
        <v>45</v>
      </c>
      <c r="AL115" s="168">
        <v>60</v>
      </c>
    </row>
    <row r="116" spans="1:38" x14ac:dyDescent="0.2">
      <c r="A116" s="168" t="s">
        <v>402</v>
      </c>
      <c r="B116" s="168" t="s">
        <v>403</v>
      </c>
      <c r="C116" s="168">
        <v>4211</v>
      </c>
      <c r="D116" s="168">
        <v>2064</v>
      </c>
      <c r="E116" s="168">
        <v>2147</v>
      </c>
      <c r="F116" s="168">
        <v>64</v>
      </c>
      <c r="G116" s="168">
        <v>62</v>
      </c>
      <c r="H116" s="168">
        <v>65</v>
      </c>
      <c r="I116" s="168">
        <v>413</v>
      </c>
      <c r="J116" s="168">
        <v>273</v>
      </c>
      <c r="K116" s="168">
        <v>140</v>
      </c>
      <c r="L116" s="168">
        <v>18</v>
      </c>
      <c r="M116" s="168">
        <v>21</v>
      </c>
      <c r="N116" s="168">
        <v>12</v>
      </c>
      <c r="O116" s="168">
        <v>296</v>
      </c>
      <c r="P116" s="168">
        <v>203</v>
      </c>
      <c r="Q116" s="168">
        <v>93</v>
      </c>
      <c r="R116" s="168">
        <v>21</v>
      </c>
      <c r="S116" s="168">
        <v>21</v>
      </c>
      <c r="T116" s="168">
        <v>20</v>
      </c>
      <c r="U116" s="168">
        <v>709</v>
      </c>
      <c r="V116" s="168">
        <v>476</v>
      </c>
      <c r="W116" s="168">
        <v>233</v>
      </c>
      <c r="X116" s="168">
        <v>19</v>
      </c>
      <c r="Y116" s="168">
        <v>21</v>
      </c>
      <c r="Z116" s="168">
        <v>15</v>
      </c>
      <c r="AA116" s="168">
        <v>72</v>
      </c>
      <c r="AB116" s="168">
        <v>50</v>
      </c>
      <c r="AC116" s="168">
        <v>22</v>
      </c>
      <c r="AD116" s="168">
        <v>7</v>
      </c>
      <c r="AE116" s="168" t="s">
        <v>428</v>
      </c>
      <c r="AF116" s="168" t="s">
        <v>428</v>
      </c>
      <c r="AG116" s="168">
        <v>5026</v>
      </c>
      <c r="AH116" s="168">
        <v>2610</v>
      </c>
      <c r="AI116" s="168">
        <v>2416</v>
      </c>
      <c r="AJ116" s="168">
        <v>56</v>
      </c>
      <c r="AK116" s="168">
        <v>53</v>
      </c>
      <c r="AL116" s="168">
        <v>60</v>
      </c>
    </row>
    <row r="117" spans="1:38" x14ac:dyDescent="0.2">
      <c r="A117" s="168" t="s">
        <v>398</v>
      </c>
      <c r="B117" s="168" t="s">
        <v>399</v>
      </c>
      <c r="C117" s="168">
        <v>2108</v>
      </c>
      <c r="D117" s="168">
        <v>1034</v>
      </c>
      <c r="E117" s="168">
        <v>1074</v>
      </c>
      <c r="F117" s="168">
        <v>68</v>
      </c>
      <c r="G117" s="168">
        <v>66</v>
      </c>
      <c r="H117" s="168">
        <v>70</v>
      </c>
      <c r="I117" s="168">
        <v>241</v>
      </c>
      <c r="J117" s="168">
        <v>158</v>
      </c>
      <c r="K117" s="168">
        <v>83</v>
      </c>
      <c r="L117" s="168">
        <v>27</v>
      </c>
      <c r="M117" s="168">
        <v>28</v>
      </c>
      <c r="N117" s="168">
        <v>24</v>
      </c>
      <c r="O117" s="168">
        <v>138</v>
      </c>
      <c r="P117" s="168">
        <v>102</v>
      </c>
      <c r="Q117" s="168">
        <v>36</v>
      </c>
      <c r="R117" s="168">
        <v>32</v>
      </c>
      <c r="S117" s="168">
        <v>29</v>
      </c>
      <c r="T117" s="168">
        <v>39</v>
      </c>
      <c r="U117" s="168">
        <v>379</v>
      </c>
      <c r="V117" s="168">
        <v>260</v>
      </c>
      <c r="W117" s="168">
        <v>119</v>
      </c>
      <c r="X117" s="168">
        <v>28</v>
      </c>
      <c r="Y117" s="168">
        <v>28</v>
      </c>
      <c r="Z117" s="168">
        <v>29</v>
      </c>
      <c r="AA117" s="168">
        <v>40</v>
      </c>
      <c r="AB117" s="168">
        <v>31</v>
      </c>
      <c r="AC117" s="168">
        <v>9</v>
      </c>
      <c r="AD117" s="168">
        <v>13</v>
      </c>
      <c r="AE117" s="168" t="s">
        <v>428</v>
      </c>
      <c r="AF117" s="168" t="s">
        <v>428</v>
      </c>
      <c r="AG117" s="168">
        <v>2538</v>
      </c>
      <c r="AH117" s="168">
        <v>1333</v>
      </c>
      <c r="AI117" s="168">
        <v>1205</v>
      </c>
      <c r="AJ117" s="168">
        <v>61</v>
      </c>
      <c r="AK117" s="168">
        <v>57</v>
      </c>
      <c r="AL117" s="168">
        <v>65</v>
      </c>
    </row>
    <row r="118" spans="1:38" x14ac:dyDescent="0.2">
      <c r="A118" s="168" t="s">
        <v>333</v>
      </c>
      <c r="B118" s="168" t="s">
        <v>334</v>
      </c>
      <c r="C118" s="168">
        <v>1122</v>
      </c>
      <c r="D118" s="168">
        <v>544</v>
      </c>
      <c r="E118" s="168">
        <v>578</v>
      </c>
      <c r="F118" s="168">
        <v>60</v>
      </c>
      <c r="G118" s="168">
        <v>60</v>
      </c>
      <c r="H118" s="168">
        <v>60</v>
      </c>
      <c r="I118" s="168">
        <v>117</v>
      </c>
      <c r="J118" s="168">
        <v>78</v>
      </c>
      <c r="K118" s="168">
        <v>39</v>
      </c>
      <c r="L118" s="168">
        <v>15</v>
      </c>
      <c r="M118" s="168" t="s">
        <v>428</v>
      </c>
      <c r="N118" s="168" t="s">
        <v>428</v>
      </c>
      <c r="O118" s="168">
        <v>50</v>
      </c>
      <c r="P118" s="168">
        <v>36</v>
      </c>
      <c r="Q118" s="168">
        <v>14</v>
      </c>
      <c r="R118" s="168">
        <v>22</v>
      </c>
      <c r="S118" s="168" t="s">
        <v>428</v>
      </c>
      <c r="T118" s="168" t="s">
        <v>428</v>
      </c>
      <c r="U118" s="168">
        <v>167</v>
      </c>
      <c r="V118" s="168">
        <v>114</v>
      </c>
      <c r="W118" s="168">
        <v>53</v>
      </c>
      <c r="X118" s="168">
        <v>17</v>
      </c>
      <c r="Y118" s="168">
        <v>22</v>
      </c>
      <c r="Z118" s="168">
        <v>8</v>
      </c>
      <c r="AA118" s="168">
        <v>18</v>
      </c>
      <c r="AB118" s="168">
        <v>10</v>
      </c>
      <c r="AC118" s="168">
        <v>8</v>
      </c>
      <c r="AD118" s="168" t="s">
        <v>428</v>
      </c>
      <c r="AE118" s="168" t="s">
        <v>428</v>
      </c>
      <c r="AF118" s="168" t="s">
        <v>428</v>
      </c>
      <c r="AG118" s="168">
        <v>1314</v>
      </c>
      <c r="AH118" s="168">
        <v>674</v>
      </c>
      <c r="AI118" s="168">
        <v>640</v>
      </c>
      <c r="AJ118" s="168">
        <v>54</v>
      </c>
      <c r="AK118" s="168">
        <v>53</v>
      </c>
      <c r="AL118" s="168">
        <v>55</v>
      </c>
    </row>
    <row r="119" spans="1:38" x14ac:dyDescent="0.2">
      <c r="A119" s="168" t="s">
        <v>367</v>
      </c>
      <c r="B119" s="168" t="s">
        <v>368</v>
      </c>
      <c r="C119" s="168">
        <v>1279</v>
      </c>
      <c r="D119" s="168">
        <v>629</v>
      </c>
      <c r="E119" s="168">
        <v>650</v>
      </c>
      <c r="F119" s="168">
        <v>66</v>
      </c>
      <c r="G119" s="168">
        <v>67</v>
      </c>
      <c r="H119" s="168">
        <v>65</v>
      </c>
      <c r="I119" s="168">
        <v>123</v>
      </c>
      <c r="J119" s="168">
        <v>77</v>
      </c>
      <c r="K119" s="168">
        <v>46</v>
      </c>
      <c r="L119" s="168">
        <v>28</v>
      </c>
      <c r="M119" s="168">
        <v>32</v>
      </c>
      <c r="N119" s="168">
        <v>20</v>
      </c>
      <c r="O119" s="168">
        <v>75</v>
      </c>
      <c r="P119" s="168">
        <v>47</v>
      </c>
      <c r="Q119" s="168">
        <v>28</v>
      </c>
      <c r="R119" s="168">
        <v>21</v>
      </c>
      <c r="S119" s="168">
        <v>23</v>
      </c>
      <c r="T119" s="168">
        <v>18</v>
      </c>
      <c r="U119" s="168">
        <v>198</v>
      </c>
      <c r="V119" s="168">
        <v>124</v>
      </c>
      <c r="W119" s="168">
        <v>74</v>
      </c>
      <c r="X119" s="168">
        <v>25</v>
      </c>
      <c r="Y119" s="168">
        <v>29</v>
      </c>
      <c r="Z119" s="168">
        <v>19</v>
      </c>
      <c r="AA119" s="168">
        <v>21</v>
      </c>
      <c r="AB119" s="168">
        <v>12</v>
      </c>
      <c r="AC119" s="168">
        <v>9</v>
      </c>
      <c r="AD119" s="168">
        <v>33</v>
      </c>
      <c r="AE119" s="168">
        <v>33</v>
      </c>
      <c r="AF119" s="168">
        <v>33</v>
      </c>
      <c r="AG119" s="168">
        <v>1505</v>
      </c>
      <c r="AH119" s="168">
        <v>769</v>
      </c>
      <c r="AI119" s="168">
        <v>736</v>
      </c>
      <c r="AJ119" s="168">
        <v>60</v>
      </c>
      <c r="AK119" s="168">
        <v>60</v>
      </c>
      <c r="AL119" s="168">
        <v>59</v>
      </c>
    </row>
    <row r="120" spans="1:38" x14ac:dyDescent="0.2">
      <c r="A120" s="168" t="s">
        <v>363</v>
      </c>
      <c r="B120" s="168" t="s">
        <v>364</v>
      </c>
      <c r="C120" s="168">
        <v>1555</v>
      </c>
      <c r="D120" s="168">
        <v>759</v>
      </c>
      <c r="E120" s="168">
        <v>796</v>
      </c>
      <c r="F120" s="168">
        <v>63</v>
      </c>
      <c r="G120" s="168">
        <v>64</v>
      </c>
      <c r="H120" s="168">
        <v>62</v>
      </c>
      <c r="I120" s="168">
        <v>113</v>
      </c>
      <c r="J120" s="168">
        <v>74</v>
      </c>
      <c r="K120" s="168">
        <v>39</v>
      </c>
      <c r="L120" s="168">
        <v>15</v>
      </c>
      <c r="M120" s="168" t="s">
        <v>428</v>
      </c>
      <c r="N120" s="168" t="s">
        <v>428</v>
      </c>
      <c r="O120" s="168">
        <v>96</v>
      </c>
      <c r="P120" s="168">
        <v>70</v>
      </c>
      <c r="Q120" s="168">
        <v>26</v>
      </c>
      <c r="R120" s="168">
        <v>28</v>
      </c>
      <c r="S120" s="168" t="s">
        <v>428</v>
      </c>
      <c r="T120" s="168" t="s">
        <v>428</v>
      </c>
      <c r="U120" s="168">
        <v>209</v>
      </c>
      <c r="V120" s="168">
        <v>144</v>
      </c>
      <c r="W120" s="168">
        <v>65</v>
      </c>
      <c r="X120" s="168">
        <v>21</v>
      </c>
      <c r="Y120" s="168">
        <v>20</v>
      </c>
      <c r="Z120" s="168">
        <v>23</v>
      </c>
      <c r="AA120" s="168">
        <v>23</v>
      </c>
      <c r="AB120" s="168">
        <v>17</v>
      </c>
      <c r="AC120" s="168">
        <v>6</v>
      </c>
      <c r="AD120" s="168">
        <v>13</v>
      </c>
      <c r="AE120" s="168" t="s">
        <v>428</v>
      </c>
      <c r="AF120" s="168" t="s">
        <v>428</v>
      </c>
      <c r="AG120" s="168">
        <v>1792</v>
      </c>
      <c r="AH120" s="168">
        <v>924</v>
      </c>
      <c r="AI120" s="168">
        <v>868</v>
      </c>
      <c r="AJ120" s="168">
        <v>57</v>
      </c>
      <c r="AK120" s="168">
        <v>56</v>
      </c>
      <c r="AL120" s="168">
        <v>59</v>
      </c>
    </row>
    <row r="121" spans="1:38" x14ac:dyDescent="0.2">
      <c r="A121" s="168" t="s">
        <v>355</v>
      </c>
      <c r="B121" s="168" t="s">
        <v>356</v>
      </c>
      <c r="C121" s="168">
        <v>1307</v>
      </c>
      <c r="D121" s="168">
        <v>579</v>
      </c>
      <c r="E121" s="168">
        <v>728</v>
      </c>
      <c r="F121" s="168">
        <v>59</v>
      </c>
      <c r="G121" s="168">
        <v>54</v>
      </c>
      <c r="H121" s="168">
        <v>63</v>
      </c>
      <c r="I121" s="168">
        <v>138</v>
      </c>
      <c r="J121" s="168">
        <v>91</v>
      </c>
      <c r="K121" s="168">
        <v>47</v>
      </c>
      <c r="L121" s="168">
        <v>20</v>
      </c>
      <c r="M121" s="168">
        <v>21</v>
      </c>
      <c r="N121" s="168">
        <v>19</v>
      </c>
      <c r="O121" s="168">
        <v>123</v>
      </c>
      <c r="P121" s="168">
        <v>86</v>
      </c>
      <c r="Q121" s="168">
        <v>37</v>
      </c>
      <c r="R121" s="168">
        <v>16</v>
      </c>
      <c r="S121" s="168">
        <v>13</v>
      </c>
      <c r="T121" s="168">
        <v>24</v>
      </c>
      <c r="U121" s="168">
        <v>261</v>
      </c>
      <c r="V121" s="168">
        <v>177</v>
      </c>
      <c r="W121" s="168">
        <v>84</v>
      </c>
      <c r="X121" s="168">
        <v>18</v>
      </c>
      <c r="Y121" s="168">
        <v>17</v>
      </c>
      <c r="Z121" s="168">
        <v>21</v>
      </c>
      <c r="AA121" s="168">
        <v>39</v>
      </c>
      <c r="AB121" s="168">
        <v>30</v>
      </c>
      <c r="AC121" s="168">
        <v>9</v>
      </c>
      <c r="AD121" s="168">
        <v>8</v>
      </c>
      <c r="AE121" s="168" t="s">
        <v>428</v>
      </c>
      <c r="AF121" s="168" t="s">
        <v>428</v>
      </c>
      <c r="AG121" s="168">
        <v>1621</v>
      </c>
      <c r="AH121" s="168">
        <v>793</v>
      </c>
      <c r="AI121" s="168">
        <v>828</v>
      </c>
      <c r="AJ121" s="168">
        <v>51</v>
      </c>
      <c r="AK121" s="168">
        <v>44</v>
      </c>
      <c r="AL121" s="168">
        <v>57</v>
      </c>
    </row>
    <row r="122" spans="1:38" x14ac:dyDescent="0.2">
      <c r="A122" s="168" t="s">
        <v>357</v>
      </c>
      <c r="B122" s="168" t="s">
        <v>358</v>
      </c>
      <c r="C122" s="168">
        <v>1643</v>
      </c>
      <c r="D122" s="168">
        <v>797</v>
      </c>
      <c r="E122" s="168">
        <v>846</v>
      </c>
      <c r="F122" s="168">
        <v>62</v>
      </c>
      <c r="G122" s="168">
        <v>60</v>
      </c>
      <c r="H122" s="168">
        <v>65</v>
      </c>
      <c r="I122" s="168">
        <v>175</v>
      </c>
      <c r="J122" s="168">
        <v>107</v>
      </c>
      <c r="K122" s="168">
        <v>68</v>
      </c>
      <c r="L122" s="168">
        <v>33</v>
      </c>
      <c r="M122" s="168">
        <v>36</v>
      </c>
      <c r="N122" s="168">
        <v>26</v>
      </c>
      <c r="O122" s="168">
        <v>146</v>
      </c>
      <c r="P122" s="168">
        <v>104</v>
      </c>
      <c r="Q122" s="168">
        <v>42</v>
      </c>
      <c r="R122" s="168">
        <v>27</v>
      </c>
      <c r="S122" s="168">
        <v>27</v>
      </c>
      <c r="T122" s="168">
        <v>26</v>
      </c>
      <c r="U122" s="168">
        <v>321</v>
      </c>
      <c r="V122" s="168">
        <v>211</v>
      </c>
      <c r="W122" s="168">
        <v>110</v>
      </c>
      <c r="X122" s="168">
        <v>30</v>
      </c>
      <c r="Y122" s="168">
        <v>32</v>
      </c>
      <c r="Z122" s="168">
        <v>26</v>
      </c>
      <c r="AA122" s="168">
        <v>41</v>
      </c>
      <c r="AB122" s="168">
        <v>31</v>
      </c>
      <c r="AC122" s="168">
        <v>10</v>
      </c>
      <c r="AD122" s="168">
        <v>17</v>
      </c>
      <c r="AE122" s="168" t="s">
        <v>428</v>
      </c>
      <c r="AF122" s="168" t="s">
        <v>428</v>
      </c>
      <c r="AG122" s="168">
        <v>2029</v>
      </c>
      <c r="AH122" s="168">
        <v>1049</v>
      </c>
      <c r="AI122" s="168">
        <v>980</v>
      </c>
      <c r="AJ122" s="168">
        <v>56</v>
      </c>
      <c r="AK122" s="168">
        <v>53</v>
      </c>
      <c r="AL122" s="168">
        <v>60</v>
      </c>
    </row>
    <row r="123" spans="1:38" x14ac:dyDescent="0.2">
      <c r="A123" s="168" t="s">
        <v>369</v>
      </c>
      <c r="B123" s="168" t="s">
        <v>370</v>
      </c>
      <c r="C123" s="168">
        <v>1673</v>
      </c>
      <c r="D123" s="168">
        <v>806</v>
      </c>
      <c r="E123" s="168">
        <v>867</v>
      </c>
      <c r="F123" s="168">
        <v>57</v>
      </c>
      <c r="G123" s="168">
        <v>56</v>
      </c>
      <c r="H123" s="168">
        <v>57</v>
      </c>
      <c r="I123" s="168">
        <v>143</v>
      </c>
      <c r="J123" s="168">
        <v>88</v>
      </c>
      <c r="K123" s="168">
        <v>55</v>
      </c>
      <c r="L123" s="168">
        <v>23</v>
      </c>
      <c r="M123" s="168" t="s">
        <v>428</v>
      </c>
      <c r="N123" s="168" t="s">
        <v>428</v>
      </c>
      <c r="O123" s="168">
        <v>65</v>
      </c>
      <c r="P123" s="168">
        <v>50</v>
      </c>
      <c r="Q123" s="168">
        <v>15</v>
      </c>
      <c r="R123" s="168">
        <v>23</v>
      </c>
      <c r="S123" s="168" t="s">
        <v>428</v>
      </c>
      <c r="T123" s="168" t="s">
        <v>428</v>
      </c>
      <c r="U123" s="168">
        <v>208</v>
      </c>
      <c r="V123" s="168">
        <v>138</v>
      </c>
      <c r="W123" s="168">
        <v>70</v>
      </c>
      <c r="X123" s="168">
        <v>23</v>
      </c>
      <c r="Y123" s="168">
        <v>23</v>
      </c>
      <c r="Z123" s="168">
        <v>23</v>
      </c>
      <c r="AA123" s="168">
        <v>33</v>
      </c>
      <c r="AB123" s="168">
        <v>27</v>
      </c>
      <c r="AC123" s="168">
        <v>6</v>
      </c>
      <c r="AD123" s="168">
        <v>18</v>
      </c>
      <c r="AE123" s="168" t="s">
        <v>428</v>
      </c>
      <c r="AF123" s="168" t="s">
        <v>428</v>
      </c>
      <c r="AG123" s="168">
        <v>1924</v>
      </c>
      <c r="AH123" s="168">
        <v>976</v>
      </c>
      <c r="AI123" s="168">
        <v>948</v>
      </c>
      <c r="AJ123" s="168">
        <v>52</v>
      </c>
      <c r="AK123" s="168">
        <v>50</v>
      </c>
      <c r="AL123" s="168">
        <v>55</v>
      </c>
    </row>
    <row r="124" spans="1:38" x14ac:dyDescent="0.2">
      <c r="A124" s="168" t="s">
        <v>242</v>
      </c>
      <c r="B124" s="168" t="s">
        <v>243</v>
      </c>
      <c r="C124" s="168">
        <v>5519</v>
      </c>
      <c r="D124" s="168">
        <v>2735</v>
      </c>
      <c r="E124" s="168">
        <v>2784</v>
      </c>
      <c r="F124" s="168">
        <v>69</v>
      </c>
      <c r="G124" s="168">
        <v>66</v>
      </c>
      <c r="H124" s="168">
        <v>71</v>
      </c>
      <c r="I124" s="168">
        <v>577</v>
      </c>
      <c r="J124" s="168">
        <v>379</v>
      </c>
      <c r="K124" s="168">
        <v>198</v>
      </c>
      <c r="L124" s="168">
        <v>30</v>
      </c>
      <c r="M124" s="168">
        <v>31</v>
      </c>
      <c r="N124" s="168">
        <v>29</v>
      </c>
      <c r="O124" s="168">
        <v>302</v>
      </c>
      <c r="P124" s="168">
        <v>222</v>
      </c>
      <c r="Q124" s="168">
        <v>80</v>
      </c>
      <c r="R124" s="168">
        <v>28</v>
      </c>
      <c r="S124" s="168">
        <v>27</v>
      </c>
      <c r="T124" s="168">
        <v>33</v>
      </c>
      <c r="U124" s="168">
        <v>879</v>
      </c>
      <c r="V124" s="168">
        <v>601</v>
      </c>
      <c r="W124" s="168">
        <v>278</v>
      </c>
      <c r="X124" s="168">
        <v>30</v>
      </c>
      <c r="Y124" s="168">
        <v>29</v>
      </c>
      <c r="Z124" s="168">
        <v>30</v>
      </c>
      <c r="AA124" s="168">
        <v>93</v>
      </c>
      <c r="AB124" s="168">
        <v>72</v>
      </c>
      <c r="AC124" s="168">
        <v>21</v>
      </c>
      <c r="AD124" s="168">
        <v>12</v>
      </c>
      <c r="AE124" s="168" t="s">
        <v>428</v>
      </c>
      <c r="AF124" s="168" t="s">
        <v>428</v>
      </c>
      <c r="AG124" s="168">
        <v>6530</v>
      </c>
      <c r="AH124" s="168">
        <v>3424</v>
      </c>
      <c r="AI124" s="168">
        <v>3106</v>
      </c>
      <c r="AJ124" s="168">
        <v>62</v>
      </c>
      <c r="AK124" s="168">
        <v>59</v>
      </c>
      <c r="AL124" s="168">
        <v>67</v>
      </c>
    </row>
    <row r="125" spans="1:38" x14ac:dyDescent="0.2">
      <c r="A125" s="168" t="s">
        <v>252</v>
      </c>
      <c r="B125" s="168" t="s">
        <v>253</v>
      </c>
      <c r="C125" s="168">
        <v>2046</v>
      </c>
      <c r="D125" s="168">
        <v>962</v>
      </c>
      <c r="E125" s="168">
        <v>1084</v>
      </c>
      <c r="F125" s="168">
        <v>56</v>
      </c>
      <c r="G125" s="168">
        <v>51</v>
      </c>
      <c r="H125" s="168">
        <v>61</v>
      </c>
      <c r="I125" s="168">
        <v>298</v>
      </c>
      <c r="J125" s="168">
        <v>175</v>
      </c>
      <c r="K125" s="168">
        <v>123</v>
      </c>
      <c r="L125" s="168">
        <v>18</v>
      </c>
      <c r="M125" s="168">
        <v>22</v>
      </c>
      <c r="N125" s="168">
        <v>12</v>
      </c>
      <c r="O125" s="168">
        <v>112</v>
      </c>
      <c r="P125" s="168">
        <v>82</v>
      </c>
      <c r="Q125" s="168">
        <v>30</v>
      </c>
      <c r="R125" s="168">
        <v>16</v>
      </c>
      <c r="S125" s="168">
        <v>13</v>
      </c>
      <c r="T125" s="168">
        <v>23</v>
      </c>
      <c r="U125" s="168">
        <v>410</v>
      </c>
      <c r="V125" s="168">
        <v>257</v>
      </c>
      <c r="W125" s="168">
        <v>153</v>
      </c>
      <c r="X125" s="168">
        <v>17</v>
      </c>
      <c r="Y125" s="168">
        <v>19</v>
      </c>
      <c r="Z125" s="168">
        <v>14</v>
      </c>
      <c r="AA125" s="168">
        <v>41</v>
      </c>
      <c r="AB125" s="168">
        <v>27</v>
      </c>
      <c r="AC125" s="168">
        <v>14</v>
      </c>
      <c r="AD125" s="168">
        <v>27</v>
      </c>
      <c r="AE125" s="168">
        <v>30</v>
      </c>
      <c r="AF125" s="168">
        <v>21</v>
      </c>
      <c r="AG125" s="168">
        <v>2530</v>
      </c>
      <c r="AH125" s="168">
        <v>1262</v>
      </c>
      <c r="AI125" s="168">
        <v>1268</v>
      </c>
      <c r="AJ125" s="168">
        <v>49</v>
      </c>
      <c r="AK125" s="168">
        <v>44</v>
      </c>
      <c r="AL125" s="168">
        <v>54</v>
      </c>
    </row>
    <row r="126" spans="1:38" x14ac:dyDescent="0.2">
      <c r="A126" s="168" t="s">
        <v>124</v>
      </c>
      <c r="B126" s="168" t="s">
        <v>125</v>
      </c>
      <c r="C126" s="168">
        <v>1261</v>
      </c>
      <c r="D126" s="168">
        <v>598</v>
      </c>
      <c r="E126" s="168">
        <v>663</v>
      </c>
      <c r="F126" s="168">
        <v>62</v>
      </c>
      <c r="G126" s="168">
        <v>63</v>
      </c>
      <c r="H126" s="168">
        <v>62</v>
      </c>
      <c r="I126" s="168">
        <v>195</v>
      </c>
      <c r="J126" s="168">
        <v>132</v>
      </c>
      <c r="K126" s="168">
        <v>63</v>
      </c>
      <c r="L126" s="168">
        <v>26</v>
      </c>
      <c r="M126" s="168">
        <v>24</v>
      </c>
      <c r="N126" s="168">
        <v>29</v>
      </c>
      <c r="O126" s="168">
        <v>97</v>
      </c>
      <c r="P126" s="168">
        <v>70</v>
      </c>
      <c r="Q126" s="168">
        <v>27</v>
      </c>
      <c r="R126" s="168">
        <v>21</v>
      </c>
      <c r="S126" s="168">
        <v>20</v>
      </c>
      <c r="T126" s="168">
        <v>22</v>
      </c>
      <c r="U126" s="168">
        <v>292</v>
      </c>
      <c r="V126" s="168">
        <v>202</v>
      </c>
      <c r="W126" s="168">
        <v>90</v>
      </c>
      <c r="X126" s="168">
        <v>24</v>
      </c>
      <c r="Y126" s="168">
        <v>23</v>
      </c>
      <c r="Z126" s="168">
        <v>27</v>
      </c>
      <c r="AA126" s="168">
        <v>19</v>
      </c>
      <c r="AB126" s="168">
        <v>10</v>
      </c>
      <c r="AC126" s="168">
        <v>9</v>
      </c>
      <c r="AD126" s="168" t="s">
        <v>428</v>
      </c>
      <c r="AE126" s="168" t="s">
        <v>428</v>
      </c>
      <c r="AF126" s="168" t="s">
        <v>428</v>
      </c>
      <c r="AG126" s="168">
        <v>1575</v>
      </c>
      <c r="AH126" s="168">
        <v>811</v>
      </c>
      <c r="AI126" s="168">
        <v>764</v>
      </c>
      <c r="AJ126" s="168">
        <v>54</v>
      </c>
      <c r="AK126" s="168">
        <v>52</v>
      </c>
      <c r="AL126" s="168">
        <v>57</v>
      </c>
    </row>
    <row r="127" spans="1:38" x14ac:dyDescent="0.2">
      <c r="A127" s="168" t="s">
        <v>149</v>
      </c>
      <c r="B127" s="168" t="s">
        <v>150</v>
      </c>
      <c r="C127" s="168">
        <v>1990</v>
      </c>
      <c r="D127" s="168">
        <v>965</v>
      </c>
      <c r="E127" s="168">
        <v>1025</v>
      </c>
      <c r="F127" s="168">
        <v>67</v>
      </c>
      <c r="G127" s="168">
        <v>64</v>
      </c>
      <c r="H127" s="168">
        <v>70</v>
      </c>
      <c r="I127" s="168">
        <v>269</v>
      </c>
      <c r="J127" s="168">
        <v>173</v>
      </c>
      <c r="K127" s="168">
        <v>96</v>
      </c>
      <c r="L127" s="168">
        <v>25</v>
      </c>
      <c r="M127" s="168">
        <v>29</v>
      </c>
      <c r="N127" s="168">
        <v>18</v>
      </c>
      <c r="O127" s="168">
        <v>105</v>
      </c>
      <c r="P127" s="168">
        <v>72</v>
      </c>
      <c r="Q127" s="168">
        <v>33</v>
      </c>
      <c r="R127" s="168">
        <v>28</v>
      </c>
      <c r="S127" s="168">
        <v>24</v>
      </c>
      <c r="T127" s="168">
        <v>36</v>
      </c>
      <c r="U127" s="168">
        <v>374</v>
      </c>
      <c r="V127" s="168">
        <v>245</v>
      </c>
      <c r="W127" s="168">
        <v>129</v>
      </c>
      <c r="X127" s="168">
        <v>26</v>
      </c>
      <c r="Y127" s="168">
        <v>27</v>
      </c>
      <c r="Z127" s="168">
        <v>22</v>
      </c>
      <c r="AA127" s="168">
        <v>39</v>
      </c>
      <c r="AB127" s="168">
        <v>22</v>
      </c>
      <c r="AC127" s="168">
        <v>17</v>
      </c>
      <c r="AD127" s="168">
        <v>8</v>
      </c>
      <c r="AE127" s="168" t="s">
        <v>428</v>
      </c>
      <c r="AF127" s="168" t="s">
        <v>428</v>
      </c>
      <c r="AG127" s="168">
        <v>2417</v>
      </c>
      <c r="AH127" s="168">
        <v>1241</v>
      </c>
      <c r="AI127" s="168">
        <v>1176</v>
      </c>
      <c r="AJ127" s="168">
        <v>60</v>
      </c>
      <c r="AK127" s="168">
        <v>56</v>
      </c>
      <c r="AL127" s="168">
        <v>64</v>
      </c>
    </row>
    <row r="128" spans="1:38" x14ac:dyDescent="0.2">
      <c r="A128" s="168" t="s">
        <v>380</v>
      </c>
      <c r="B128" s="168" t="s">
        <v>381</v>
      </c>
      <c r="C128" s="168">
        <v>6002</v>
      </c>
      <c r="D128" s="168">
        <v>2881</v>
      </c>
      <c r="E128" s="168">
        <v>3121</v>
      </c>
      <c r="F128" s="168">
        <v>66</v>
      </c>
      <c r="G128" s="168">
        <v>64</v>
      </c>
      <c r="H128" s="168">
        <v>68</v>
      </c>
      <c r="I128" s="168">
        <v>706</v>
      </c>
      <c r="J128" s="168">
        <v>459</v>
      </c>
      <c r="K128" s="168">
        <v>247</v>
      </c>
      <c r="L128" s="168">
        <v>28</v>
      </c>
      <c r="M128" s="168">
        <v>27</v>
      </c>
      <c r="N128" s="168">
        <v>30</v>
      </c>
      <c r="O128" s="168">
        <v>449</v>
      </c>
      <c r="P128" s="168">
        <v>311</v>
      </c>
      <c r="Q128" s="168">
        <v>138</v>
      </c>
      <c r="R128" s="168">
        <v>29</v>
      </c>
      <c r="S128" s="168">
        <v>29</v>
      </c>
      <c r="T128" s="168">
        <v>31</v>
      </c>
      <c r="U128" s="168">
        <v>1155</v>
      </c>
      <c r="V128" s="168">
        <v>770</v>
      </c>
      <c r="W128" s="168">
        <v>385</v>
      </c>
      <c r="X128" s="168">
        <v>28</v>
      </c>
      <c r="Y128" s="168">
        <v>28</v>
      </c>
      <c r="Z128" s="168">
        <v>30</v>
      </c>
      <c r="AA128" s="168">
        <v>150</v>
      </c>
      <c r="AB128" s="168">
        <v>107</v>
      </c>
      <c r="AC128" s="168">
        <v>43</v>
      </c>
      <c r="AD128" s="168">
        <v>17</v>
      </c>
      <c r="AE128" s="168">
        <v>13</v>
      </c>
      <c r="AF128" s="168">
        <v>26</v>
      </c>
      <c r="AG128" s="168">
        <v>7339</v>
      </c>
      <c r="AH128" s="168">
        <v>3773</v>
      </c>
      <c r="AI128" s="168">
        <v>3566</v>
      </c>
      <c r="AJ128" s="168">
        <v>59</v>
      </c>
      <c r="AK128" s="168">
        <v>55</v>
      </c>
      <c r="AL128" s="168">
        <v>63</v>
      </c>
    </row>
    <row r="129" spans="1:38" x14ac:dyDescent="0.2">
      <c r="A129" s="168" t="s">
        <v>390</v>
      </c>
      <c r="B129" s="168" t="s">
        <v>391</v>
      </c>
      <c r="C129" s="168">
        <v>2246</v>
      </c>
      <c r="D129" s="168">
        <v>1053</v>
      </c>
      <c r="E129" s="168">
        <v>1193</v>
      </c>
      <c r="F129" s="168">
        <v>65</v>
      </c>
      <c r="G129" s="168">
        <v>66</v>
      </c>
      <c r="H129" s="168">
        <v>65</v>
      </c>
      <c r="I129" s="168">
        <v>240</v>
      </c>
      <c r="J129" s="168">
        <v>153</v>
      </c>
      <c r="K129" s="168">
        <v>87</v>
      </c>
      <c r="L129" s="168">
        <v>25</v>
      </c>
      <c r="M129" s="168">
        <v>22</v>
      </c>
      <c r="N129" s="168">
        <v>30</v>
      </c>
      <c r="O129" s="168">
        <v>227</v>
      </c>
      <c r="P129" s="168">
        <v>168</v>
      </c>
      <c r="Q129" s="168">
        <v>59</v>
      </c>
      <c r="R129" s="168">
        <v>27</v>
      </c>
      <c r="S129" s="168">
        <v>29</v>
      </c>
      <c r="T129" s="168">
        <v>22</v>
      </c>
      <c r="U129" s="168">
        <v>467</v>
      </c>
      <c r="V129" s="168">
        <v>321</v>
      </c>
      <c r="W129" s="168">
        <v>146</v>
      </c>
      <c r="X129" s="168">
        <v>26</v>
      </c>
      <c r="Y129" s="168">
        <v>26</v>
      </c>
      <c r="Z129" s="168">
        <v>27</v>
      </c>
      <c r="AA129" s="168">
        <v>56</v>
      </c>
      <c r="AB129" s="168">
        <v>34</v>
      </c>
      <c r="AC129" s="168">
        <v>22</v>
      </c>
      <c r="AD129" s="168">
        <v>13</v>
      </c>
      <c r="AE129" s="168">
        <v>12</v>
      </c>
      <c r="AF129" s="168">
        <v>14</v>
      </c>
      <c r="AG129" s="168">
        <v>2783</v>
      </c>
      <c r="AH129" s="168">
        <v>1414</v>
      </c>
      <c r="AI129" s="168">
        <v>1369</v>
      </c>
      <c r="AJ129" s="168">
        <v>58</v>
      </c>
      <c r="AK129" s="168">
        <v>55</v>
      </c>
      <c r="AL129" s="168">
        <v>60</v>
      </c>
    </row>
    <row r="130" spans="1:38" x14ac:dyDescent="0.2">
      <c r="A130" s="168" t="s">
        <v>400</v>
      </c>
      <c r="B130" s="168" t="s">
        <v>401</v>
      </c>
      <c r="C130" s="168" t="s">
        <v>428</v>
      </c>
      <c r="D130" s="168" t="s">
        <v>428</v>
      </c>
      <c r="E130" s="168" t="s">
        <v>428</v>
      </c>
      <c r="F130" s="168" t="s">
        <v>428</v>
      </c>
      <c r="G130" s="168" t="s">
        <v>428</v>
      </c>
      <c r="H130" s="168" t="s">
        <v>428</v>
      </c>
      <c r="I130" s="168" t="s">
        <v>428</v>
      </c>
      <c r="J130" s="168" t="s">
        <v>428</v>
      </c>
      <c r="K130" s="168" t="s">
        <v>428</v>
      </c>
      <c r="L130" s="168" t="s">
        <v>428</v>
      </c>
      <c r="M130" s="168" t="s">
        <v>428</v>
      </c>
      <c r="N130" s="168" t="s">
        <v>428</v>
      </c>
      <c r="O130" s="168" t="s">
        <v>428</v>
      </c>
      <c r="P130" s="168" t="s">
        <v>428</v>
      </c>
      <c r="Q130" s="168" t="s">
        <v>428</v>
      </c>
      <c r="R130" s="168" t="s">
        <v>428</v>
      </c>
      <c r="S130" s="168" t="s">
        <v>428</v>
      </c>
      <c r="T130" s="168" t="s">
        <v>428</v>
      </c>
      <c r="U130" s="168" t="s">
        <v>428</v>
      </c>
      <c r="V130" s="168" t="s">
        <v>428</v>
      </c>
      <c r="W130" s="168" t="s">
        <v>428</v>
      </c>
      <c r="X130" s="168" t="s">
        <v>428</v>
      </c>
      <c r="Y130" s="168" t="s">
        <v>428</v>
      </c>
      <c r="Z130" s="168" t="s">
        <v>428</v>
      </c>
      <c r="AA130" s="168" t="s">
        <v>428</v>
      </c>
      <c r="AB130" s="168" t="s">
        <v>428</v>
      </c>
      <c r="AC130" s="168" t="s">
        <v>428</v>
      </c>
      <c r="AD130" s="168" t="s">
        <v>428</v>
      </c>
      <c r="AE130" s="168" t="s">
        <v>428</v>
      </c>
      <c r="AF130" s="168" t="s">
        <v>428</v>
      </c>
      <c r="AG130" s="168" t="s">
        <v>428</v>
      </c>
      <c r="AH130" s="168" t="s">
        <v>428</v>
      </c>
      <c r="AI130" s="168" t="s">
        <v>428</v>
      </c>
      <c r="AJ130" s="168" t="s">
        <v>428</v>
      </c>
      <c r="AK130" s="168" t="s">
        <v>428</v>
      </c>
      <c r="AL130" s="168" t="s">
        <v>428</v>
      </c>
    </row>
    <row r="131" spans="1:38" x14ac:dyDescent="0.2">
      <c r="A131" s="168" t="s">
        <v>244</v>
      </c>
      <c r="B131" s="168" t="s">
        <v>245</v>
      </c>
      <c r="C131" s="168">
        <v>13103</v>
      </c>
      <c r="D131" s="168">
        <v>6423</v>
      </c>
      <c r="E131" s="168">
        <v>6680</v>
      </c>
      <c r="F131" s="168">
        <v>61</v>
      </c>
      <c r="G131" s="168">
        <v>59</v>
      </c>
      <c r="H131" s="168">
        <v>62</v>
      </c>
      <c r="I131" s="168">
        <v>1237</v>
      </c>
      <c r="J131" s="168">
        <v>817</v>
      </c>
      <c r="K131" s="168">
        <v>420</v>
      </c>
      <c r="L131" s="168">
        <v>18</v>
      </c>
      <c r="M131" s="168">
        <v>20</v>
      </c>
      <c r="N131" s="168">
        <v>14</v>
      </c>
      <c r="O131" s="168">
        <v>699</v>
      </c>
      <c r="P131" s="168">
        <v>490</v>
      </c>
      <c r="Q131" s="168">
        <v>209</v>
      </c>
      <c r="R131" s="168">
        <v>17</v>
      </c>
      <c r="S131" s="168">
        <v>18</v>
      </c>
      <c r="T131" s="168">
        <v>15</v>
      </c>
      <c r="U131" s="168">
        <v>1936</v>
      </c>
      <c r="V131" s="168">
        <v>1307</v>
      </c>
      <c r="W131" s="168">
        <v>629</v>
      </c>
      <c r="X131" s="168">
        <v>18</v>
      </c>
      <c r="Y131" s="168">
        <v>19</v>
      </c>
      <c r="Z131" s="168">
        <v>15</v>
      </c>
      <c r="AA131" s="168">
        <v>312</v>
      </c>
      <c r="AB131" s="168">
        <v>237</v>
      </c>
      <c r="AC131" s="168">
        <v>75</v>
      </c>
      <c r="AD131" s="168">
        <v>13</v>
      </c>
      <c r="AE131" s="168">
        <v>14</v>
      </c>
      <c r="AF131" s="168">
        <v>12</v>
      </c>
      <c r="AG131" s="168">
        <v>15407</v>
      </c>
      <c r="AH131" s="168">
        <v>8006</v>
      </c>
      <c r="AI131" s="168">
        <v>7401</v>
      </c>
      <c r="AJ131" s="168">
        <v>54</v>
      </c>
      <c r="AK131" s="168">
        <v>51</v>
      </c>
      <c r="AL131" s="168">
        <v>57</v>
      </c>
    </row>
    <row r="132" spans="1:38" x14ac:dyDescent="0.2">
      <c r="A132" s="168" t="s">
        <v>254</v>
      </c>
      <c r="B132" s="168" t="s">
        <v>441</v>
      </c>
      <c r="C132" s="168">
        <v>1564</v>
      </c>
      <c r="D132" s="168">
        <v>749</v>
      </c>
      <c r="E132" s="168">
        <v>815</v>
      </c>
      <c r="F132" s="168">
        <v>59</v>
      </c>
      <c r="G132" s="168">
        <v>58</v>
      </c>
      <c r="H132" s="168">
        <v>61</v>
      </c>
      <c r="I132" s="168">
        <v>217</v>
      </c>
      <c r="J132" s="168">
        <v>145</v>
      </c>
      <c r="K132" s="168">
        <v>72</v>
      </c>
      <c r="L132" s="168">
        <v>24</v>
      </c>
      <c r="M132" s="168">
        <v>23</v>
      </c>
      <c r="N132" s="168">
        <v>26</v>
      </c>
      <c r="O132" s="168">
        <v>92</v>
      </c>
      <c r="P132" s="168">
        <v>69</v>
      </c>
      <c r="Q132" s="168">
        <v>23</v>
      </c>
      <c r="R132" s="168">
        <v>15</v>
      </c>
      <c r="S132" s="168">
        <v>14</v>
      </c>
      <c r="T132" s="168">
        <v>17</v>
      </c>
      <c r="U132" s="168">
        <v>309</v>
      </c>
      <c r="V132" s="168">
        <v>214</v>
      </c>
      <c r="W132" s="168">
        <v>95</v>
      </c>
      <c r="X132" s="168">
        <v>21</v>
      </c>
      <c r="Y132" s="168">
        <v>20</v>
      </c>
      <c r="Z132" s="168">
        <v>24</v>
      </c>
      <c r="AA132" s="168">
        <v>42</v>
      </c>
      <c r="AB132" s="168">
        <v>28</v>
      </c>
      <c r="AC132" s="168">
        <v>14</v>
      </c>
      <c r="AD132" s="168">
        <v>7</v>
      </c>
      <c r="AE132" s="168" t="s">
        <v>428</v>
      </c>
      <c r="AF132" s="168" t="s">
        <v>428</v>
      </c>
      <c r="AG132" s="168">
        <v>1922</v>
      </c>
      <c r="AH132" s="168">
        <v>994</v>
      </c>
      <c r="AI132" s="168">
        <v>928</v>
      </c>
      <c r="AJ132" s="168">
        <v>52</v>
      </c>
      <c r="AK132" s="168">
        <v>48</v>
      </c>
      <c r="AL132" s="168">
        <v>56</v>
      </c>
    </row>
    <row r="133" spans="1:38" x14ac:dyDescent="0.2">
      <c r="A133" s="168" t="s">
        <v>257</v>
      </c>
      <c r="B133" s="168" t="s">
        <v>258</v>
      </c>
      <c r="C133" s="168">
        <v>1729</v>
      </c>
      <c r="D133" s="168">
        <v>832</v>
      </c>
      <c r="E133" s="168">
        <v>897</v>
      </c>
      <c r="F133" s="168">
        <v>64</v>
      </c>
      <c r="G133" s="168">
        <v>62</v>
      </c>
      <c r="H133" s="168">
        <v>67</v>
      </c>
      <c r="I133" s="168">
        <v>177</v>
      </c>
      <c r="J133" s="168">
        <v>129</v>
      </c>
      <c r="K133" s="168">
        <v>48</v>
      </c>
      <c r="L133" s="168">
        <v>24</v>
      </c>
      <c r="M133" s="168" t="s">
        <v>428</v>
      </c>
      <c r="N133" s="168" t="s">
        <v>428</v>
      </c>
      <c r="O133" s="168">
        <v>75</v>
      </c>
      <c r="P133" s="168">
        <v>53</v>
      </c>
      <c r="Q133" s="168">
        <v>22</v>
      </c>
      <c r="R133" s="168">
        <v>17</v>
      </c>
      <c r="S133" s="168" t="s">
        <v>428</v>
      </c>
      <c r="T133" s="168" t="s">
        <v>428</v>
      </c>
      <c r="U133" s="168">
        <v>252</v>
      </c>
      <c r="V133" s="168">
        <v>182</v>
      </c>
      <c r="W133" s="168">
        <v>70</v>
      </c>
      <c r="X133" s="168">
        <v>22</v>
      </c>
      <c r="Y133" s="168">
        <v>21</v>
      </c>
      <c r="Z133" s="168">
        <v>23</v>
      </c>
      <c r="AA133" s="168">
        <v>35</v>
      </c>
      <c r="AB133" s="168">
        <v>27</v>
      </c>
      <c r="AC133" s="168">
        <v>8</v>
      </c>
      <c r="AD133" s="168" t="s">
        <v>428</v>
      </c>
      <c r="AE133" s="168" t="s">
        <v>428</v>
      </c>
      <c r="AF133" s="168" t="s">
        <v>428</v>
      </c>
      <c r="AG133" s="168">
        <v>2023</v>
      </c>
      <c r="AH133" s="168">
        <v>1046</v>
      </c>
      <c r="AI133" s="168">
        <v>977</v>
      </c>
      <c r="AJ133" s="168">
        <v>58</v>
      </c>
      <c r="AK133" s="168">
        <v>53</v>
      </c>
      <c r="AL133" s="168">
        <v>63</v>
      </c>
    </row>
    <row r="134" spans="1:38" x14ac:dyDescent="0.2">
      <c r="A134" s="168" t="s">
        <v>214</v>
      </c>
      <c r="B134" s="168" t="s">
        <v>215</v>
      </c>
      <c r="C134" s="168">
        <v>1480</v>
      </c>
      <c r="D134" s="168">
        <v>725</v>
      </c>
      <c r="E134" s="168">
        <v>755</v>
      </c>
      <c r="F134" s="168">
        <v>56</v>
      </c>
      <c r="G134" s="168">
        <v>53</v>
      </c>
      <c r="H134" s="168">
        <v>58</v>
      </c>
      <c r="I134" s="168">
        <v>125</v>
      </c>
      <c r="J134" s="168">
        <v>80</v>
      </c>
      <c r="K134" s="168">
        <v>45</v>
      </c>
      <c r="L134" s="168">
        <v>28</v>
      </c>
      <c r="M134" s="168">
        <v>21</v>
      </c>
      <c r="N134" s="168">
        <v>40</v>
      </c>
      <c r="O134" s="168">
        <v>103</v>
      </c>
      <c r="P134" s="168">
        <v>70</v>
      </c>
      <c r="Q134" s="168">
        <v>33</v>
      </c>
      <c r="R134" s="168">
        <v>27</v>
      </c>
      <c r="S134" s="168">
        <v>30</v>
      </c>
      <c r="T134" s="168">
        <v>21</v>
      </c>
      <c r="U134" s="168">
        <v>228</v>
      </c>
      <c r="V134" s="168">
        <v>150</v>
      </c>
      <c r="W134" s="168">
        <v>78</v>
      </c>
      <c r="X134" s="168">
        <v>28</v>
      </c>
      <c r="Y134" s="168">
        <v>25</v>
      </c>
      <c r="Z134" s="168">
        <v>32</v>
      </c>
      <c r="AA134" s="168">
        <v>19</v>
      </c>
      <c r="AB134" s="168">
        <v>13</v>
      </c>
      <c r="AC134" s="168">
        <v>6</v>
      </c>
      <c r="AD134" s="168" t="s">
        <v>428</v>
      </c>
      <c r="AE134" s="168" t="s">
        <v>428</v>
      </c>
      <c r="AF134" s="168" t="s">
        <v>428</v>
      </c>
      <c r="AG134" s="168">
        <v>1740</v>
      </c>
      <c r="AH134" s="168">
        <v>896</v>
      </c>
      <c r="AI134" s="168">
        <v>844</v>
      </c>
      <c r="AJ134" s="168">
        <v>51</v>
      </c>
      <c r="AK134" s="168">
        <v>48</v>
      </c>
      <c r="AL134" s="168">
        <v>55</v>
      </c>
    </row>
    <row r="135" spans="1:38" x14ac:dyDescent="0.2">
      <c r="A135" s="168" t="s">
        <v>234</v>
      </c>
      <c r="B135" s="168" t="s">
        <v>235</v>
      </c>
      <c r="C135" s="168">
        <v>4769</v>
      </c>
      <c r="D135" s="168">
        <v>2248</v>
      </c>
      <c r="E135" s="168">
        <v>2521</v>
      </c>
      <c r="F135" s="168">
        <v>69</v>
      </c>
      <c r="G135" s="168">
        <v>67</v>
      </c>
      <c r="H135" s="168">
        <v>71</v>
      </c>
      <c r="I135" s="168">
        <v>462</v>
      </c>
      <c r="J135" s="168">
        <v>292</v>
      </c>
      <c r="K135" s="168">
        <v>170</v>
      </c>
      <c r="L135" s="168">
        <v>32</v>
      </c>
      <c r="M135" s="168">
        <v>30</v>
      </c>
      <c r="N135" s="168">
        <v>35</v>
      </c>
      <c r="O135" s="168">
        <v>490</v>
      </c>
      <c r="P135" s="168">
        <v>341</v>
      </c>
      <c r="Q135" s="168">
        <v>149</v>
      </c>
      <c r="R135" s="168">
        <v>31</v>
      </c>
      <c r="S135" s="168">
        <v>33</v>
      </c>
      <c r="T135" s="168">
        <v>28</v>
      </c>
      <c r="U135" s="168">
        <v>952</v>
      </c>
      <c r="V135" s="168">
        <v>633</v>
      </c>
      <c r="W135" s="168">
        <v>319</v>
      </c>
      <c r="X135" s="168">
        <v>32</v>
      </c>
      <c r="Y135" s="168">
        <v>31</v>
      </c>
      <c r="Z135" s="168">
        <v>32</v>
      </c>
      <c r="AA135" s="168">
        <v>137</v>
      </c>
      <c r="AB135" s="168">
        <v>89</v>
      </c>
      <c r="AC135" s="168">
        <v>48</v>
      </c>
      <c r="AD135" s="168">
        <v>7</v>
      </c>
      <c r="AE135" s="168">
        <v>6</v>
      </c>
      <c r="AF135" s="168">
        <v>8</v>
      </c>
      <c r="AG135" s="168">
        <v>5887</v>
      </c>
      <c r="AH135" s="168">
        <v>2984</v>
      </c>
      <c r="AI135" s="168">
        <v>2903</v>
      </c>
      <c r="AJ135" s="168">
        <v>62</v>
      </c>
      <c r="AK135" s="168">
        <v>58</v>
      </c>
      <c r="AL135" s="168">
        <v>66</v>
      </c>
    </row>
    <row r="136" spans="1:38" x14ac:dyDescent="0.2">
      <c r="A136" s="168" t="s">
        <v>345</v>
      </c>
      <c r="B136" s="168" t="s">
        <v>346</v>
      </c>
      <c r="C136" s="168">
        <v>12886</v>
      </c>
      <c r="D136" s="168">
        <v>6153</v>
      </c>
      <c r="E136" s="168">
        <v>6733</v>
      </c>
      <c r="F136" s="168">
        <v>62</v>
      </c>
      <c r="G136" s="168">
        <v>59</v>
      </c>
      <c r="H136" s="168">
        <v>64</v>
      </c>
      <c r="I136" s="168">
        <v>1976</v>
      </c>
      <c r="J136" s="168">
        <v>1299</v>
      </c>
      <c r="K136" s="168">
        <v>677</v>
      </c>
      <c r="L136" s="168">
        <v>24</v>
      </c>
      <c r="M136" s="168">
        <v>26</v>
      </c>
      <c r="N136" s="168">
        <v>21</v>
      </c>
      <c r="O136" s="168">
        <v>1029</v>
      </c>
      <c r="P136" s="168">
        <v>722</v>
      </c>
      <c r="Q136" s="168">
        <v>307</v>
      </c>
      <c r="R136" s="168">
        <v>26</v>
      </c>
      <c r="S136" s="168">
        <v>24</v>
      </c>
      <c r="T136" s="168">
        <v>29</v>
      </c>
      <c r="U136" s="168">
        <v>3005</v>
      </c>
      <c r="V136" s="168">
        <v>2021</v>
      </c>
      <c r="W136" s="168">
        <v>984</v>
      </c>
      <c r="X136" s="168">
        <v>25</v>
      </c>
      <c r="Y136" s="168">
        <v>25</v>
      </c>
      <c r="Z136" s="168">
        <v>24</v>
      </c>
      <c r="AA136" s="168">
        <v>213</v>
      </c>
      <c r="AB136" s="168">
        <v>158</v>
      </c>
      <c r="AC136" s="168">
        <v>55</v>
      </c>
      <c r="AD136" s="168">
        <v>8</v>
      </c>
      <c r="AE136" s="168">
        <v>8</v>
      </c>
      <c r="AF136" s="168">
        <v>7</v>
      </c>
      <c r="AG136" s="168">
        <v>16182</v>
      </c>
      <c r="AH136" s="168">
        <v>8370</v>
      </c>
      <c r="AI136" s="168">
        <v>7812</v>
      </c>
      <c r="AJ136" s="168">
        <v>54</v>
      </c>
      <c r="AK136" s="168">
        <v>50</v>
      </c>
      <c r="AL136" s="168">
        <v>58</v>
      </c>
    </row>
    <row r="137" spans="1:38" x14ac:dyDescent="0.2">
      <c r="A137" s="168" t="s">
        <v>347</v>
      </c>
      <c r="B137" s="168" t="s">
        <v>348</v>
      </c>
      <c r="C137" s="168">
        <v>2446</v>
      </c>
      <c r="D137" s="168">
        <v>1104</v>
      </c>
      <c r="E137" s="168">
        <v>1342</v>
      </c>
      <c r="F137" s="168">
        <v>56</v>
      </c>
      <c r="G137" s="168">
        <v>56</v>
      </c>
      <c r="H137" s="168">
        <v>56</v>
      </c>
      <c r="I137" s="168">
        <v>410</v>
      </c>
      <c r="J137" s="168">
        <v>265</v>
      </c>
      <c r="K137" s="168">
        <v>145</v>
      </c>
      <c r="L137" s="168">
        <v>17</v>
      </c>
      <c r="M137" s="168">
        <v>15</v>
      </c>
      <c r="N137" s="168">
        <v>19</v>
      </c>
      <c r="O137" s="168">
        <v>279</v>
      </c>
      <c r="P137" s="168">
        <v>190</v>
      </c>
      <c r="Q137" s="168">
        <v>89</v>
      </c>
      <c r="R137" s="168">
        <v>19</v>
      </c>
      <c r="S137" s="168">
        <v>22</v>
      </c>
      <c r="T137" s="168">
        <v>12</v>
      </c>
      <c r="U137" s="168">
        <v>689</v>
      </c>
      <c r="V137" s="168">
        <v>455</v>
      </c>
      <c r="W137" s="168">
        <v>234</v>
      </c>
      <c r="X137" s="168">
        <v>17</v>
      </c>
      <c r="Y137" s="168">
        <v>18</v>
      </c>
      <c r="Z137" s="168">
        <v>16</v>
      </c>
      <c r="AA137" s="168">
        <v>49</v>
      </c>
      <c r="AB137" s="168">
        <v>36</v>
      </c>
      <c r="AC137" s="168">
        <v>13</v>
      </c>
      <c r="AD137" s="168">
        <v>12</v>
      </c>
      <c r="AE137" s="168" t="s">
        <v>428</v>
      </c>
      <c r="AF137" s="168" t="s">
        <v>428</v>
      </c>
      <c r="AG137" s="168">
        <v>3206</v>
      </c>
      <c r="AH137" s="168">
        <v>1605</v>
      </c>
      <c r="AI137" s="168">
        <v>1601</v>
      </c>
      <c r="AJ137" s="168">
        <v>47</v>
      </c>
      <c r="AK137" s="168">
        <v>44</v>
      </c>
      <c r="AL137" s="168">
        <v>50</v>
      </c>
    </row>
    <row r="138" spans="1:38" x14ac:dyDescent="0.2">
      <c r="A138" s="168" t="s">
        <v>128</v>
      </c>
      <c r="B138" s="168" t="s">
        <v>129</v>
      </c>
      <c r="C138" s="168">
        <v>11190</v>
      </c>
      <c r="D138" s="168">
        <v>5456</v>
      </c>
      <c r="E138" s="168">
        <v>5734</v>
      </c>
      <c r="F138" s="168">
        <v>69</v>
      </c>
      <c r="G138" s="168">
        <v>67</v>
      </c>
      <c r="H138" s="168">
        <v>71</v>
      </c>
      <c r="I138" s="168">
        <v>1036</v>
      </c>
      <c r="J138" s="168">
        <v>688</v>
      </c>
      <c r="K138" s="168">
        <v>348</v>
      </c>
      <c r="L138" s="168">
        <v>21</v>
      </c>
      <c r="M138" s="168">
        <v>22</v>
      </c>
      <c r="N138" s="168">
        <v>20</v>
      </c>
      <c r="O138" s="168">
        <v>532</v>
      </c>
      <c r="P138" s="168">
        <v>378</v>
      </c>
      <c r="Q138" s="168">
        <v>154</v>
      </c>
      <c r="R138" s="168">
        <v>29</v>
      </c>
      <c r="S138" s="168">
        <v>29</v>
      </c>
      <c r="T138" s="168">
        <v>27</v>
      </c>
      <c r="U138" s="168">
        <v>1568</v>
      </c>
      <c r="V138" s="168">
        <v>1066</v>
      </c>
      <c r="W138" s="168">
        <v>502</v>
      </c>
      <c r="X138" s="168">
        <v>24</v>
      </c>
      <c r="Y138" s="168">
        <v>24</v>
      </c>
      <c r="Z138" s="168">
        <v>22</v>
      </c>
      <c r="AA138" s="168">
        <v>241</v>
      </c>
      <c r="AB138" s="168">
        <v>176</v>
      </c>
      <c r="AC138" s="168">
        <v>65</v>
      </c>
      <c r="AD138" s="168">
        <v>15</v>
      </c>
      <c r="AE138" s="168">
        <v>18</v>
      </c>
      <c r="AF138" s="168">
        <v>9</v>
      </c>
      <c r="AG138" s="168">
        <v>13032</v>
      </c>
      <c r="AH138" s="168">
        <v>6709</v>
      </c>
      <c r="AI138" s="168">
        <v>6323</v>
      </c>
      <c r="AJ138" s="168">
        <v>62</v>
      </c>
      <c r="AK138" s="168">
        <v>59</v>
      </c>
      <c r="AL138" s="168">
        <v>66</v>
      </c>
    </row>
    <row r="139" spans="1:38" x14ac:dyDescent="0.2">
      <c r="A139" s="168" t="s">
        <v>110</v>
      </c>
      <c r="B139" s="168" t="s">
        <v>111</v>
      </c>
      <c r="C139" s="168">
        <v>1598</v>
      </c>
      <c r="D139" s="168">
        <v>725</v>
      </c>
      <c r="E139" s="168">
        <v>873</v>
      </c>
      <c r="F139" s="168">
        <v>64</v>
      </c>
      <c r="G139" s="168">
        <v>60</v>
      </c>
      <c r="H139" s="168">
        <v>68</v>
      </c>
      <c r="I139" s="168">
        <v>276</v>
      </c>
      <c r="J139" s="168">
        <v>171</v>
      </c>
      <c r="K139" s="168">
        <v>105</v>
      </c>
      <c r="L139" s="168">
        <v>26</v>
      </c>
      <c r="M139" s="168">
        <v>24</v>
      </c>
      <c r="N139" s="168">
        <v>30</v>
      </c>
      <c r="O139" s="168">
        <v>142</v>
      </c>
      <c r="P139" s="168">
        <v>107</v>
      </c>
      <c r="Q139" s="168">
        <v>35</v>
      </c>
      <c r="R139" s="168">
        <v>21</v>
      </c>
      <c r="S139" s="168">
        <v>24</v>
      </c>
      <c r="T139" s="168">
        <v>11</v>
      </c>
      <c r="U139" s="168">
        <v>418</v>
      </c>
      <c r="V139" s="168">
        <v>278</v>
      </c>
      <c r="W139" s="168">
        <v>140</v>
      </c>
      <c r="X139" s="168">
        <v>25</v>
      </c>
      <c r="Y139" s="168">
        <v>24</v>
      </c>
      <c r="Z139" s="168">
        <v>26</v>
      </c>
      <c r="AA139" s="168">
        <v>15</v>
      </c>
      <c r="AB139" s="168">
        <v>7</v>
      </c>
      <c r="AC139" s="168">
        <v>8</v>
      </c>
      <c r="AD139" s="168" t="s">
        <v>428</v>
      </c>
      <c r="AE139" s="168" t="s">
        <v>428</v>
      </c>
      <c r="AF139" s="168" t="s">
        <v>428</v>
      </c>
      <c r="AG139" s="168">
        <v>2039</v>
      </c>
      <c r="AH139" s="168">
        <v>1014</v>
      </c>
      <c r="AI139" s="168">
        <v>1025</v>
      </c>
      <c r="AJ139" s="168">
        <v>56</v>
      </c>
      <c r="AK139" s="168">
        <v>50</v>
      </c>
      <c r="AL139" s="168">
        <v>61</v>
      </c>
    </row>
    <row r="140" spans="1:38" x14ac:dyDescent="0.2">
      <c r="A140" s="168" t="s">
        <v>112</v>
      </c>
      <c r="B140" s="168" t="s">
        <v>113</v>
      </c>
      <c r="C140" s="168">
        <v>1196</v>
      </c>
      <c r="D140" s="168">
        <v>565</v>
      </c>
      <c r="E140" s="168">
        <v>631</v>
      </c>
      <c r="F140" s="168">
        <v>67</v>
      </c>
      <c r="G140" s="168">
        <v>64</v>
      </c>
      <c r="H140" s="168">
        <v>69</v>
      </c>
      <c r="I140" s="168">
        <v>246</v>
      </c>
      <c r="J140" s="168">
        <v>135</v>
      </c>
      <c r="K140" s="168">
        <v>111</v>
      </c>
      <c r="L140" s="168">
        <v>22</v>
      </c>
      <c r="M140" s="168">
        <v>20</v>
      </c>
      <c r="N140" s="168">
        <v>24</v>
      </c>
      <c r="O140" s="168">
        <v>107</v>
      </c>
      <c r="P140" s="168">
        <v>72</v>
      </c>
      <c r="Q140" s="168">
        <v>35</v>
      </c>
      <c r="R140" s="168">
        <v>25</v>
      </c>
      <c r="S140" s="168">
        <v>21</v>
      </c>
      <c r="T140" s="168">
        <v>34</v>
      </c>
      <c r="U140" s="168">
        <v>353</v>
      </c>
      <c r="V140" s="168">
        <v>207</v>
      </c>
      <c r="W140" s="168">
        <v>146</v>
      </c>
      <c r="X140" s="168">
        <v>23</v>
      </c>
      <c r="Y140" s="168">
        <v>20</v>
      </c>
      <c r="Z140" s="168">
        <v>27</v>
      </c>
      <c r="AA140" s="168">
        <v>24</v>
      </c>
      <c r="AB140" s="168">
        <v>14</v>
      </c>
      <c r="AC140" s="168">
        <v>10</v>
      </c>
      <c r="AD140" s="168">
        <v>13</v>
      </c>
      <c r="AE140" s="168" t="s">
        <v>428</v>
      </c>
      <c r="AF140" s="168" t="s">
        <v>428</v>
      </c>
      <c r="AG140" s="168">
        <v>1578</v>
      </c>
      <c r="AH140" s="168">
        <v>790</v>
      </c>
      <c r="AI140" s="168">
        <v>788</v>
      </c>
      <c r="AJ140" s="168">
        <v>56</v>
      </c>
      <c r="AK140" s="168">
        <v>52</v>
      </c>
      <c r="AL140" s="168">
        <v>60</v>
      </c>
    </row>
    <row r="141" spans="1:38" x14ac:dyDescent="0.2">
      <c r="A141" s="168" t="s">
        <v>202</v>
      </c>
      <c r="B141" s="168" t="s">
        <v>203</v>
      </c>
      <c r="C141" s="168">
        <v>7415</v>
      </c>
      <c r="D141" s="168">
        <v>3623</v>
      </c>
      <c r="E141" s="168">
        <v>3792</v>
      </c>
      <c r="F141" s="168">
        <v>62</v>
      </c>
      <c r="G141" s="168">
        <v>59</v>
      </c>
      <c r="H141" s="168">
        <v>64</v>
      </c>
      <c r="I141" s="168">
        <v>818</v>
      </c>
      <c r="J141" s="168">
        <v>529</v>
      </c>
      <c r="K141" s="168">
        <v>289</v>
      </c>
      <c r="L141" s="168">
        <v>19</v>
      </c>
      <c r="M141" s="168">
        <v>19</v>
      </c>
      <c r="N141" s="168">
        <v>19</v>
      </c>
      <c r="O141" s="168">
        <v>266</v>
      </c>
      <c r="P141" s="168">
        <v>186</v>
      </c>
      <c r="Q141" s="168">
        <v>80</v>
      </c>
      <c r="R141" s="168">
        <v>20</v>
      </c>
      <c r="S141" s="168">
        <v>21</v>
      </c>
      <c r="T141" s="168">
        <v>18</v>
      </c>
      <c r="U141" s="168">
        <v>1084</v>
      </c>
      <c r="V141" s="168">
        <v>715</v>
      </c>
      <c r="W141" s="168">
        <v>369</v>
      </c>
      <c r="X141" s="168">
        <v>19</v>
      </c>
      <c r="Y141" s="168">
        <v>20</v>
      </c>
      <c r="Z141" s="168">
        <v>19</v>
      </c>
      <c r="AA141" s="168">
        <v>33</v>
      </c>
      <c r="AB141" s="168">
        <v>21</v>
      </c>
      <c r="AC141" s="168">
        <v>12</v>
      </c>
      <c r="AD141" s="168">
        <v>9</v>
      </c>
      <c r="AE141" s="168" t="s">
        <v>428</v>
      </c>
      <c r="AF141" s="168" t="s">
        <v>428</v>
      </c>
      <c r="AG141" s="168">
        <v>8566</v>
      </c>
      <c r="AH141" s="168">
        <v>4378</v>
      </c>
      <c r="AI141" s="168">
        <v>4188</v>
      </c>
      <c r="AJ141" s="168">
        <v>56</v>
      </c>
      <c r="AK141" s="168">
        <v>53</v>
      </c>
      <c r="AL141" s="168">
        <v>60</v>
      </c>
    </row>
    <row r="142" spans="1:38" x14ac:dyDescent="0.2">
      <c r="A142" s="168" t="s">
        <v>200</v>
      </c>
      <c r="B142" s="168" t="s">
        <v>201</v>
      </c>
      <c r="C142" s="168">
        <v>2567</v>
      </c>
      <c r="D142" s="168">
        <v>1222</v>
      </c>
      <c r="E142" s="168">
        <v>1345</v>
      </c>
      <c r="F142" s="168">
        <v>56</v>
      </c>
      <c r="G142" s="168">
        <v>52</v>
      </c>
      <c r="H142" s="168">
        <v>58</v>
      </c>
      <c r="I142" s="168">
        <v>479</v>
      </c>
      <c r="J142" s="168">
        <v>298</v>
      </c>
      <c r="K142" s="168">
        <v>181</v>
      </c>
      <c r="L142" s="168">
        <v>22</v>
      </c>
      <c r="M142" s="168">
        <v>25</v>
      </c>
      <c r="N142" s="168">
        <v>17</v>
      </c>
      <c r="O142" s="168">
        <v>187</v>
      </c>
      <c r="P142" s="168">
        <v>135</v>
      </c>
      <c r="Q142" s="168">
        <v>52</v>
      </c>
      <c r="R142" s="168">
        <v>18</v>
      </c>
      <c r="S142" s="168">
        <v>17</v>
      </c>
      <c r="T142" s="168">
        <v>21</v>
      </c>
      <c r="U142" s="168">
        <v>666</v>
      </c>
      <c r="V142" s="168">
        <v>433</v>
      </c>
      <c r="W142" s="168">
        <v>233</v>
      </c>
      <c r="X142" s="168">
        <v>21</v>
      </c>
      <c r="Y142" s="168">
        <v>22</v>
      </c>
      <c r="Z142" s="168">
        <v>18</v>
      </c>
      <c r="AA142" s="168">
        <v>15</v>
      </c>
      <c r="AB142" s="168">
        <v>12</v>
      </c>
      <c r="AC142" s="168">
        <v>3</v>
      </c>
      <c r="AD142" s="168" t="s">
        <v>428</v>
      </c>
      <c r="AE142" s="168" t="s">
        <v>428</v>
      </c>
      <c r="AF142" s="168" t="s">
        <v>428</v>
      </c>
      <c r="AG142" s="168">
        <v>3284</v>
      </c>
      <c r="AH142" s="168">
        <v>1680</v>
      </c>
      <c r="AI142" s="168">
        <v>1604</v>
      </c>
      <c r="AJ142" s="168">
        <v>48</v>
      </c>
      <c r="AK142" s="168">
        <v>44</v>
      </c>
      <c r="AL142" s="168">
        <v>52</v>
      </c>
    </row>
    <row r="143" spans="1:38" x14ac:dyDescent="0.2">
      <c r="A143" s="168" t="s">
        <v>218</v>
      </c>
      <c r="B143" s="168" t="s">
        <v>219</v>
      </c>
      <c r="C143" s="168">
        <v>2314</v>
      </c>
      <c r="D143" s="168">
        <v>1109</v>
      </c>
      <c r="E143" s="168">
        <v>1205</v>
      </c>
      <c r="F143" s="168">
        <v>68</v>
      </c>
      <c r="G143" s="168">
        <v>65</v>
      </c>
      <c r="H143" s="168">
        <v>71</v>
      </c>
      <c r="I143" s="168">
        <v>211</v>
      </c>
      <c r="J143" s="168">
        <v>144</v>
      </c>
      <c r="K143" s="168">
        <v>67</v>
      </c>
      <c r="L143" s="168">
        <v>19</v>
      </c>
      <c r="M143" s="168">
        <v>21</v>
      </c>
      <c r="N143" s="168">
        <v>16</v>
      </c>
      <c r="O143" s="168">
        <v>155</v>
      </c>
      <c r="P143" s="168">
        <v>108</v>
      </c>
      <c r="Q143" s="168">
        <v>47</v>
      </c>
      <c r="R143" s="168">
        <v>25</v>
      </c>
      <c r="S143" s="168">
        <v>27</v>
      </c>
      <c r="T143" s="168">
        <v>21</v>
      </c>
      <c r="U143" s="168">
        <v>366</v>
      </c>
      <c r="V143" s="168">
        <v>252</v>
      </c>
      <c r="W143" s="168">
        <v>114</v>
      </c>
      <c r="X143" s="168">
        <v>22</v>
      </c>
      <c r="Y143" s="168">
        <v>23</v>
      </c>
      <c r="Z143" s="168">
        <v>18</v>
      </c>
      <c r="AA143" s="168">
        <v>63</v>
      </c>
      <c r="AB143" s="168">
        <v>46</v>
      </c>
      <c r="AC143" s="168">
        <v>17</v>
      </c>
      <c r="AD143" s="168">
        <v>13</v>
      </c>
      <c r="AE143" s="168" t="s">
        <v>428</v>
      </c>
      <c r="AF143" s="168" t="s">
        <v>428</v>
      </c>
      <c r="AG143" s="168">
        <v>2757</v>
      </c>
      <c r="AH143" s="168">
        <v>1417</v>
      </c>
      <c r="AI143" s="168">
        <v>1340</v>
      </c>
      <c r="AJ143" s="168">
        <v>61</v>
      </c>
      <c r="AK143" s="168">
        <v>56</v>
      </c>
      <c r="AL143" s="168">
        <v>65</v>
      </c>
    </row>
    <row r="144" spans="1:38" x14ac:dyDescent="0.2">
      <c r="A144" s="168" t="s">
        <v>226</v>
      </c>
      <c r="B144" s="168" t="s">
        <v>227</v>
      </c>
      <c r="C144" s="168">
        <v>1647</v>
      </c>
      <c r="D144" s="168">
        <v>765</v>
      </c>
      <c r="E144" s="168">
        <v>882</v>
      </c>
      <c r="F144" s="168">
        <v>58</v>
      </c>
      <c r="G144" s="168">
        <v>56</v>
      </c>
      <c r="H144" s="168">
        <v>60</v>
      </c>
      <c r="I144" s="168">
        <v>187</v>
      </c>
      <c r="J144" s="168">
        <v>127</v>
      </c>
      <c r="K144" s="168">
        <v>60</v>
      </c>
      <c r="L144" s="168">
        <v>20</v>
      </c>
      <c r="M144" s="168">
        <v>24</v>
      </c>
      <c r="N144" s="168">
        <v>12</v>
      </c>
      <c r="O144" s="168">
        <v>137</v>
      </c>
      <c r="P144" s="168">
        <v>94</v>
      </c>
      <c r="Q144" s="168">
        <v>43</v>
      </c>
      <c r="R144" s="168">
        <v>20</v>
      </c>
      <c r="S144" s="168">
        <v>19</v>
      </c>
      <c r="T144" s="168">
        <v>23</v>
      </c>
      <c r="U144" s="168">
        <v>324</v>
      </c>
      <c r="V144" s="168">
        <v>221</v>
      </c>
      <c r="W144" s="168">
        <v>103</v>
      </c>
      <c r="X144" s="168">
        <v>20</v>
      </c>
      <c r="Y144" s="168">
        <v>22</v>
      </c>
      <c r="Z144" s="168">
        <v>17</v>
      </c>
      <c r="AA144" s="168">
        <v>38</v>
      </c>
      <c r="AB144" s="168">
        <v>23</v>
      </c>
      <c r="AC144" s="168">
        <v>15</v>
      </c>
      <c r="AD144" s="168">
        <v>16</v>
      </c>
      <c r="AE144" s="168" t="s">
        <v>428</v>
      </c>
      <c r="AF144" s="168" t="s">
        <v>428</v>
      </c>
      <c r="AG144" s="168">
        <v>2014</v>
      </c>
      <c r="AH144" s="168">
        <v>1011</v>
      </c>
      <c r="AI144" s="168">
        <v>1003</v>
      </c>
      <c r="AJ144" s="168">
        <v>51</v>
      </c>
      <c r="AK144" s="168">
        <v>48</v>
      </c>
      <c r="AL144" s="168">
        <v>55</v>
      </c>
    </row>
    <row r="145" spans="1:38" x14ac:dyDescent="0.2">
      <c r="A145" s="168" t="s">
        <v>118</v>
      </c>
      <c r="B145" s="168" t="s">
        <v>119</v>
      </c>
      <c r="C145" s="168">
        <v>3356</v>
      </c>
      <c r="D145" s="168">
        <v>1653</v>
      </c>
      <c r="E145" s="168">
        <v>1703</v>
      </c>
      <c r="F145" s="168">
        <v>69</v>
      </c>
      <c r="G145" s="168">
        <v>68</v>
      </c>
      <c r="H145" s="168">
        <v>70</v>
      </c>
      <c r="I145" s="168">
        <v>292</v>
      </c>
      <c r="J145" s="168">
        <v>190</v>
      </c>
      <c r="K145" s="168">
        <v>102</v>
      </c>
      <c r="L145" s="168">
        <v>29</v>
      </c>
      <c r="M145" s="168">
        <v>26</v>
      </c>
      <c r="N145" s="168">
        <v>33</v>
      </c>
      <c r="O145" s="168">
        <v>184</v>
      </c>
      <c r="P145" s="168">
        <v>129</v>
      </c>
      <c r="Q145" s="168">
        <v>55</v>
      </c>
      <c r="R145" s="168">
        <v>26</v>
      </c>
      <c r="S145" s="168">
        <v>25</v>
      </c>
      <c r="T145" s="168">
        <v>27</v>
      </c>
      <c r="U145" s="168">
        <v>476</v>
      </c>
      <c r="V145" s="168">
        <v>319</v>
      </c>
      <c r="W145" s="168">
        <v>157</v>
      </c>
      <c r="X145" s="168">
        <v>28</v>
      </c>
      <c r="Y145" s="168">
        <v>26</v>
      </c>
      <c r="Z145" s="168">
        <v>31</v>
      </c>
      <c r="AA145" s="168">
        <v>36</v>
      </c>
      <c r="AB145" s="168">
        <v>26</v>
      </c>
      <c r="AC145" s="168">
        <v>10</v>
      </c>
      <c r="AD145" s="168">
        <v>19</v>
      </c>
      <c r="AE145" s="168" t="s">
        <v>428</v>
      </c>
      <c r="AF145" s="168" t="s">
        <v>428</v>
      </c>
      <c r="AG145" s="168">
        <v>3883</v>
      </c>
      <c r="AH145" s="168">
        <v>2005</v>
      </c>
      <c r="AI145" s="168">
        <v>1878</v>
      </c>
      <c r="AJ145" s="168">
        <v>63</v>
      </c>
      <c r="AK145" s="168">
        <v>61</v>
      </c>
      <c r="AL145" s="168">
        <v>66</v>
      </c>
    </row>
    <row r="146" spans="1:38" x14ac:dyDescent="0.2">
      <c r="A146" s="168" t="s">
        <v>120</v>
      </c>
      <c r="B146" s="168" t="s">
        <v>442</v>
      </c>
      <c r="C146" s="168">
        <v>3077</v>
      </c>
      <c r="D146" s="168">
        <v>1529</v>
      </c>
      <c r="E146" s="168">
        <v>1548</v>
      </c>
      <c r="F146" s="168">
        <v>63</v>
      </c>
      <c r="G146" s="168">
        <v>62</v>
      </c>
      <c r="H146" s="168">
        <v>65</v>
      </c>
      <c r="I146" s="168">
        <v>266</v>
      </c>
      <c r="J146" s="168">
        <v>177</v>
      </c>
      <c r="K146" s="168">
        <v>89</v>
      </c>
      <c r="L146" s="168">
        <v>20</v>
      </c>
      <c r="M146" s="168">
        <v>21</v>
      </c>
      <c r="N146" s="168">
        <v>17</v>
      </c>
      <c r="O146" s="168">
        <v>162</v>
      </c>
      <c r="P146" s="168">
        <v>121</v>
      </c>
      <c r="Q146" s="168">
        <v>41</v>
      </c>
      <c r="R146" s="168">
        <v>17</v>
      </c>
      <c r="S146" s="168">
        <v>19</v>
      </c>
      <c r="T146" s="168">
        <v>12</v>
      </c>
      <c r="U146" s="168">
        <v>428</v>
      </c>
      <c r="V146" s="168">
        <v>298</v>
      </c>
      <c r="W146" s="168">
        <v>130</v>
      </c>
      <c r="X146" s="168">
        <v>19</v>
      </c>
      <c r="Y146" s="168">
        <v>20</v>
      </c>
      <c r="Z146" s="168">
        <v>15</v>
      </c>
      <c r="AA146" s="168">
        <v>51</v>
      </c>
      <c r="AB146" s="168">
        <v>38</v>
      </c>
      <c r="AC146" s="168">
        <v>13</v>
      </c>
      <c r="AD146" s="168">
        <v>8</v>
      </c>
      <c r="AE146" s="168" t="s">
        <v>428</v>
      </c>
      <c r="AF146" s="168" t="s">
        <v>428</v>
      </c>
      <c r="AG146" s="168">
        <v>3577</v>
      </c>
      <c r="AH146" s="168">
        <v>1875</v>
      </c>
      <c r="AI146" s="168">
        <v>1702</v>
      </c>
      <c r="AJ146" s="168">
        <v>57</v>
      </c>
      <c r="AK146" s="168">
        <v>54</v>
      </c>
      <c r="AL146" s="168">
        <v>60</v>
      </c>
    </row>
    <row r="147" spans="1:38" x14ac:dyDescent="0.2">
      <c r="A147" s="168" t="s">
        <v>378</v>
      </c>
      <c r="B147" s="168" t="s">
        <v>379</v>
      </c>
      <c r="C147" s="168">
        <v>4603</v>
      </c>
      <c r="D147" s="168">
        <v>2230</v>
      </c>
      <c r="E147" s="168">
        <v>2373</v>
      </c>
      <c r="F147" s="168">
        <v>60</v>
      </c>
      <c r="G147" s="168">
        <v>55</v>
      </c>
      <c r="H147" s="168">
        <v>65</v>
      </c>
      <c r="I147" s="168">
        <v>372</v>
      </c>
      <c r="J147" s="168">
        <v>232</v>
      </c>
      <c r="K147" s="168">
        <v>140</v>
      </c>
      <c r="L147" s="168">
        <v>22</v>
      </c>
      <c r="M147" s="168">
        <v>21</v>
      </c>
      <c r="N147" s="168">
        <v>24</v>
      </c>
      <c r="O147" s="168">
        <v>287</v>
      </c>
      <c r="P147" s="168">
        <v>200</v>
      </c>
      <c r="Q147" s="168">
        <v>87</v>
      </c>
      <c r="R147" s="168">
        <v>26</v>
      </c>
      <c r="S147" s="168">
        <v>28</v>
      </c>
      <c r="T147" s="168">
        <v>22</v>
      </c>
      <c r="U147" s="168">
        <v>659</v>
      </c>
      <c r="V147" s="168">
        <v>432</v>
      </c>
      <c r="W147" s="168">
        <v>227</v>
      </c>
      <c r="X147" s="168">
        <v>24</v>
      </c>
      <c r="Y147" s="168">
        <v>24</v>
      </c>
      <c r="Z147" s="168">
        <v>23</v>
      </c>
      <c r="AA147" s="168">
        <v>98</v>
      </c>
      <c r="AB147" s="168">
        <v>75</v>
      </c>
      <c r="AC147" s="168">
        <v>23</v>
      </c>
      <c r="AD147" s="168">
        <v>12</v>
      </c>
      <c r="AE147" s="168" t="s">
        <v>428</v>
      </c>
      <c r="AF147" s="168" t="s">
        <v>428</v>
      </c>
      <c r="AG147" s="168">
        <v>5388</v>
      </c>
      <c r="AH147" s="168">
        <v>2747</v>
      </c>
      <c r="AI147" s="168">
        <v>2641</v>
      </c>
      <c r="AJ147" s="168">
        <v>55</v>
      </c>
      <c r="AK147" s="168">
        <v>49</v>
      </c>
      <c r="AL147" s="168">
        <v>61</v>
      </c>
    </row>
    <row r="148" spans="1:38" x14ac:dyDescent="0.2">
      <c r="A148" s="168" t="s">
        <v>122</v>
      </c>
      <c r="B148" s="168" t="s">
        <v>123</v>
      </c>
      <c r="C148" s="168">
        <v>4044</v>
      </c>
      <c r="D148" s="168">
        <v>1942</v>
      </c>
      <c r="E148" s="168">
        <v>2102</v>
      </c>
      <c r="F148" s="168">
        <v>64</v>
      </c>
      <c r="G148" s="168">
        <v>61</v>
      </c>
      <c r="H148" s="168">
        <v>67</v>
      </c>
      <c r="I148" s="168">
        <v>591</v>
      </c>
      <c r="J148" s="168">
        <v>366</v>
      </c>
      <c r="K148" s="168">
        <v>225</v>
      </c>
      <c r="L148" s="168">
        <v>31</v>
      </c>
      <c r="M148" s="168">
        <v>32</v>
      </c>
      <c r="N148" s="168">
        <v>28</v>
      </c>
      <c r="O148" s="168">
        <v>189</v>
      </c>
      <c r="P148" s="168">
        <v>144</v>
      </c>
      <c r="Q148" s="168">
        <v>45</v>
      </c>
      <c r="R148" s="168">
        <v>27</v>
      </c>
      <c r="S148" s="168">
        <v>24</v>
      </c>
      <c r="T148" s="168">
        <v>36</v>
      </c>
      <c r="U148" s="168">
        <v>780</v>
      </c>
      <c r="V148" s="168">
        <v>510</v>
      </c>
      <c r="W148" s="168">
        <v>270</v>
      </c>
      <c r="X148" s="168">
        <v>30</v>
      </c>
      <c r="Y148" s="168">
        <v>30</v>
      </c>
      <c r="Z148" s="168">
        <v>30</v>
      </c>
      <c r="AA148" s="168">
        <v>83</v>
      </c>
      <c r="AB148" s="168">
        <v>55</v>
      </c>
      <c r="AC148" s="168">
        <v>28</v>
      </c>
      <c r="AD148" s="168">
        <v>17</v>
      </c>
      <c r="AE148" s="168" t="s">
        <v>428</v>
      </c>
      <c r="AF148" s="168" t="s">
        <v>428</v>
      </c>
      <c r="AG148" s="168">
        <v>4922</v>
      </c>
      <c r="AH148" s="168">
        <v>2517</v>
      </c>
      <c r="AI148" s="168">
        <v>2405</v>
      </c>
      <c r="AJ148" s="168">
        <v>58</v>
      </c>
      <c r="AK148" s="168">
        <v>54</v>
      </c>
      <c r="AL148" s="168">
        <v>62</v>
      </c>
    </row>
    <row r="149" spans="1:38" x14ac:dyDescent="0.2">
      <c r="A149" s="168" t="s">
        <v>384</v>
      </c>
      <c r="B149" s="168" t="s">
        <v>385</v>
      </c>
      <c r="C149" s="168">
        <v>5165</v>
      </c>
      <c r="D149" s="168">
        <v>2585</v>
      </c>
      <c r="E149" s="168">
        <v>2580</v>
      </c>
      <c r="F149" s="168">
        <v>69</v>
      </c>
      <c r="G149" s="168">
        <v>67</v>
      </c>
      <c r="H149" s="168">
        <v>70</v>
      </c>
      <c r="I149" s="168">
        <v>612</v>
      </c>
      <c r="J149" s="168">
        <v>410</v>
      </c>
      <c r="K149" s="168">
        <v>202</v>
      </c>
      <c r="L149" s="168">
        <v>21</v>
      </c>
      <c r="M149" s="168">
        <v>22</v>
      </c>
      <c r="N149" s="168">
        <v>18</v>
      </c>
      <c r="O149" s="168">
        <v>231</v>
      </c>
      <c r="P149" s="168">
        <v>176</v>
      </c>
      <c r="Q149" s="168">
        <v>55</v>
      </c>
      <c r="R149" s="168">
        <v>28</v>
      </c>
      <c r="S149" s="168">
        <v>28</v>
      </c>
      <c r="T149" s="168">
        <v>27</v>
      </c>
      <c r="U149" s="168">
        <v>843</v>
      </c>
      <c r="V149" s="168">
        <v>586</v>
      </c>
      <c r="W149" s="168">
        <v>257</v>
      </c>
      <c r="X149" s="168">
        <v>23</v>
      </c>
      <c r="Y149" s="168">
        <v>24</v>
      </c>
      <c r="Z149" s="168">
        <v>20</v>
      </c>
      <c r="AA149" s="168">
        <v>105</v>
      </c>
      <c r="AB149" s="168">
        <v>79</v>
      </c>
      <c r="AC149" s="168">
        <v>26</v>
      </c>
      <c r="AD149" s="168">
        <v>11</v>
      </c>
      <c r="AE149" s="168">
        <v>11</v>
      </c>
      <c r="AF149" s="168">
        <v>12</v>
      </c>
      <c r="AG149" s="168">
        <v>6135</v>
      </c>
      <c r="AH149" s="168">
        <v>3260</v>
      </c>
      <c r="AI149" s="168">
        <v>2875</v>
      </c>
      <c r="AJ149" s="168">
        <v>61</v>
      </c>
      <c r="AK149" s="168">
        <v>58</v>
      </c>
      <c r="AL149" s="168">
        <v>65</v>
      </c>
    </row>
    <row r="150" spans="1:38" x14ac:dyDescent="0.2">
      <c r="A150" s="168" t="s">
        <v>246</v>
      </c>
      <c r="B150" s="168" t="s">
        <v>247</v>
      </c>
      <c r="C150" s="168">
        <v>11061</v>
      </c>
      <c r="D150" s="168">
        <v>5402</v>
      </c>
      <c r="E150" s="168">
        <v>5659</v>
      </c>
      <c r="F150" s="168">
        <v>67</v>
      </c>
      <c r="G150" s="168">
        <v>65</v>
      </c>
      <c r="H150" s="168">
        <v>68</v>
      </c>
      <c r="I150" s="168">
        <v>1139</v>
      </c>
      <c r="J150" s="168">
        <v>731</v>
      </c>
      <c r="K150" s="168">
        <v>408</v>
      </c>
      <c r="L150" s="168">
        <v>25</v>
      </c>
      <c r="M150" s="168">
        <v>26</v>
      </c>
      <c r="N150" s="168">
        <v>25</v>
      </c>
      <c r="O150" s="168">
        <v>767</v>
      </c>
      <c r="P150" s="168">
        <v>551</v>
      </c>
      <c r="Q150" s="168">
        <v>216</v>
      </c>
      <c r="R150" s="168">
        <v>26</v>
      </c>
      <c r="S150" s="168">
        <v>25</v>
      </c>
      <c r="T150" s="168">
        <v>27</v>
      </c>
      <c r="U150" s="168">
        <v>1906</v>
      </c>
      <c r="V150" s="168">
        <v>1282</v>
      </c>
      <c r="W150" s="168">
        <v>624</v>
      </c>
      <c r="X150" s="168">
        <v>26</v>
      </c>
      <c r="Y150" s="168">
        <v>26</v>
      </c>
      <c r="Z150" s="168">
        <v>26</v>
      </c>
      <c r="AA150" s="168">
        <v>155</v>
      </c>
      <c r="AB150" s="168">
        <v>113</v>
      </c>
      <c r="AC150" s="168">
        <v>42</v>
      </c>
      <c r="AD150" s="168">
        <v>11</v>
      </c>
      <c r="AE150" s="168">
        <v>11</v>
      </c>
      <c r="AF150" s="168">
        <v>12</v>
      </c>
      <c r="AG150" s="168">
        <v>13174</v>
      </c>
      <c r="AH150" s="168">
        <v>6825</v>
      </c>
      <c r="AI150" s="168">
        <v>6349</v>
      </c>
      <c r="AJ150" s="168">
        <v>60</v>
      </c>
      <c r="AK150" s="168">
        <v>56</v>
      </c>
      <c r="AL150" s="168">
        <v>64</v>
      </c>
    </row>
    <row r="151" spans="1:38" x14ac:dyDescent="0.2">
      <c r="A151" s="168" t="s">
        <v>343</v>
      </c>
      <c r="B151" s="168" t="s">
        <v>344</v>
      </c>
      <c r="C151" s="168">
        <v>1168</v>
      </c>
      <c r="D151" s="168">
        <v>595</v>
      </c>
      <c r="E151" s="168">
        <v>573</v>
      </c>
      <c r="F151" s="168">
        <v>52</v>
      </c>
      <c r="G151" s="168">
        <v>49</v>
      </c>
      <c r="H151" s="168">
        <v>55</v>
      </c>
      <c r="I151" s="168">
        <v>50</v>
      </c>
      <c r="J151" s="168">
        <v>37</v>
      </c>
      <c r="K151" s="168">
        <v>13</v>
      </c>
      <c r="L151" s="168">
        <v>20</v>
      </c>
      <c r="M151" s="168" t="s">
        <v>428</v>
      </c>
      <c r="N151" s="168" t="s">
        <v>428</v>
      </c>
      <c r="O151" s="168">
        <v>96</v>
      </c>
      <c r="P151" s="168">
        <v>68</v>
      </c>
      <c r="Q151" s="168">
        <v>28</v>
      </c>
      <c r="R151" s="168">
        <v>22</v>
      </c>
      <c r="S151" s="168" t="s">
        <v>428</v>
      </c>
      <c r="T151" s="168" t="s">
        <v>428</v>
      </c>
      <c r="U151" s="168">
        <v>146</v>
      </c>
      <c r="V151" s="168">
        <v>105</v>
      </c>
      <c r="W151" s="168">
        <v>41</v>
      </c>
      <c r="X151" s="168">
        <v>21</v>
      </c>
      <c r="Y151" s="168">
        <v>21</v>
      </c>
      <c r="Z151" s="168">
        <v>22</v>
      </c>
      <c r="AA151" s="168">
        <v>19</v>
      </c>
      <c r="AB151" s="168">
        <v>14</v>
      </c>
      <c r="AC151" s="168">
        <v>5</v>
      </c>
      <c r="AD151" s="168">
        <v>16</v>
      </c>
      <c r="AE151" s="168" t="s">
        <v>428</v>
      </c>
      <c r="AF151" s="168" t="s">
        <v>428</v>
      </c>
      <c r="AG151" s="168">
        <v>1338</v>
      </c>
      <c r="AH151" s="168">
        <v>717</v>
      </c>
      <c r="AI151" s="168">
        <v>621</v>
      </c>
      <c r="AJ151" s="168">
        <v>48</v>
      </c>
      <c r="AK151" s="168">
        <v>44</v>
      </c>
      <c r="AL151" s="168">
        <v>52</v>
      </c>
    </row>
    <row r="152" spans="1:38" x14ac:dyDescent="0.2">
      <c r="A152" s="168" t="s">
        <v>196</v>
      </c>
      <c r="B152" s="168" t="s">
        <v>197</v>
      </c>
      <c r="C152" s="168">
        <v>6091</v>
      </c>
      <c r="D152" s="168">
        <v>2886</v>
      </c>
      <c r="E152" s="168">
        <v>3205</v>
      </c>
      <c r="F152" s="168">
        <v>75</v>
      </c>
      <c r="G152" s="168">
        <v>73</v>
      </c>
      <c r="H152" s="168">
        <v>77</v>
      </c>
      <c r="I152" s="168">
        <v>613</v>
      </c>
      <c r="J152" s="168">
        <v>397</v>
      </c>
      <c r="K152" s="168">
        <v>216</v>
      </c>
      <c r="L152" s="168">
        <v>31</v>
      </c>
      <c r="M152" s="168">
        <v>29</v>
      </c>
      <c r="N152" s="168">
        <v>33</v>
      </c>
      <c r="O152" s="168">
        <v>383</v>
      </c>
      <c r="P152" s="168">
        <v>272</v>
      </c>
      <c r="Q152" s="168">
        <v>111</v>
      </c>
      <c r="R152" s="168">
        <v>31</v>
      </c>
      <c r="S152" s="168">
        <v>30</v>
      </c>
      <c r="T152" s="168">
        <v>32</v>
      </c>
      <c r="U152" s="168">
        <v>996</v>
      </c>
      <c r="V152" s="168">
        <v>669</v>
      </c>
      <c r="W152" s="168">
        <v>327</v>
      </c>
      <c r="X152" s="168">
        <v>31</v>
      </c>
      <c r="Y152" s="168">
        <v>30</v>
      </c>
      <c r="Z152" s="168">
        <v>33</v>
      </c>
      <c r="AA152" s="168">
        <v>97</v>
      </c>
      <c r="AB152" s="168">
        <v>63</v>
      </c>
      <c r="AC152" s="168">
        <v>34</v>
      </c>
      <c r="AD152" s="168">
        <v>18</v>
      </c>
      <c r="AE152" s="168">
        <v>17</v>
      </c>
      <c r="AF152" s="168">
        <v>18</v>
      </c>
      <c r="AG152" s="168">
        <v>7229</v>
      </c>
      <c r="AH152" s="168">
        <v>3643</v>
      </c>
      <c r="AI152" s="168">
        <v>3586</v>
      </c>
      <c r="AJ152" s="168">
        <v>68</v>
      </c>
      <c r="AK152" s="168">
        <v>63</v>
      </c>
      <c r="AL152" s="168">
        <v>72</v>
      </c>
    </row>
    <row r="153" spans="1:38" x14ac:dyDescent="0.2">
      <c r="A153" s="168" t="s">
        <v>250</v>
      </c>
      <c r="B153" s="168" t="s">
        <v>251</v>
      </c>
      <c r="C153" s="168">
        <v>6741</v>
      </c>
      <c r="D153" s="168">
        <v>3233</v>
      </c>
      <c r="E153" s="168">
        <v>3508</v>
      </c>
      <c r="F153" s="168">
        <v>57</v>
      </c>
      <c r="G153" s="168">
        <v>55</v>
      </c>
      <c r="H153" s="168">
        <v>59</v>
      </c>
      <c r="I153" s="168">
        <v>763</v>
      </c>
      <c r="J153" s="168">
        <v>482</v>
      </c>
      <c r="K153" s="168">
        <v>281</v>
      </c>
      <c r="L153" s="168">
        <v>17</v>
      </c>
      <c r="M153" s="168">
        <v>18</v>
      </c>
      <c r="N153" s="168">
        <v>15</v>
      </c>
      <c r="O153" s="168">
        <v>614</v>
      </c>
      <c r="P153" s="168">
        <v>420</v>
      </c>
      <c r="Q153" s="168">
        <v>194</v>
      </c>
      <c r="R153" s="168">
        <v>20</v>
      </c>
      <c r="S153" s="168">
        <v>20</v>
      </c>
      <c r="T153" s="168">
        <v>19</v>
      </c>
      <c r="U153" s="168">
        <v>1377</v>
      </c>
      <c r="V153" s="168">
        <v>902</v>
      </c>
      <c r="W153" s="168">
        <v>475</v>
      </c>
      <c r="X153" s="168">
        <v>18</v>
      </c>
      <c r="Y153" s="168">
        <v>19</v>
      </c>
      <c r="Z153" s="168">
        <v>16</v>
      </c>
      <c r="AA153" s="168">
        <v>142</v>
      </c>
      <c r="AB153" s="168">
        <v>110</v>
      </c>
      <c r="AC153" s="168">
        <v>32</v>
      </c>
      <c r="AD153" s="168">
        <v>12</v>
      </c>
      <c r="AE153" s="168" t="s">
        <v>428</v>
      </c>
      <c r="AF153" s="168" t="s">
        <v>428</v>
      </c>
      <c r="AG153" s="168">
        <v>8299</v>
      </c>
      <c r="AH153" s="168">
        <v>4271</v>
      </c>
      <c r="AI153" s="168">
        <v>4028</v>
      </c>
      <c r="AJ153" s="168">
        <v>50</v>
      </c>
      <c r="AK153" s="168">
        <v>46</v>
      </c>
      <c r="AL153" s="168">
        <v>53</v>
      </c>
    </row>
    <row r="154" spans="1:38" x14ac:dyDescent="0.2">
      <c r="A154" s="168" t="s">
        <v>198</v>
      </c>
      <c r="B154" s="168" t="s">
        <v>199</v>
      </c>
      <c r="C154" s="168">
        <v>7329</v>
      </c>
      <c r="D154" s="168">
        <v>3484</v>
      </c>
      <c r="E154" s="168">
        <v>3845</v>
      </c>
      <c r="F154" s="168">
        <v>60</v>
      </c>
      <c r="G154" s="168">
        <v>58</v>
      </c>
      <c r="H154" s="168">
        <v>63</v>
      </c>
      <c r="I154" s="168">
        <v>530</v>
      </c>
      <c r="J154" s="168">
        <v>324</v>
      </c>
      <c r="K154" s="168">
        <v>206</v>
      </c>
      <c r="L154" s="168">
        <v>22</v>
      </c>
      <c r="M154" s="168">
        <v>20</v>
      </c>
      <c r="N154" s="168">
        <v>24</v>
      </c>
      <c r="O154" s="168">
        <v>435</v>
      </c>
      <c r="P154" s="168">
        <v>319</v>
      </c>
      <c r="Q154" s="168">
        <v>116</v>
      </c>
      <c r="R154" s="168">
        <v>21</v>
      </c>
      <c r="S154" s="168">
        <v>21</v>
      </c>
      <c r="T154" s="168">
        <v>22</v>
      </c>
      <c r="U154" s="168">
        <v>965</v>
      </c>
      <c r="V154" s="168">
        <v>643</v>
      </c>
      <c r="W154" s="168">
        <v>322</v>
      </c>
      <c r="X154" s="168">
        <v>21</v>
      </c>
      <c r="Y154" s="168">
        <v>20</v>
      </c>
      <c r="Z154" s="168">
        <v>23</v>
      </c>
      <c r="AA154" s="168">
        <v>154</v>
      </c>
      <c r="AB154" s="168">
        <v>115</v>
      </c>
      <c r="AC154" s="168">
        <v>39</v>
      </c>
      <c r="AD154" s="168">
        <v>8</v>
      </c>
      <c r="AE154" s="168">
        <v>7</v>
      </c>
      <c r="AF154" s="168">
        <v>13</v>
      </c>
      <c r="AG154" s="168">
        <v>8479</v>
      </c>
      <c r="AH154" s="168">
        <v>4262</v>
      </c>
      <c r="AI154" s="168">
        <v>4217</v>
      </c>
      <c r="AJ154" s="168">
        <v>55</v>
      </c>
      <c r="AK154" s="168">
        <v>51</v>
      </c>
      <c r="AL154" s="168">
        <v>59</v>
      </c>
    </row>
    <row r="155" spans="1:38" x14ac:dyDescent="0.2">
      <c r="A155" s="168" t="s">
        <v>98</v>
      </c>
      <c r="B155" s="168" t="s">
        <v>99</v>
      </c>
      <c r="C155" s="168">
        <v>2702</v>
      </c>
      <c r="D155" s="168">
        <v>1298</v>
      </c>
      <c r="E155" s="168">
        <v>1404</v>
      </c>
      <c r="F155" s="168">
        <v>67</v>
      </c>
      <c r="G155" s="168">
        <v>65</v>
      </c>
      <c r="H155" s="168">
        <v>69</v>
      </c>
      <c r="I155" s="168">
        <v>303</v>
      </c>
      <c r="J155" s="168">
        <v>197</v>
      </c>
      <c r="K155" s="168">
        <v>106</v>
      </c>
      <c r="L155" s="168">
        <v>26</v>
      </c>
      <c r="M155" s="168">
        <v>26</v>
      </c>
      <c r="N155" s="168">
        <v>26</v>
      </c>
      <c r="O155" s="168">
        <v>225</v>
      </c>
      <c r="P155" s="168">
        <v>170</v>
      </c>
      <c r="Q155" s="168">
        <v>55</v>
      </c>
      <c r="R155" s="168">
        <v>28</v>
      </c>
      <c r="S155" s="168">
        <v>29</v>
      </c>
      <c r="T155" s="168">
        <v>25</v>
      </c>
      <c r="U155" s="168">
        <v>528</v>
      </c>
      <c r="V155" s="168">
        <v>367</v>
      </c>
      <c r="W155" s="168">
        <v>161</v>
      </c>
      <c r="X155" s="168">
        <v>27</v>
      </c>
      <c r="Y155" s="168">
        <v>27</v>
      </c>
      <c r="Z155" s="168">
        <v>26</v>
      </c>
      <c r="AA155" s="168">
        <v>69</v>
      </c>
      <c r="AB155" s="168">
        <v>42</v>
      </c>
      <c r="AC155" s="168">
        <v>27</v>
      </c>
      <c r="AD155" s="168">
        <v>4</v>
      </c>
      <c r="AE155" s="168" t="s">
        <v>428</v>
      </c>
      <c r="AF155" s="168" t="s">
        <v>428</v>
      </c>
      <c r="AG155" s="168">
        <v>3308</v>
      </c>
      <c r="AH155" s="168">
        <v>1710</v>
      </c>
      <c r="AI155" s="168">
        <v>1598</v>
      </c>
      <c r="AJ155" s="168">
        <v>59</v>
      </c>
      <c r="AK155" s="168">
        <v>55</v>
      </c>
      <c r="AL155" s="168">
        <v>64</v>
      </c>
    </row>
    <row r="156" spans="1:38" x14ac:dyDescent="0.2">
      <c r="A156" s="168" t="s">
        <v>351</v>
      </c>
      <c r="B156" s="168" t="s">
        <v>352</v>
      </c>
      <c r="C156" s="168">
        <v>6192</v>
      </c>
      <c r="D156" s="168">
        <v>3043</v>
      </c>
      <c r="E156" s="168">
        <v>3149</v>
      </c>
      <c r="F156" s="168">
        <v>64</v>
      </c>
      <c r="G156" s="168">
        <v>61</v>
      </c>
      <c r="H156" s="168">
        <v>66</v>
      </c>
      <c r="I156" s="168">
        <v>591</v>
      </c>
      <c r="J156" s="168">
        <v>399</v>
      </c>
      <c r="K156" s="168">
        <v>192</v>
      </c>
      <c r="L156" s="168">
        <v>20</v>
      </c>
      <c r="M156" s="168">
        <v>22</v>
      </c>
      <c r="N156" s="168">
        <v>16</v>
      </c>
      <c r="O156" s="168">
        <v>286</v>
      </c>
      <c r="P156" s="168">
        <v>214</v>
      </c>
      <c r="Q156" s="168">
        <v>72</v>
      </c>
      <c r="R156" s="168">
        <v>16</v>
      </c>
      <c r="S156" s="168">
        <v>17</v>
      </c>
      <c r="T156" s="168">
        <v>13</v>
      </c>
      <c r="U156" s="168">
        <v>877</v>
      </c>
      <c r="V156" s="168">
        <v>613</v>
      </c>
      <c r="W156" s="168">
        <v>264</v>
      </c>
      <c r="X156" s="168">
        <v>19</v>
      </c>
      <c r="Y156" s="168">
        <v>20</v>
      </c>
      <c r="Z156" s="168">
        <v>15</v>
      </c>
      <c r="AA156" s="168">
        <v>86</v>
      </c>
      <c r="AB156" s="168">
        <v>55</v>
      </c>
      <c r="AC156" s="168">
        <v>31</v>
      </c>
      <c r="AD156" s="168">
        <v>10</v>
      </c>
      <c r="AE156" s="168">
        <v>11</v>
      </c>
      <c r="AF156" s="168">
        <v>10</v>
      </c>
      <c r="AG156" s="168">
        <v>7194</v>
      </c>
      <c r="AH156" s="168">
        <v>3732</v>
      </c>
      <c r="AI156" s="168">
        <v>3462</v>
      </c>
      <c r="AJ156" s="168">
        <v>57</v>
      </c>
      <c r="AK156" s="168">
        <v>53</v>
      </c>
      <c r="AL156" s="168">
        <v>61</v>
      </c>
    </row>
    <row r="157" spans="1:38" x14ac:dyDescent="0.2">
      <c r="A157" s="168" t="s">
        <v>394</v>
      </c>
      <c r="B157" s="168" t="s">
        <v>395</v>
      </c>
      <c r="C157" s="168">
        <v>4615</v>
      </c>
      <c r="D157" s="168">
        <v>2196</v>
      </c>
      <c r="E157" s="168">
        <v>2419</v>
      </c>
      <c r="F157" s="168">
        <v>66</v>
      </c>
      <c r="G157" s="168">
        <v>63</v>
      </c>
      <c r="H157" s="168">
        <v>68</v>
      </c>
      <c r="I157" s="168">
        <v>562</v>
      </c>
      <c r="J157" s="168">
        <v>371</v>
      </c>
      <c r="K157" s="168">
        <v>191</v>
      </c>
      <c r="L157" s="168">
        <v>23</v>
      </c>
      <c r="M157" s="168">
        <v>26</v>
      </c>
      <c r="N157" s="168">
        <v>17</v>
      </c>
      <c r="O157" s="168">
        <v>215</v>
      </c>
      <c r="P157" s="168">
        <v>156</v>
      </c>
      <c r="Q157" s="168">
        <v>59</v>
      </c>
      <c r="R157" s="168">
        <v>20</v>
      </c>
      <c r="S157" s="168">
        <v>22</v>
      </c>
      <c r="T157" s="168">
        <v>14</v>
      </c>
      <c r="U157" s="168">
        <v>777</v>
      </c>
      <c r="V157" s="168">
        <v>527</v>
      </c>
      <c r="W157" s="168">
        <v>250</v>
      </c>
      <c r="X157" s="168">
        <v>22</v>
      </c>
      <c r="Y157" s="168">
        <v>25</v>
      </c>
      <c r="Z157" s="168">
        <v>16</v>
      </c>
      <c r="AA157" s="168">
        <v>22</v>
      </c>
      <c r="AB157" s="168">
        <v>12</v>
      </c>
      <c r="AC157" s="168">
        <v>10</v>
      </c>
      <c r="AD157" s="168" t="s">
        <v>428</v>
      </c>
      <c r="AE157" s="168" t="s">
        <v>428</v>
      </c>
      <c r="AF157" s="168" t="s">
        <v>428</v>
      </c>
      <c r="AG157" s="168">
        <v>5441</v>
      </c>
      <c r="AH157" s="168">
        <v>2746</v>
      </c>
      <c r="AI157" s="168">
        <v>2695</v>
      </c>
      <c r="AJ157" s="168">
        <v>59</v>
      </c>
      <c r="AK157" s="168">
        <v>56</v>
      </c>
      <c r="AL157" s="168">
        <v>62</v>
      </c>
    </row>
    <row r="158" spans="1:38" x14ac:dyDescent="0.2">
      <c r="A158" s="168" t="s">
        <v>255</v>
      </c>
      <c r="B158" s="168" t="s">
        <v>256</v>
      </c>
      <c r="C158" s="168">
        <v>6072</v>
      </c>
      <c r="D158" s="168">
        <v>2864</v>
      </c>
      <c r="E158" s="168">
        <v>3208</v>
      </c>
      <c r="F158" s="168">
        <v>61</v>
      </c>
      <c r="G158" s="168">
        <v>58</v>
      </c>
      <c r="H158" s="168">
        <v>64</v>
      </c>
      <c r="I158" s="168">
        <v>720</v>
      </c>
      <c r="J158" s="168">
        <v>471</v>
      </c>
      <c r="K158" s="168">
        <v>249</v>
      </c>
      <c r="L158" s="168">
        <v>25</v>
      </c>
      <c r="M158" s="168">
        <v>25</v>
      </c>
      <c r="N158" s="168">
        <v>23</v>
      </c>
      <c r="O158" s="168">
        <v>461</v>
      </c>
      <c r="P158" s="168">
        <v>325</v>
      </c>
      <c r="Q158" s="168">
        <v>136</v>
      </c>
      <c r="R158" s="168">
        <v>23</v>
      </c>
      <c r="S158" s="168">
        <v>22</v>
      </c>
      <c r="T158" s="168">
        <v>24</v>
      </c>
      <c r="U158" s="168">
        <v>1181</v>
      </c>
      <c r="V158" s="168">
        <v>796</v>
      </c>
      <c r="W158" s="168">
        <v>385</v>
      </c>
      <c r="X158" s="168">
        <v>24</v>
      </c>
      <c r="Y158" s="168">
        <v>24</v>
      </c>
      <c r="Z158" s="168">
        <v>24</v>
      </c>
      <c r="AA158" s="168">
        <v>127</v>
      </c>
      <c r="AB158" s="168">
        <v>95</v>
      </c>
      <c r="AC158" s="168">
        <v>32</v>
      </c>
      <c r="AD158" s="168">
        <v>8</v>
      </c>
      <c r="AE158" s="168" t="s">
        <v>428</v>
      </c>
      <c r="AF158" s="168" t="s">
        <v>428</v>
      </c>
      <c r="AG158" s="168">
        <v>7428</v>
      </c>
      <c r="AH158" s="168">
        <v>3779</v>
      </c>
      <c r="AI158" s="168">
        <v>3649</v>
      </c>
      <c r="AJ158" s="168">
        <v>54</v>
      </c>
      <c r="AK158" s="168">
        <v>49</v>
      </c>
      <c r="AL158" s="168">
        <v>59</v>
      </c>
    </row>
    <row r="159" spans="1:38" x14ac:dyDescent="0.2">
      <c r="A159" s="168" t="s">
        <v>361</v>
      </c>
      <c r="B159" s="168" t="s">
        <v>362</v>
      </c>
      <c r="C159" s="168">
        <v>10063</v>
      </c>
      <c r="D159" s="168">
        <v>4825</v>
      </c>
      <c r="E159" s="168">
        <v>5238</v>
      </c>
      <c r="F159" s="168">
        <v>68</v>
      </c>
      <c r="G159" s="168">
        <v>67</v>
      </c>
      <c r="H159" s="168">
        <v>69</v>
      </c>
      <c r="I159" s="168">
        <v>1064</v>
      </c>
      <c r="J159" s="168">
        <v>698</v>
      </c>
      <c r="K159" s="168">
        <v>366</v>
      </c>
      <c r="L159" s="168">
        <v>25</v>
      </c>
      <c r="M159" s="168">
        <v>27</v>
      </c>
      <c r="N159" s="168">
        <v>22</v>
      </c>
      <c r="O159" s="168">
        <v>513</v>
      </c>
      <c r="P159" s="168">
        <v>357</v>
      </c>
      <c r="Q159" s="168">
        <v>156</v>
      </c>
      <c r="R159" s="168">
        <v>19</v>
      </c>
      <c r="S159" s="168">
        <v>20</v>
      </c>
      <c r="T159" s="168">
        <v>15</v>
      </c>
      <c r="U159" s="168">
        <v>1577</v>
      </c>
      <c r="V159" s="168">
        <v>1055</v>
      </c>
      <c r="W159" s="168">
        <v>522</v>
      </c>
      <c r="X159" s="168">
        <v>23</v>
      </c>
      <c r="Y159" s="168">
        <v>25</v>
      </c>
      <c r="Z159" s="168">
        <v>20</v>
      </c>
      <c r="AA159" s="168">
        <v>235</v>
      </c>
      <c r="AB159" s="168">
        <v>171</v>
      </c>
      <c r="AC159" s="168">
        <v>64</v>
      </c>
      <c r="AD159" s="168">
        <v>19</v>
      </c>
      <c r="AE159" s="168">
        <v>19</v>
      </c>
      <c r="AF159" s="168">
        <v>17</v>
      </c>
      <c r="AG159" s="168">
        <v>11924</v>
      </c>
      <c r="AH159" s="168">
        <v>6080</v>
      </c>
      <c r="AI159" s="168">
        <v>5844</v>
      </c>
      <c r="AJ159" s="168">
        <v>61</v>
      </c>
      <c r="AK159" s="168">
        <v>59</v>
      </c>
      <c r="AL159" s="168">
        <v>64</v>
      </c>
    </row>
    <row r="160" spans="1:38" x14ac:dyDescent="0.2">
      <c r="A160" s="168" t="s">
        <v>230</v>
      </c>
      <c r="B160" s="168" t="s">
        <v>231</v>
      </c>
      <c r="C160" s="168">
        <v>4804</v>
      </c>
      <c r="D160" s="168">
        <v>2255</v>
      </c>
      <c r="E160" s="168">
        <v>2549</v>
      </c>
      <c r="F160" s="168">
        <v>70</v>
      </c>
      <c r="G160" s="168">
        <v>68</v>
      </c>
      <c r="H160" s="168">
        <v>72</v>
      </c>
      <c r="I160" s="168">
        <v>550</v>
      </c>
      <c r="J160" s="168">
        <v>349</v>
      </c>
      <c r="K160" s="168">
        <v>201</v>
      </c>
      <c r="L160" s="168">
        <v>25</v>
      </c>
      <c r="M160" s="168">
        <v>26</v>
      </c>
      <c r="N160" s="168">
        <v>23</v>
      </c>
      <c r="O160" s="168">
        <v>299</v>
      </c>
      <c r="P160" s="168">
        <v>203</v>
      </c>
      <c r="Q160" s="168">
        <v>96</v>
      </c>
      <c r="R160" s="168">
        <v>26</v>
      </c>
      <c r="S160" s="168">
        <v>27</v>
      </c>
      <c r="T160" s="168">
        <v>25</v>
      </c>
      <c r="U160" s="168">
        <v>849</v>
      </c>
      <c r="V160" s="168">
        <v>552</v>
      </c>
      <c r="W160" s="168">
        <v>297</v>
      </c>
      <c r="X160" s="168">
        <v>25</v>
      </c>
      <c r="Y160" s="168">
        <v>26</v>
      </c>
      <c r="Z160" s="168">
        <v>24</v>
      </c>
      <c r="AA160" s="168">
        <v>115</v>
      </c>
      <c r="AB160" s="168">
        <v>81</v>
      </c>
      <c r="AC160" s="168">
        <v>34</v>
      </c>
      <c r="AD160" s="168">
        <v>19</v>
      </c>
      <c r="AE160" s="168">
        <v>17</v>
      </c>
      <c r="AF160" s="168">
        <v>24</v>
      </c>
      <c r="AG160" s="168">
        <v>5791</v>
      </c>
      <c r="AH160" s="168">
        <v>2905</v>
      </c>
      <c r="AI160" s="168">
        <v>2886</v>
      </c>
      <c r="AJ160" s="168">
        <v>63</v>
      </c>
      <c r="AK160" s="168">
        <v>59</v>
      </c>
      <c r="AL160" s="168">
        <v>67</v>
      </c>
    </row>
    <row r="161" spans="1:38" x14ac:dyDescent="0.2">
      <c r="A161" s="168" t="s">
        <v>365</v>
      </c>
      <c r="B161" s="168" t="s">
        <v>366</v>
      </c>
      <c r="C161" s="168">
        <v>7095</v>
      </c>
      <c r="D161" s="168">
        <v>3461</v>
      </c>
      <c r="E161" s="168">
        <v>3634</v>
      </c>
      <c r="F161" s="168">
        <v>60</v>
      </c>
      <c r="G161" s="168">
        <v>57</v>
      </c>
      <c r="H161" s="168">
        <v>63</v>
      </c>
      <c r="I161" s="168">
        <v>786</v>
      </c>
      <c r="J161" s="168">
        <v>528</v>
      </c>
      <c r="K161" s="168">
        <v>258</v>
      </c>
      <c r="L161" s="168">
        <v>22</v>
      </c>
      <c r="M161" s="168">
        <v>24</v>
      </c>
      <c r="N161" s="168">
        <v>17</v>
      </c>
      <c r="O161" s="168">
        <v>479</v>
      </c>
      <c r="P161" s="168">
        <v>336</v>
      </c>
      <c r="Q161" s="168">
        <v>143</v>
      </c>
      <c r="R161" s="168">
        <v>26</v>
      </c>
      <c r="S161" s="168">
        <v>26</v>
      </c>
      <c r="T161" s="168">
        <v>27</v>
      </c>
      <c r="U161" s="168">
        <v>1265</v>
      </c>
      <c r="V161" s="168">
        <v>864</v>
      </c>
      <c r="W161" s="168">
        <v>401</v>
      </c>
      <c r="X161" s="168">
        <v>23</v>
      </c>
      <c r="Y161" s="168">
        <v>25</v>
      </c>
      <c r="Z161" s="168">
        <v>21</v>
      </c>
      <c r="AA161" s="168">
        <v>127</v>
      </c>
      <c r="AB161" s="168">
        <v>95</v>
      </c>
      <c r="AC161" s="168">
        <v>32</v>
      </c>
      <c r="AD161" s="168">
        <v>6</v>
      </c>
      <c r="AE161" s="168">
        <v>5</v>
      </c>
      <c r="AF161" s="168">
        <v>9</v>
      </c>
      <c r="AG161" s="168">
        <v>8526</v>
      </c>
      <c r="AH161" s="168">
        <v>4438</v>
      </c>
      <c r="AI161" s="168">
        <v>4088</v>
      </c>
      <c r="AJ161" s="168">
        <v>54</v>
      </c>
      <c r="AK161" s="168">
        <v>50</v>
      </c>
      <c r="AL161" s="168">
        <v>58</v>
      </c>
    </row>
    <row r="163" spans="1:38" x14ac:dyDescent="0.2">
      <c r="A163" s="200" t="s">
        <v>82</v>
      </c>
      <c r="B163" s="212" t="s">
        <v>83</v>
      </c>
      <c r="C163" s="168">
        <v>23323</v>
      </c>
      <c r="D163" s="168">
        <v>11040</v>
      </c>
      <c r="E163" s="168">
        <v>12283</v>
      </c>
      <c r="F163" s="168">
        <v>67</v>
      </c>
      <c r="G163" s="168">
        <v>66</v>
      </c>
      <c r="H163" s="168">
        <v>69</v>
      </c>
      <c r="I163" s="168">
        <v>2709</v>
      </c>
      <c r="J163" s="168">
        <v>1750</v>
      </c>
      <c r="K163" s="168">
        <v>959</v>
      </c>
      <c r="L163" s="168">
        <v>25</v>
      </c>
      <c r="M163" s="168">
        <v>26</v>
      </c>
      <c r="N163" s="168">
        <v>25</v>
      </c>
      <c r="O163" s="168">
        <v>1993</v>
      </c>
      <c r="P163" s="168">
        <v>1392</v>
      </c>
      <c r="Q163" s="168">
        <v>601</v>
      </c>
      <c r="R163" s="168">
        <v>27</v>
      </c>
      <c r="S163" s="168">
        <v>28</v>
      </c>
      <c r="T163" s="168">
        <v>25</v>
      </c>
      <c r="U163" s="168">
        <v>4702</v>
      </c>
      <c r="V163" s="168">
        <v>3142</v>
      </c>
      <c r="W163" s="168">
        <v>1560</v>
      </c>
      <c r="X163" s="168">
        <v>26</v>
      </c>
      <c r="Y163" s="168">
        <v>27</v>
      </c>
      <c r="Z163" s="168">
        <v>25</v>
      </c>
      <c r="AA163" s="168">
        <v>422</v>
      </c>
      <c r="AB163" s="168">
        <v>281</v>
      </c>
      <c r="AC163" s="168">
        <v>141</v>
      </c>
      <c r="AD163" s="168">
        <v>10</v>
      </c>
      <c r="AE163" s="168">
        <v>9</v>
      </c>
      <c r="AF163" s="168">
        <v>13</v>
      </c>
      <c r="AG163" s="168">
        <v>28535</v>
      </c>
      <c r="AH163" s="168">
        <v>14520</v>
      </c>
      <c r="AI163" s="168">
        <v>14015</v>
      </c>
      <c r="AJ163" s="168">
        <v>60</v>
      </c>
      <c r="AK163" s="168">
        <v>56</v>
      </c>
      <c r="AL163" s="168">
        <v>64</v>
      </c>
    </row>
    <row r="164" spans="1:38" x14ac:dyDescent="0.2">
      <c r="A164" s="200" t="s">
        <v>108</v>
      </c>
      <c r="B164" s="212" t="s">
        <v>109</v>
      </c>
      <c r="C164" s="168">
        <v>67635</v>
      </c>
      <c r="D164" s="168">
        <v>32688</v>
      </c>
      <c r="E164" s="168">
        <v>34947</v>
      </c>
      <c r="F164" s="168">
        <v>65</v>
      </c>
      <c r="G164" s="168">
        <v>63</v>
      </c>
      <c r="H164" s="168">
        <v>67</v>
      </c>
      <c r="I164" s="168">
        <v>7876</v>
      </c>
      <c r="J164" s="168">
        <v>5114</v>
      </c>
      <c r="K164" s="168">
        <v>2762</v>
      </c>
      <c r="L164" s="168">
        <v>22</v>
      </c>
      <c r="M164" s="168">
        <v>23</v>
      </c>
      <c r="N164" s="168">
        <v>21</v>
      </c>
      <c r="O164" s="168">
        <v>3891</v>
      </c>
      <c r="P164" s="168">
        <v>2786</v>
      </c>
      <c r="Q164" s="168">
        <v>1105</v>
      </c>
      <c r="R164" s="168">
        <v>22</v>
      </c>
      <c r="S164" s="168">
        <v>23</v>
      </c>
      <c r="T164" s="168">
        <v>22</v>
      </c>
      <c r="U164" s="168">
        <v>11767</v>
      </c>
      <c r="V164" s="168">
        <v>7900</v>
      </c>
      <c r="W164" s="168">
        <v>3867</v>
      </c>
      <c r="X164" s="168">
        <v>22</v>
      </c>
      <c r="Y164" s="168">
        <v>23</v>
      </c>
      <c r="Z164" s="168">
        <v>21</v>
      </c>
      <c r="AA164" s="168">
        <v>1206</v>
      </c>
      <c r="AB164" s="168">
        <v>846</v>
      </c>
      <c r="AC164" s="168">
        <v>360</v>
      </c>
      <c r="AD164" s="168">
        <v>11</v>
      </c>
      <c r="AE164" s="168">
        <v>12</v>
      </c>
      <c r="AF164" s="168">
        <v>8</v>
      </c>
      <c r="AG164" s="168">
        <v>80968</v>
      </c>
      <c r="AH164" s="168">
        <v>41625</v>
      </c>
      <c r="AI164" s="168">
        <v>39343</v>
      </c>
      <c r="AJ164" s="168">
        <v>58</v>
      </c>
      <c r="AK164" s="168">
        <v>55</v>
      </c>
      <c r="AL164" s="168">
        <v>62</v>
      </c>
    </row>
    <row r="165" spans="1:38" x14ac:dyDescent="0.2">
      <c r="A165" s="200" t="s">
        <v>155</v>
      </c>
      <c r="B165" s="213" t="s">
        <v>156</v>
      </c>
      <c r="C165" s="168">
        <v>50569</v>
      </c>
      <c r="D165" s="168">
        <v>24217</v>
      </c>
      <c r="E165" s="168">
        <v>26352</v>
      </c>
      <c r="F165" s="168">
        <v>64</v>
      </c>
      <c r="G165" s="168">
        <v>61</v>
      </c>
      <c r="H165" s="168">
        <v>67</v>
      </c>
      <c r="I165" s="168">
        <v>5478</v>
      </c>
      <c r="J165" s="168">
        <v>3584</v>
      </c>
      <c r="K165" s="168">
        <v>1894</v>
      </c>
      <c r="L165" s="168">
        <v>24</v>
      </c>
      <c r="M165" s="168">
        <v>24</v>
      </c>
      <c r="N165" s="168">
        <v>23</v>
      </c>
      <c r="O165" s="168">
        <v>3599</v>
      </c>
      <c r="P165" s="168">
        <v>2552</v>
      </c>
      <c r="Q165" s="168">
        <v>1047</v>
      </c>
      <c r="R165" s="168">
        <v>26</v>
      </c>
      <c r="S165" s="168">
        <v>26</v>
      </c>
      <c r="T165" s="168">
        <v>26</v>
      </c>
      <c r="U165" s="168">
        <v>9077</v>
      </c>
      <c r="V165" s="168">
        <v>6136</v>
      </c>
      <c r="W165" s="168">
        <v>2941</v>
      </c>
      <c r="X165" s="168">
        <v>25</v>
      </c>
      <c r="Y165" s="168">
        <v>25</v>
      </c>
      <c r="Z165" s="168">
        <v>24</v>
      </c>
      <c r="AA165" s="168">
        <v>787</v>
      </c>
      <c r="AB165" s="168">
        <v>547</v>
      </c>
      <c r="AC165" s="168">
        <v>240</v>
      </c>
      <c r="AD165" s="168">
        <v>13</v>
      </c>
      <c r="AE165" s="168">
        <v>13</v>
      </c>
      <c r="AF165" s="168">
        <v>11</v>
      </c>
      <c r="AG165" s="168">
        <v>60757</v>
      </c>
      <c r="AH165" s="168">
        <v>31078</v>
      </c>
      <c r="AI165" s="168">
        <v>29679</v>
      </c>
      <c r="AJ165" s="168">
        <v>57</v>
      </c>
      <c r="AK165" s="168">
        <v>53</v>
      </c>
      <c r="AL165" s="168">
        <v>62</v>
      </c>
    </row>
    <row r="166" spans="1:38" x14ac:dyDescent="0.2">
      <c r="A166" s="200" t="s">
        <v>186</v>
      </c>
      <c r="B166" s="212" t="s">
        <v>187</v>
      </c>
      <c r="C166" s="168">
        <v>42688</v>
      </c>
      <c r="D166" s="168">
        <v>20564</v>
      </c>
      <c r="E166" s="168">
        <v>22124</v>
      </c>
      <c r="F166" s="168">
        <v>64</v>
      </c>
      <c r="G166" s="168">
        <v>62</v>
      </c>
      <c r="H166" s="168">
        <v>66</v>
      </c>
      <c r="I166" s="168">
        <v>4253</v>
      </c>
      <c r="J166" s="168">
        <v>2760</v>
      </c>
      <c r="K166" s="168">
        <v>1493</v>
      </c>
      <c r="L166" s="168">
        <v>22</v>
      </c>
      <c r="M166" s="168">
        <v>23</v>
      </c>
      <c r="N166" s="168">
        <v>22</v>
      </c>
      <c r="O166" s="168">
        <v>2370</v>
      </c>
      <c r="P166" s="168">
        <v>1696</v>
      </c>
      <c r="Q166" s="168">
        <v>674</v>
      </c>
      <c r="R166" s="168">
        <v>25</v>
      </c>
      <c r="S166" s="168">
        <v>25</v>
      </c>
      <c r="T166" s="168">
        <v>26</v>
      </c>
      <c r="U166" s="168">
        <v>6623</v>
      </c>
      <c r="V166" s="168">
        <v>4456</v>
      </c>
      <c r="W166" s="168">
        <v>2167</v>
      </c>
      <c r="X166" s="168">
        <v>23</v>
      </c>
      <c r="Y166" s="168">
        <v>24</v>
      </c>
      <c r="Z166" s="168">
        <v>23</v>
      </c>
      <c r="AA166" s="168">
        <v>667</v>
      </c>
      <c r="AB166" s="168">
        <v>462</v>
      </c>
      <c r="AC166" s="168">
        <v>205</v>
      </c>
      <c r="AD166" s="168">
        <v>11</v>
      </c>
      <c r="AE166" s="168">
        <v>11</v>
      </c>
      <c r="AF166" s="168">
        <v>10</v>
      </c>
      <c r="AG166" s="168">
        <v>50257</v>
      </c>
      <c r="AH166" s="168">
        <v>25624</v>
      </c>
      <c r="AI166" s="168">
        <v>24633</v>
      </c>
      <c r="AJ166" s="168">
        <v>58</v>
      </c>
      <c r="AK166" s="168">
        <v>54</v>
      </c>
      <c r="AL166" s="168">
        <v>62</v>
      </c>
    </row>
    <row r="167" spans="1:38" x14ac:dyDescent="0.2">
      <c r="A167" s="200" t="s">
        <v>206</v>
      </c>
      <c r="B167" s="212" t="s">
        <v>207</v>
      </c>
      <c r="C167" s="168">
        <v>52892</v>
      </c>
      <c r="D167" s="168">
        <v>24913</v>
      </c>
      <c r="E167" s="168">
        <v>27979</v>
      </c>
      <c r="F167" s="168">
        <v>68</v>
      </c>
      <c r="G167" s="168">
        <v>66</v>
      </c>
      <c r="H167" s="168">
        <v>70</v>
      </c>
      <c r="I167" s="168">
        <v>6785</v>
      </c>
      <c r="J167" s="168">
        <v>4340</v>
      </c>
      <c r="K167" s="168">
        <v>2445</v>
      </c>
      <c r="L167" s="168">
        <v>26</v>
      </c>
      <c r="M167" s="168">
        <v>26</v>
      </c>
      <c r="N167" s="168">
        <v>26</v>
      </c>
      <c r="O167" s="168">
        <v>4178</v>
      </c>
      <c r="P167" s="168">
        <v>2943</v>
      </c>
      <c r="Q167" s="168">
        <v>1235</v>
      </c>
      <c r="R167" s="168">
        <v>24</v>
      </c>
      <c r="S167" s="168">
        <v>24</v>
      </c>
      <c r="T167" s="168">
        <v>23</v>
      </c>
      <c r="U167" s="168">
        <v>10963</v>
      </c>
      <c r="V167" s="168">
        <v>7283</v>
      </c>
      <c r="W167" s="168">
        <v>3680</v>
      </c>
      <c r="X167" s="168">
        <v>25</v>
      </c>
      <c r="Y167" s="168">
        <v>25</v>
      </c>
      <c r="Z167" s="168">
        <v>25</v>
      </c>
      <c r="AA167" s="168">
        <v>1123</v>
      </c>
      <c r="AB167" s="168">
        <v>789</v>
      </c>
      <c r="AC167" s="168">
        <v>334</v>
      </c>
      <c r="AD167" s="168">
        <v>11</v>
      </c>
      <c r="AE167" s="168">
        <v>11</v>
      </c>
      <c r="AF167" s="168">
        <v>9</v>
      </c>
      <c r="AG167" s="168">
        <v>65341</v>
      </c>
      <c r="AH167" s="168">
        <v>33182</v>
      </c>
      <c r="AI167" s="168">
        <v>32159</v>
      </c>
      <c r="AJ167" s="168">
        <v>60</v>
      </c>
      <c r="AK167" s="168">
        <v>56</v>
      </c>
      <c r="AL167" s="168">
        <v>64</v>
      </c>
    </row>
    <row r="168" spans="1:38" x14ac:dyDescent="0.2">
      <c r="A168" s="200" t="s">
        <v>236</v>
      </c>
      <c r="B168" s="212" t="s">
        <v>237</v>
      </c>
      <c r="C168" s="168">
        <v>54688</v>
      </c>
      <c r="D168" s="168">
        <v>26497</v>
      </c>
      <c r="E168" s="168">
        <v>28191</v>
      </c>
      <c r="F168" s="168">
        <v>62</v>
      </c>
      <c r="G168" s="168">
        <v>60</v>
      </c>
      <c r="H168" s="168">
        <v>64</v>
      </c>
      <c r="I168" s="168">
        <v>5895</v>
      </c>
      <c r="J168" s="168">
        <v>3855</v>
      </c>
      <c r="K168" s="168">
        <v>2040</v>
      </c>
      <c r="L168" s="168">
        <v>22</v>
      </c>
      <c r="M168" s="168">
        <v>23</v>
      </c>
      <c r="N168" s="168">
        <v>20</v>
      </c>
      <c r="O168" s="168">
        <v>3425</v>
      </c>
      <c r="P168" s="168">
        <v>2431</v>
      </c>
      <c r="Q168" s="168">
        <v>994</v>
      </c>
      <c r="R168" s="168">
        <v>21</v>
      </c>
      <c r="S168" s="168">
        <v>21</v>
      </c>
      <c r="T168" s="168">
        <v>22</v>
      </c>
      <c r="U168" s="168">
        <v>9320</v>
      </c>
      <c r="V168" s="168">
        <v>6286</v>
      </c>
      <c r="W168" s="168">
        <v>3034</v>
      </c>
      <c r="X168" s="168">
        <v>22</v>
      </c>
      <c r="Y168" s="168">
        <v>22</v>
      </c>
      <c r="Z168" s="168">
        <v>21</v>
      </c>
      <c r="AA168" s="168">
        <v>1073</v>
      </c>
      <c r="AB168" s="168">
        <v>804</v>
      </c>
      <c r="AC168" s="168">
        <v>269</v>
      </c>
      <c r="AD168" s="168">
        <v>11</v>
      </c>
      <c r="AE168" s="168">
        <v>12</v>
      </c>
      <c r="AF168" s="168">
        <v>9</v>
      </c>
      <c r="AG168" s="168">
        <v>65401</v>
      </c>
      <c r="AH168" s="168">
        <v>33764</v>
      </c>
      <c r="AI168" s="168">
        <v>31637</v>
      </c>
      <c r="AJ168" s="168">
        <v>55</v>
      </c>
      <c r="AK168" s="168">
        <v>52</v>
      </c>
      <c r="AL168" s="168">
        <v>59</v>
      </c>
    </row>
    <row r="169" spans="1:38" x14ac:dyDescent="0.2">
      <c r="A169" s="200" t="s">
        <v>259</v>
      </c>
      <c r="B169" s="212" t="s">
        <v>443</v>
      </c>
      <c r="C169" s="168">
        <v>76362</v>
      </c>
      <c r="D169" s="168">
        <v>36300</v>
      </c>
      <c r="E169" s="168">
        <v>40062</v>
      </c>
      <c r="F169" s="168">
        <v>67</v>
      </c>
      <c r="G169" s="168">
        <v>66</v>
      </c>
      <c r="H169" s="168">
        <v>69</v>
      </c>
      <c r="I169" s="168">
        <v>8800</v>
      </c>
      <c r="J169" s="168">
        <v>5617</v>
      </c>
      <c r="K169" s="168">
        <v>3183</v>
      </c>
      <c r="L169" s="168">
        <v>33</v>
      </c>
      <c r="M169" s="168">
        <v>33</v>
      </c>
      <c r="N169" s="168">
        <v>33</v>
      </c>
      <c r="O169" s="168">
        <v>6078</v>
      </c>
      <c r="P169" s="168">
        <v>4334</v>
      </c>
      <c r="Q169" s="168">
        <v>1744</v>
      </c>
      <c r="R169" s="168">
        <v>31</v>
      </c>
      <c r="S169" s="168">
        <v>31</v>
      </c>
      <c r="T169" s="168">
        <v>31</v>
      </c>
      <c r="U169" s="168">
        <v>14878</v>
      </c>
      <c r="V169" s="168">
        <v>9951</v>
      </c>
      <c r="W169" s="168">
        <v>4927</v>
      </c>
      <c r="X169" s="168">
        <v>32</v>
      </c>
      <c r="Y169" s="168">
        <v>32</v>
      </c>
      <c r="Z169" s="168">
        <v>32</v>
      </c>
      <c r="AA169" s="168">
        <v>1630</v>
      </c>
      <c r="AB169" s="168">
        <v>1164</v>
      </c>
      <c r="AC169" s="168">
        <v>466</v>
      </c>
      <c r="AD169" s="168">
        <v>13</v>
      </c>
      <c r="AE169" s="168">
        <v>14</v>
      </c>
      <c r="AF169" s="168">
        <v>11</v>
      </c>
      <c r="AG169" s="168">
        <v>93782</v>
      </c>
      <c r="AH169" s="168">
        <v>47883</v>
      </c>
      <c r="AI169" s="168">
        <v>45899</v>
      </c>
      <c r="AJ169" s="168">
        <v>60</v>
      </c>
      <c r="AK169" s="168">
        <v>57</v>
      </c>
      <c r="AL169" s="168">
        <v>64</v>
      </c>
    </row>
    <row r="170" spans="1:38" x14ac:dyDescent="0.2">
      <c r="A170" s="201" t="s">
        <v>261</v>
      </c>
      <c r="B170" s="212" t="s">
        <v>262</v>
      </c>
      <c r="C170" s="168">
        <v>26815</v>
      </c>
      <c r="D170" s="168">
        <v>12640</v>
      </c>
      <c r="E170" s="168">
        <v>14175</v>
      </c>
      <c r="F170" s="168">
        <v>67</v>
      </c>
      <c r="G170" s="168">
        <v>65</v>
      </c>
      <c r="H170" s="168">
        <v>68</v>
      </c>
      <c r="I170" s="168">
        <v>3027</v>
      </c>
      <c r="J170" s="168">
        <v>1882</v>
      </c>
      <c r="K170" s="168">
        <v>1145</v>
      </c>
      <c r="L170" s="168">
        <v>33</v>
      </c>
      <c r="M170" s="168">
        <v>33</v>
      </c>
      <c r="N170" s="168">
        <v>33</v>
      </c>
      <c r="O170" s="168">
        <v>2358</v>
      </c>
      <c r="P170" s="168">
        <v>1675</v>
      </c>
      <c r="Q170" s="168">
        <v>683</v>
      </c>
      <c r="R170" s="168">
        <v>31</v>
      </c>
      <c r="S170" s="168">
        <v>31</v>
      </c>
      <c r="T170" s="168">
        <v>30</v>
      </c>
      <c r="U170" s="168">
        <v>5385</v>
      </c>
      <c r="V170" s="168">
        <v>3557</v>
      </c>
      <c r="W170" s="168">
        <v>1828</v>
      </c>
      <c r="X170" s="168">
        <v>32</v>
      </c>
      <c r="Y170" s="168">
        <v>32</v>
      </c>
      <c r="Z170" s="168">
        <v>32</v>
      </c>
      <c r="AA170" s="168">
        <v>610</v>
      </c>
      <c r="AB170" s="168">
        <v>446</v>
      </c>
      <c r="AC170" s="168">
        <v>164</v>
      </c>
      <c r="AD170" s="168">
        <v>15</v>
      </c>
      <c r="AE170" s="168">
        <v>16</v>
      </c>
      <c r="AF170" s="168">
        <v>12</v>
      </c>
      <c r="AG170" s="168">
        <v>33140</v>
      </c>
      <c r="AH170" s="168">
        <v>16803</v>
      </c>
      <c r="AI170" s="168">
        <v>16337</v>
      </c>
      <c r="AJ170" s="168">
        <v>60</v>
      </c>
      <c r="AK170" s="168">
        <v>57</v>
      </c>
      <c r="AL170" s="168">
        <v>63</v>
      </c>
    </row>
    <row r="171" spans="1:38" x14ac:dyDescent="0.2">
      <c r="A171" s="201" t="s">
        <v>291</v>
      </c>
      <c r="B171" s="193" t="s">
        <v>292</v>
      </c>
      <c r="C171" s="168">
        <v>49547</v>
      </c>
      <c r="D171" s="168">
        <v>23660</v>
      </c>
      <c r="E171" s="168">
        <v>25887</v>
      </c>
      <c r="F171" s="168">
        <v>68</v>
      </c>
      <c r="G171" s="168">
        <v>66</v>
      </c>
      <c r="H171" s="168">
        <v>69</v>
      </c>
      <c r="I171" s="168">
        <v>5773</v>
      </c>
      <c r="J171" s="168">
        <v>3735</v>
      </c>
      <c r="K171" s="168">
        <v>2038</v>
      </c>
      <c r="L171" s="168">
        <v>33</v>
      </c>
      <c r="M171" s="168">
        <v>33</v>
      </c>
      <c r="N171" s="168">
        <v>32</v>
      </c>
      <c r="O171" s="168">
        <v>3720</v>
      </c>
      <c r="P171" s="168">
        <v>2659</v>
      </c>
      <c r="Q171" s="168">
        <v>1061</v>
      </c>
      <c r="R171" s="168">
        <v>31</v>
      </c>
      <c r="S171" s="168">
        <v>31</v>
      </c>
      <c r="T171" s="168">
        <v>32</v>
      </c>
      <c r="U171" s="168">
        <v>9493</v>
      </c>
      <c r="V171" s="168">
        <v>6394</v>
      </c>
      <c r="W171" s="168">
        <v>3099</v>
      </c>
      <c r="X171" s="168">
        <v>32</v>
      </c>
      <c r="Y171" s="168">
        <v>32</v>
      </c>
      <c r="Z171" s="168">
        <v>32</v>
      </c>
      <c r="AA171" s="168">
        <v>1020</v>
      </c>
      <c r="AB171" s="168">
        <v>718</v>
      </c>
      <c r="AC171" s="168">
        <v>302</v>
      </c>
      <c r="AD171" s="168">
        <v>12</v>
      </c>
      <c r="AE171" s="168">
        <v>13</v>
      </c>
      <c r="AF171" s="168">
        <v>11</v>
      </c>
      <c r="AG171" s="168">
        <v>60642</v>
      </c>
      <c r="AH171" s="168">
        <v>31080</v>
      </c>
      <c r="AI171" s="168">
        <v>29562</v>
      </c>
      <c r="AJ171" s="168">
        <v>61</v>
      </c>
      <c r="AK171" s="168">
        <v>57</v>
      </c>
      <c r="AL171" s="168">
        <v>64</v>
      </c>
    </row>
    <row r="172" spans="1:38" x14ac:dyDescent="0.2">
      <c r="A172" s="200" t="s">
        <v>331</v>
      </c>
      <c r="B172" s="194" t="s">
        <v>332</v>
      </c>
      <c r="C172" s="168">
        <v>77457</v>
      </c>
      <c r="D172" s="168">
        <v>37134</v>
      </c>
      <c r="E172" s="168">
        <v>40323</v>
      </c>
      <c r="F172" s="168">
        <v>63</v>
      </c>
      <c r="G172" s="168">
        <v>61</v>
      </c>
      <c r="H172" s="168">
        <v>64</v>
      </c>
      <c r="I172" s="168">
        <v>9744</v>
      </c>
      <c r="J172" s="168">
        <v>6327</v>
      </c>
      <c r="K172" s="168">
        <v>3417</v>
      </c>
      <c r="L172" s="168">
        <v>22</v>
      </c>
      <c r="M172" s="168">
        <v>24</v>
      </c>
      <c r="N172" s="168">
        <v>20</v>
      </c>
      <c r="O172" s="168">
        <v>5045</v>
      </c>
      <c r="P172" s="168">
        <v>3555</v>
      </c>
      <c r="Q172" s="168">
        <v>1490</v>
      </c>
      <c r="R172" s="168">
        <v>22</v>
      </c>
      <c r="S172" s="168">
        <v>22</v>
      </c>
      <c r="T172" s="168">
        <v>21</v>
      </c>
      <c r="U172" s="168">
        <v>14789</v>
      </c>
      <c r="V172" s="168">
        <v>9882</v>
      </c>
      <c r="W172" s="168">
        <v>4907</v>
      </c>
      <c r="X172" s="168">
        <v>22</v>
      </c>
      <c r="Y172" s="168">
        <v>23</v>
      </c>
      <c r="Z172" s="168">
        <v>20</v>
      </c>
      <c r="AA172" s="168">
        <v>1483</v>
      </c>
      <c r="AB172" s="168">
        <v>1063</v>
      </c>
      <c r="AC172" s="168">
        <v>420</v>
      </c>
      <c r="AD172" s="168">
        <v>12</v>
      </c>
      <c r="AE172" s="168">
        <v>12</v>
      </c>
      <c r="AF172" s="168">
        <v>11</v>
      </c>
      <c r="AG172" s="168">
        <v>94208</v>
      </c>
      <c r="AH172" s="168">
        <v>48315</v>
      </c>
      <c r="AI172" s="168">
        <v>45893</v>
      </c>
      <c r="AJ172" s="168">
        <v>56</v>
      </c>
      <c r="AK172" s="168">
        <v>52</v>
      </c>
      <c r="AL172" s="168">
        <v>59</v>
      </c>
    </row>
    <row r="173" spans="1:38" x14ac:dyDescent="0.2">
      <c r="A173" s="200" t="s">
        <v>371</v>
      </c>
      <c r="B173" s="194" t="s">
        <v>372</v>
      </c>
      <c r="C173" s="168">
        <v>45313</v>
      </c>
      <c r="D173" s="168">
        <v>21865</v>
      </c>
      <c r="E173" s="168">
        <v>23448</v>
      </c>
      <c r="F173" s="168">
        <v>65</v>
      </c>
      <c r="G173" s="168">
        <v>63</v>
      </c>
      <c r="H173" s="168">
        <v>68</v>
      </c>
      <c r="I173" s="168">
        <v>4899</v>
      </c>
      <c r="J173" s="168">
        <v>3208</v>
      </c>
      <c r="K173" s="168">
        <v>1691</v>
      </c>
      <c r="L173" s="168">
        <v>24</v>
      </c>
      <c r="M173" s="168">
        <v>25</v>
      </c>
      <c r="N173" s="168">
        <v>22</v>
      </c>
      <c r="O173" s="168">
        <v>2967</v>
      </c>
      <c r="P173" s="168">
        <v>2102</v>
      </c>
      <c r="Q173" s="168">
        <v>865</v>
      </c>
      <c r="R173" s="168">
        <v>26</v>
      </c>
      <c r="S173" s="168">
        <v>26</v>
      </c>
      <c r="T173" s="168">
        <v>25</v>
      </c>
      <c r="U173" s="168">
        <v>7866</v>
      </c>
      <c r="V173" s="168">
        <v>5310</v>
      </c>
      <c r="W173" s="168">
        <v>2556</v>
      </c>
      <c r="X173" s="168">
        <v>25</v>
      </c>
      <c r="Y173" s="168">
        <v>26</v>
      </c>
      <c r="Z173" s="168">
        <v>23</v>
      </c>
      <c r="AA173" s="168">
        <v>816</v>
      </c>
      <c r="AB173" s="168">
        <v>584</v>
      </c>
      <c r="AC173" s="168">
        <v>232</v>
      </c>
      <c r="AD173" s="168">
        <v>13</v>
      </c>
      <c r="AE173" s="168">
        <v>13</v>
      </c>
      <c r="AF173" s="168">
        <v>12</v>
      </c>
      <c r="AG173" s="168">
        <v>54250</v>
      </c>
      <c r="AH173" s="168">
        <v>27879</v>
      </c>
      <c r="AI173" s="168">
        <v>26371</v>
      </c>
      <c r="AJ173" s="168">
        <v>58</v>
      </c>
      <c r="AK173" s="168">
        <v>55</v>
      </c>
      <c r="AL173" s="168">
        <v>63</v>
      </c>
    </row>
    <row r="174" spans="1:38" x14ac:dyDescent="0.2">
      <c r="A174" s="202" t="s">
        <v>80</v>
      </c>
      <c r="B174" s="208" t="s">
        <v>81</v>
      </c>
      <c r="C174" s="168">
        <v>490927</v>
      </c>
      <c r="D174" s="168">
        <v>235218</v>
      </c>
      <c r="E174" s="168">
        <v>255709</v>
      </c>
      <c r="F174" s="168">
        <v>65</v>
      </c>
      <c r="G174" s="168">
        <v>63</v>
      </c>
      <c r="H174" s="168">
        <v>67</v>
      </c>
      <c r="I174" s="168">
        <v>56439</v>
      </c>
      <c r="J174" s="168">
        <v>36555</v>
      </c>
      <c r="K174" s="168">
        <v>19884</v>
      </c>
      <c r="L174" s="168">
        <v>25</v>
      </c>
      <c r="M174" s="168">
        <v>26</v>
      </c>
      <c r="N174" s="168">
        <v>24</v>
      </c>
      <c r="O174" s="168">
        <v>33546</v>
      </c>
      <c r="P174" s="168">
        <v>23791</v>
      </c>
      <c r="Q174" s="168">
        <v>9755</v>
      </c>
      <c r="R174" s="168">
        <v>25</v>
      </c>
      <c r="S174" s="168">
        <v>25</v>
      </c>
      <c r="T174" s="168">
        <v>25</v>
      </c>
      <c r="U174" s="168">
        <v>89985</v>
      </c>
      <c r="V174" s="168">
        <v>60346</v>
      </c>
      <c r="W174" s="168">
        <v>29639</v>
      </c>
      <c r="X174" s="168">
        <v>25</v>
      </c>
      <c r="Y174" s="168">
        <v>25</v>
      </c>
      <c r="Z174" s="168">
        <v>24</v>
      </c>
      <c r="AA174" s="168">
        <v>9207</v>
      </c>
      <c r="AB174" s="168">
        <v>6540</v>
      </c>
      <c r="AC174" s="168">
        <v>2667</v>
      </c>
      <c r="AD174" s="168">
        <v>12</v>
      </c>
      <c r="AE174" s="168">
        <v>12</v>
      </c>
      <c r="AF174" s="168">
        <v>10</v>
      </c>
      <c r="AG174" s="168">
        <v>593499</v>
      </c>
      <c r="AH174" s="168">
        <v>303870</v>
      </c>
      <c r="AI174" s="168">
        <v>289629</v>
      </c>
      <c r="AJ174" s="168">
        <v>58</v>
      </c>
      <c r="AK174" s="168">
        <v>54</v>
      </c>
      <c r="AL174" s="168">
        <v>62</v>
      </c>
    </row>
  </sheetData>
  <phoneticPr fontId="0" type="noConversion"/>
  <pageMargins left="0.75" right="0.75" top="1" bottom="1" header="0.5" footer="0.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74"/>
  <sheetViews>
    <sheetView workbookViewId="0">
      <pane xSplit="2" ySplit="9" topLeftCell="C10" activePane="bottomRight" state="frozen"/>
      <selection activeCell="B10" sqref="B10:R192"/>
      <selection pane="topRight" activeCell="B10" sqref="B10:R192"/>
      <selection pane="bottomLeft" activeCell="B10" sqref="B10:R192"/>
      <selection pane="bottomRight" activeCell="B6" sqref="B6"/>
    </sheetView>
  </sheetViews>
  <sheetFormatPr defaultRowHeight="12.75" x14ac:dyDescent="0.2"/>
  <cols>
    <col min="1" max="1" width="17.140625" style="168" customWidth="1"/>
    <col min="2" max="2" width="30.140625" style="168" customWidth="1"/>
    <col min="3" max="16384" width="9.140625" style="168"/>
  </cols>
  <sheetData>
    <row r="1" spans="1:38" ht="15" x14ac:dyDescent="0.2">
      <c r="A1" s="180" t="s">
        <v>435</v>
      </c>
      <c r="B1" s="211"/>
      <c r="C1" s="209"/>
      <c r="D1" s="209"/>
      <c r="E1" s="209"/>
      <c r="F1" s="209"/>
      <c r="G1" s="209"/>
      <c r="H1" s="209"/>
      <c r="I1" s="209"/>
      <c r="J1" s="209"/>
      <c r="K1" s="209"/>
      <c r="L1" s="209"/>
      <c r="M1" s="209"/>
      <c r="N1" s="209"/>
      <c r="O1" s="209"/>
      <c r="P1" s="209"/>
      <c r="Q1" s="209"/>
      <c r="R1" s="209"/>
      <c r="S1" s="209"/>
      <c r="T1" s="209"/>
      <c r="U1" s="209"/>
      <c r="V1" s="209">
        <v>22</v>
      </c>
      <c r="W1" s="209">
        <v>23</v>
      </c>
      <c r="X1" s="209">
        <v>24</v>
      </c>
      <c r="Y1" s="209">
        <v>25</v>
      </c>
      <c r="Z1" s="209">
        <v>26</v>
      </c>
      <c r="AA1" s="209">
        <v>27</v>
      </c>
      <c r="AB1" s="209">
        <v>28</v>
      </c>
      <c r="AC1" s="209">
        <v>29</v>
      </c>
      <c r="AD1" s="209">
        <v>30</v>
      </c>
      <c r="AE1" s="209">
        <v>31</v>
      </c>
      <c r="AF1" s="209">
        <v>32</v>
      </c>
      <c r="AG1" s="209">
        <v>33</v>
      </c>
      <c r="AH1" s="209">
        <v>34</v>
      </c>
      <c r="AI1" s="209">
        <v>35</v>
      </c>
      <c r="AJ1" s="209">
        <v>36</v>
      </c>
      <c r="AK1" s="209">
        <v>37</v>
      </c>
      <c r="AL1" s="209">
        <v>38</v>
      </c>
    </row>
    <row r="2" spans="1:38" x14ac:dyDescent="0.2">
      <c r="A2" s="211"/>
      <c r="B2" s="211"/>
      <c r="C2" s="210" t="s">
        <v>17</v>
      </c>
      <c r="D2" s="210"/>
      <c r="E2" s="210"/>
      <c r="F2" s="210"/>
      <c r="G2" s="210"/>
      <c r="H2" s="210"/>
      <c r="I2" s="210" t="s">
        <v>20</v>
      </c>
      <c r="J2" s="210"/>
      <c r="K2" s="210"/>
      <c r="L2" s="210"/>
      <c r="M2" s="210"/>
      <c r="N2" s="210"/>
      <c r="O2" s="210" t="s">
        <v>446</v>
      </c>
      <c r="P2" s="210"/>
      <c r="Q2" s="210"/>
      <c r="R2" s="210"/>
      <c r="S2" s="210"/>
      <c r="T2" s="210"/>
      <c r="U2" s="210" t="s">
        <v>19</v>
      </c>
      <c r="V2" s="210"/>
      <c r="W2" s="210"/>
      <c r="X2" s="210"/>
      <c r="Y2" s="210"/>
      <c r="Z2" s="210"/>
      <c r="AA2" s="210" t="s">
        <v>22</v>
      </c>
      <c r="AB2" s="210"/>
      <c r="AC2" s="210"/>
      <c r="AD2" s="210"/>
      <c r="AE2" s="210"/>
      <c r="AF2" s="210"/>
      <c r="AG2" s="210" t="s">
        <v>53</v>
      </c>
      <c r="AH2" s="210"/>
      <c r="AI2" s="210"/>
      <c r="AJ2" s="210"/>
      <c r="AK2" s="210"/>
      <c r="AL2" s="210"/>
    </row>
    <row r="3" spans="1:38" x14ac:dyDescent="0.2">
      <c r="A3" s="211"/>
      <c r="B3" s="211"/>
      <c r="C3" s="210" t="s">
        <v>412</v>
      </c>
      <c r="D3" s="210"/>
      <c r="E3" s="210"/>
      <c r="F3" s="210"/>
      <c r="G3" s="210"/>
      <c r="H3" s="210"/>
      <c r="I3" s="210" t="s">
        <v>412</v>
      </c>
      <c r="J3" s="210"/>
      <c r="K3" s="210"/>
      <c r="L3" s="210"/>
      <c r="M3" s="210"/>
      <c r="N3" s="210"/>
      <c r="O3" s="210" t="s">
        <v>412</v>
      </c>
      <c r="P3" s="210"/>
      <c r="Q3" s="210"/>
      <c r="R3" s="210"/>
      <c r="S3" s="210"/>
      <c r="T3" s="210"/>
      <c r="U3" s="210" t="s">
        <v>412</v>
      </c>
      <c r="V3" s="210"/>
      <c r="W3" s="210"/>
      <c r="X3" s="210"/>
      <c r="Y3" s="210"/>
      <c r="Z3" s="210"/>
      <c r="AA3" s="210" t="s">
        <v>412</v>
      </c>
      <c r="AB3" s="210"/>
      <c r="AC3" s="210"/>
      <c r="AD3" s="210"/>
      <c r="AE3" s="210"/>
      <c r="AF3" s="210"/>
      <c r="AG3" s="210" t="s">
        <v>412</v>
      </c>
      <c r="AH3" s="210"/>
      <c r="AI3" s="210"/>
      <c r="AJ3" s="210"/>
      <c r="AK3" s="210"/>
      <c r="AL3" s="210"/>
    </row>
    <row r="4" spans="1:38" x14ac:dyDescent="0.2">
      <c r="A4" s="211"/>
      <c r="B4" s="211"/>
      <c r="C4" s="211">
        <v>1</v>
      </c>
      <c r="D4" s="211"/>
      <c r="E4" s="211"/>
      <c r="F4" s="211"/>
      <c r="G4" s="211"/>
      <c r="H4" s="211"/>
      <c r="I4" s="211">
        <v>1</v>
      </c>
      <c r="J4" s="211"/>
      <c r="K4" s="211"/>
      <c r="L4" s="211"/>
      <c r="M4" s="211"/>
      <c r="N4" s="211"/>
      <c r="O4" s="211">
        <v>1</v>
      </c>
      <c r="P4" s="211"/>
      <c r="Q4" s="211"/>
      <c r="R4" s="211"/>
      <c r="S4" s="211"/>
      <c r="T4" s="211"/>
      <c r="U4" s="211">
        <v>1</v>
      </c>
      <c r="V4" s="211"/>
      <c r="W4" s="211"/>
      <c r="X4" s="211"/>
      <c r="Y4" s="211"/>
      <c r="Z4" s="211"/>
      <c r="AA4" s="211">
        <v>1</v>
      </c>
      <c r="AB4" s="211"/>
      <c r="AC4" s="211"/>
      <c r="AD4" s="211"/>
      <c r="AE4" s="211"/>
      <c r="AF4" s="211"/>
      <c r="AG4" s="211">
        <v>1</v>
      </c>
      <c r="AH4" s="211"/>
      <c r="AI4" s="211"/>
      <c r="AJ4" s="211"/>
      <c r="AK4" s="211"/>
      <c r="AL4" s="211"/>
    </row>
    <row r="5" spans="1:38" x14ac:dyDescent="0.2">
      <c r="A5" s="211"/>
      <c r="B5" s="211"/>
      <c r="C5" s="211" t="s">
        <v>432</v>
      </c>
      <c r="D5" s="211"/>
      <c r="E5" s="211"/>
      <c r="F5" s="211"/>
      <c r="G5" s="211"/>
      <c r="H5" s="211"/>
      <c r="I5" s="211" t="s">
        <v>432</v>
      </c>
      <c r="J5" s="211"/>
      <c r="K5" s="211"/>
      <c r="L5" s="211"/>
      <c r="M5" s="211"/>
      <c r="N5" s="211"/>
      <c r="O5" s="211" t="s">
        <v>432</v>
      </c>
      <c r="P5" s="211"/>
      <c r="Q5" s="211"/>
      <c r="R5" s="211"/>
      <c r="S5" s="211"/>
      <c r="T5" s="211"/>
      <c r="U5" s="211" t="s">
        <v>432</v>
      </c>
      <c r="V5" s="211"/>
      <c r="W5" s="211"/>
      <c r="X5" s="211"/>
      <c r="Y5" s="211"/>
      <c r="Z5" s="211"/>
      <c r="AA5" s="211" t="s">
        <v>432</v>
      </c>
      <c r="AB5" s="211"/>
      <c r="AC5" s="211"/>
      <c r="AD5" s="211"/>
      <c r="AE5" s="211"/>
      <c r="AF5" s="211"/>
      <c r="AG5" s="211" t="s">
        <v>432</v>
      </c>
      <c r="AH5" s="211"/>
      <c r="AI5" s="211"/>
      <c r="AJ5" s="211"/>
      <c r="AK5" s="211"/>
      <c r="AL5" s="211"/>
    </row>
    <row r="6" spans="1:38" x14ac:dyDescent="0.2">
      <c r="C6" s="211" t="s">
        <v>53</v>
      </c>
      <c r="D6" s="211"/>
      <c r="E6" s="211"/>
      <c r="F6" s="211">
        <v>1</v>
      </c>
      <c r="G6" s="211"/>
      <c r="H6" s="211"/>
      <c r="I6" s="211" t="s">
        <v>53</v>
      </c>
      <c r="J6" s="211"/>
      <c r="K6" s="211"/>
      <c r="L6" s="211">
        <v>1</v>
      </c>
      <c r="M6" s="211"/>
      <c r="N6" s="211"/>
      <c r="O6" s="211" t="s">
        <v>53</v>
      </c>
      <c r="P6" s="211"/>
      <c r="Q6" s="211"/>
      <c r="R6" s="211">
        <v>1</v>
      </c>
      <c r="S6" s="211"/>
      <c r="T6" s="211"/>
      <c r="U6" s="211" t="s">
        <v>53</v>
      </c>
      <c r="V6" s="211"/>
      <c r="W6" s="211"/>
      <c r="X6" s="211">
        <v>1</v>
      </c>
      <c r="Y6" s="211"/>
      <c r="Z6" s="211"/>
      <c r="AA6" s="211" t="s">
        <v>53</v>
      </c>
      <c r="AB6" s="211"/>
      <c r="AC6" s="211"/>
      <c r="AD6" s="211">
        <v>1</v>
      </c>
      <c r="AE6" s="211"/>
      <c r="AF6" s="211"/>
      <c r="AG6" s="211" t="s">
        <v>53</v>
      </c>
      <c r="AH6" s="211"/>
      <c r="AI6" s="211"/>
      <c r="AJ6" s="211">
        <v>1</v>
      </c>
      <c r="AK6" s="211"/>
      <c r="AL6" s="211"/>
    </row>
    <row r="7" spans="1:38" x14ac:dyDescent="0.2">
      <c r="C7" s="211" t="s">
        <v>413</v>
      </c>
      <c r="D7" s="211"/>
      <c r="E7" s="211"/>
      <c r="F7" s="211" t="s">
        <v>413</v>
      </c>
      <c r="G7" s="211"/>
      <c r="H7" s="211"/>
      <c r="I7" s="211" t="s">
        <v>413</v>
      </c>
      <c r="J7" s="211"/>
      <c r="K7" s="211"/>
      <c r="L7" s="211" t="s">
        <v>413</v>
      </c>
      <c r="M7" s="211"/>
      <c r="N7" s="211"/>
      <c r="O7" s="211" t="s">
        <v>413</v>
      </c>
      <c r="P7" s="211"/>
      <c r="Q7" s="211"/>
      <c r="R7" s="211" t="s">
        <v>413</v>
      </c>
      <c r="S7" s="211"/>
      <c r="T7" s="211"/>
      <c r="U7" s="211" t="s">
        <v>413</v>
      </c>
      <c r="V7" s="211"/>
      <c r="W7" s="211"/>
      <c r="X7" s="211" t="s">
        <v>413</v>
      </c>
      <c r="Y7" s="211"/>
      <c r="Z7" s="211"/>
      <c r="AA7" s="211" t="s">
        <v>413</v>
      </c>
      <c r="AB7" s="211"/>
      <c r="AC7" s="211"/>
      <c r="AD7" s="211" t="s">
        <v>413</v>
      </c>
      <c r="AE7" s="211"/>
      <c r="AF7" s="211"/>
      <c r="AG7" s="211" t="s">
        <v>413</v>
      </c>
      <c r="AH7" s="211"/>
      <c r="AI7" s="211"/>
      <c r="AJ7" s="211" t="s">
        <v>413</v>
      </c>
      <c r="AK7" s="211"/>
      <c r="AL7" s="211"/>
    </row>
    <row r="8" spans="1:38" x14ac:dyDescent="0.2">
      <c r="C8" s="210" t="s">
        <v>53</v>
      </c>
      <c r="D8" s="210" t="s">
        <v>414</v>
      </c>
      <c r="E8" s="210" t="s">
        <v>415</v>
      </c>
      <c r="F8" s="210" t="s">
        <v>53</v>
      </c>
      <c r="G8" s="210" t="s">
        <v>414</v>
      </c>
      <c r="H8" s="210" t="s">
        <v>415</v>
      </c>
      <c r="I8" s="210" t="s">
        <v>53</v>
      </c>
      <c r="J8" s="210" t="s">
        <v>414</v>
      </c>
      <c r="K8" s="210" t="s">
        <v>415</v>
      </c>
      <c r="L8" s="210" t="s">
        <v>53</v>
      </c>
      <c r="M8" s="210" t="s">
        <v>414</v>
      </c>
      <c r="N8" s="210" t="s">
        <v>415</v>
      </c>
      <c r="O8" s="210" t="s">
        <v>53</v>
      </c>
      <c r="P8" s="210" t="s">
        <v>414</v>
      </c>
      <c r="Q8" s="210" t="s">
        <v>415</v>
      </c>
      <c r="R8" s="210" t="s">
        <v>53</v>
      </c>
      <c r="S8" s="210" t="s">
        <v>414</v>
      </c>
      <c r="T8" s="210" t="s">
        <v>415</v>
      </c>
      <c r="U8" s="210" t="s">
        <v>53</v>
      </c>
      <c r="V8" s="210" t="s">
        <v>414</v>
      </c>
      <c r="W8" s="210" t="s">
        <v>415</v>
      </c>
      <c r="X8" s="210" t="s">
        <v>53</v>
      </c>
      <c r="Y8" s="210" t="s">
        <v>414</v>
      </c>
      <c r="Z8" s="210" t="s">
        <v>415</v>
      </c>
      <c r="AA8" s="210" t="s">
        <v>53</v>
      </c>
      <c r="AB8" s="210" t="s">
        <v>414</v>
      </c>
      <c r="AC8" s="210" t="s">
        <v>415</v>
      </c>
      <c r="AD8" s="210" t="s">
        <v>53</v>
      </c>
      <c r="AE8" s="210" t="s">
        <v>414</v>
      </c>
      <c r="AF8" s="210" t="s">
        <v>415</v>
      </c>
      <c r="AG8" s="210" t="s">
        <v>53</v>
      </c>
      <c r="AH8" s="210" t="s">
        <v>414</v>
      </c>
      <c r="AI8" s="210" t="s">
        <v>415</v>
      </c>
      <c r="AJ8" s="210" t="s">
        <v>53</v>
      </c>
      <c r="AK8" s="210" t="s">
        <v>414</v>
      </c>
      <c r="AL8" s="210" t="s">
        <v>415</v>
      </c>
    </row>
    <row r="9" spans="1:38" x14ac:dyDescent="0.2">
      <c r="C9" s="211" t="s">
        <v>421</v>
      </c>
      <c r="D9" s="211" t="s">
        <v>421</v>
      </c>
      <c r="E9" s="211" t="s">
        <v>421</v>
      </c>
      <c r="F9" s="211" t="s">
        <v>421</v>
      </c>
      <c r="G9" s="211" t="s">
        <v>421</v>
      </c>
      <c r="H9" s="211" t="s">
        <v>421</v>
      </c>
      <c r="I9" s="211" t="s">
        <v>421</v>
      </c>
      <c r="J9" s="211" t="s">
        <v>421</v>
      </c>
      <c r="K9" s="211" t="s">
        <v>421</v>
      </c>
      <c r="L9" s="211" t="s">
        <v>421</v>
      </c>
      <c r="M9" s="211" t="s">
        <v>421</v>
      </c>
      <c r="N9" s="211" t="s">
        <v>421</v>
      </c>
      <c r="O9" s="211" t="s">
        <v>421</v>
      </c>
      <c r="P9" s="211" t="s">
        <v>421</v>
      </c>
      <c r="Q9" s="211" t="s">
        <v>421</v>
      </c>
      <c r="R9" s="211" t="s">
        <v>421</v>
      </c>
      <c r="S9" s="211" t="s">
        <v>421</v>
      </c>
      <c r="T9" s="211" t="s">
        <v>421</v>
      </c>
      <c r="U9" s="211" t="s">
        <v>421</v>
      </c>
      <c r="V9" s="211" t="s">
        <v>421</v>
      </c>
      <c r="W9" s="211" t="s">
        <v>421</v>
      </c>
      <c r="X9" s="211" t="s">
        <v>421</v>
      </c>
      <c r="Y9" s="211" t="s">
        <v>421</v>
      </c>
      <c r="Z9" s="211" t="s">
        <v>421</v>
      </c>
      <c r="AA9" s="211" t="s">
        <v>421</v>
      </c>
      <c r="AB9" s="211" t="s">
        <v>421</v>
      </c>
      <c r="AC9" s="211" t="s">
        <v>421</v>
      </c>
      <c r="AD9" s="211" t="s">
        <v>421</v>
      </c>
      <c r="AE9" s="211" t="s">
        <v>421</v>
      </c>
      <c r="AF9" s="211" t="s">
        <v>421</v>
      </c>
      <c r="AG9" s="211" t="s">
        <v>421</v>
      </c>
      <c r="AH9" s="211" t="s">
        <v>421</v>
      </c>
      <c r="AI9" s="211" t="s">
        <v>421</v>
      </c>
      <c r="AJ9" s="211" t="s">
        <v>421</v>
      </c>
      <c r="AK9" s="211" t="s">
        <v>421</v>
      </c>
      <c r="AL9" s="211" t="s">
        <v>421</v>
      </c>
    </row>
    <row r="10" spans="1:38" x14ac:dyDescent="0.2">
      <c r="A10" s="168" t="s">
        <v>265</v>
      </c>
      <c r="B10" s="168" t="s">
        <v>266</v>
      </c>
      <c r="C10" s="182" t="s">
        <v>455</v>
      </c>
      <c r="D10" s="182" t="s">
        <v>455</v>
      </c>
      <c r="E10" s="182" t="s">
        <v>455</v>
      </c>
      <c r="F10" s="182" t="s">
        <v>455</v>
      </c>
      <c r="G10" s="182" t="s">
        <v>455</v>
      </c>
      <c r="H10" s="182" t="s">
        <v>455</v>
      </c>
      <c r="I10" s="182" t="s">
        <v>455</v>
      </c>
      <c r="J10" s="182" t="s">
        <v>455</v>
      </c>
      <c r="K10" s="182" t="s">
        <v>455</v>
      </c>
      <c r="L10" s="182" t="s">
        <v>455</v>
      </c>
      <c r="M10" s="182" t="s">
        <v>455</v>
      </c>
      <c r="N10" s="182" t="s">
        <v>455</v>
      </c>
      <c r="O10" s="182" t="s">
        <v>455</v>
      </c>
      <c r="P10" s="182" t="s">
        <v>455</v>
      </c>
      <c r="Q10" s="182" t="s">
        <v>455</v>
      </c>
      <c r="R10" s="182" t="s">
        <v>455</v>
      </c>
      <c r="S10" s="182" t="s">
        <v>455</v>
      </c>
      <c r="T10" s="182" t="s">
        <v>455</v>
      </c>
      <c r="U10" s="182" t="s">
        <v>455</v>
      </c>
      <c r="V10" s="182" t="s">
        <v>455</v>
      </c>
      <c r="W10" s="182" t="s">
        <v>455</v>
      </c>
      <c r="X10" s="182" t="s">
        <v>455</v>
      </c>
      <c r="Y10" s="182" t="s">
        <v>455</v>
      </c>
      <c r="Z10" s="182" t="s">
        <v>455</v>
      </c>
      <c r="AA10" s="182" t="s">
        <v>455</v>
      </c>
      <c r="AB10" s="182" t="s">
        <v>455</v>
      </c>
      <c r="AC10" s="182" t="s">
        <v>455</v>
      </c>
      <c r="AD10" s="182" t="s">
        <v>455</v>
      </c>
      <c r="AE10" s="182" t="s">
        <v>455</v>
      </c>
      <c r="AF10" s="182" t="s">
        <v>455</v>
      </c>
      <c r="AG10" s="182" t="s">
        <v>455</v>
      </c>
      <c r="AH10" s="182" t="s">
        <v>455</v>
      </c>
      <c r="AI10" s="182" t="s">
        <v>455</v>
      </c>
      <c r="AJ10" s="182" t="s">
        <v>455</v>
      </c>
      <c r="AK10" s="182" t="s">
        <v>455</v>
      </c>
      <c r="AL10" s="182" t="s">
        <v>455</v>
      </c>
    </row>
    <row r="11" spans="1:38" x14ac:dyDescent="0.2">
      <c r="A11" s="168" t="s">
        <v>263</v>
      </c>
      <c r="B11" s="168" t="s">
        <v>264</v>
      </c>
      <c r="C11" s="182">
        <v>1279</v>
      </c>
      <c r="D11" s="182">
        <v>612</v>
      </c>
      <c r="E11" s="182">
        <v>667</v>
      </c>
      <c r="F11" s="182">
        <v>75</v>
      </c>
      <c r="G11" s="182">
        <v>74</v>
      </c>
      <c r="H11" s="182">
        <v>76</v>
      </c>
      <c r="I11" s="182">
        <v>146</v>
      </c>
      <c r="J11" s="182">
        <v>97</v>
      </c>
      <c r="K11" s="182">
        <v>49</v>
      </c>
      <c r="L11" s="182">
        <v>43</v>
      </c>
      <c r="M11" s="182">
        <v>46</v>
      </c>
      <c r="N11" s="182">
        <v>37</v>
      </c>
      <c r="O11" s="182">
        <v>103</v>
      </c>
      <c r="P11" s="182">
        <v>71</v>
      </c>
      <c r="Q11" s="182">
        <v>32</v>
      </c>
      <c r="R11" s="182">
        <v>39</v>
      </c>
      <c r="S11" s="182">
        <v>39</v>
      </c>
      <c r="T11" s="182">
        <v>38</v>
      </c>
      <c r="U11" s="182">
        <v>249</v>
      </c>
      <c r="V11" s="182">
        <v>168</v>
      </c>
      <c r="W11" s="182">
        <v>81</v>
      </c>
      <c r="X11" s="182">
        <v>41</v>
      </c>
      <c r="Y11" s="182">
        <v>43</v>
      </c>
      <c r="Z11" s="182">
        <v>37</v>
      </c>
      <c r="AA11" s="182">
        <v>46</v>
      </c>
      <c r="AB11" s="182">
        <v>37</v>
      </c>
      <c r="AC11" s="182">
        <v>9</v>
      </c>
      <c r="AD11" s="182">
        <v>20</v>
      </c>
      <c r="AE11" s="182" t="s">
        <v>428</v>
      </c>
      <c r="AF11" s="182" t="s">
        <v>428</v>
      </c>
      <c r="AG11" s="182">
        <v>1592</v>
      </c>
      <c r="AH11" s="182">
        <v>826</v>
      </c>
      <c r="AI11" s="182">
        <v>766</v>
      </c>
      <c r="AJ11" s="182">
        <v>68</v>
      </c>
      <c r="AK11" s="182">
        <v>65</v>
      </c>
      <c r="AL11" s="182">
        <v>70</v>
      </c>
    </row>
    <row r="12" spans="1:38" x14ac:dyDescent="0.2">
      <c r="A12" s="168" t="s">
        <v>309</v>
      </c>
      <c r="B12" s="168" t="s">
        <v>310</v>
      </c>
      <c r="C12" s="182">
        <v>2542</v>
      </c>
      <c r="D12" s="182">
        <v>1216</v>
      </c>
      <c r="E12" s="182">
        <v>1326</v>
      </c>
      <c r="F12" s="182">
        <v>85</v>
      </c>
      <c r="G12" s="182">
        <v>83</v>
      </c>
      <c r="H12" s="182">
        <v>86</v>
      </c>
      <c r="I12" s="182">
        <v>275</v>
      </c>
      <c r="J12" s="182">
        <v>172</v>
      </c>
      <c r="K12" s="182">
        <v>103</v>
      </c>
      <c r="L12" s="182">
        <v>58</v>
      </c>
      <c r="M12" s="182">
        <v>59</v>
      </c>
      <c r="N12" s="182">
        <v>56</v>
      </c>
      <c r="O12" s="182">
        <v>428</v>
      </c>
      <c r="P12" s="182">
        <v>290</v>
      </c>
      <c r="Q12" s="182">
        <v>138</v>
      </c>
      <c r="R12" s="182">
        <v>52</v>
      </c>
      <c r="S12" s="182">
        <v>52</v>
      </c>
      <c r="T12" s="182">
        <v>50</v>
      </c>
      <c r="U12" s="182">
        <v>703</v>
      </c>
      <c r="V12" s="182">
        <v>462</v>
      </c>
      <c r="W12" s="182">
        <v>241</v>
      </c>
      <c r="X12" s="182">
        <v>54</v>
      </c>
      <c r="Y12" s="182">
        <v>55</v>
      </c>
      <c r="Z12" s="182">
        <v>53</v>
      </c>
      <c r="AA12" s="182">
        <v>48</v>
      </c>
      <c r="AB12" s="182">
        <v>38</v>
      </c>
      <c r="AC12" s="182">
        <v>10</v>
      </c>
      <c r="AD12" s="182">
        <v>6</v>
      </c>
      <c r="AE12" s="182" t="s">
        <v>428</v>
      </c>
      <c r="AF12" s="182" t="s">
        <v>428</v>
      </c>
      <c r="AG12" s="182">
        <v>3331</v>
      </c>
      <c r="AH12" s="182">
        <v>1738</v>
      </c>
      <c r="AI12" s="182">
        <v>1593</v>
      </c>
      <c r="AJ12" s="182">
        <v>76</v>
      </c>
      <c r="AK12" s="182">
        <v>73</v>
      </c>
      <c r="AL12" s="182">
        <v>80</v>
      </c>
    </row>
    <row r="13" spans="1:38" x14ac:dyDescent="0.2">
      <c r="A13" s="168" t="s">
        <v>267</v>
      </c>
      <c r="B13" s="168" t="s">
        <v>268</v>
      </c>
      <c r="C13" s="182">
        <v>2081</v>
      </c>
      <c r="D13" s="182">
        <v>959</v>
      </c>
      <c r="E13" s="182">
        <v>1122</v>
      </c>
      <c r="F13" s="182">
        <v>81</v>
      </c>
      <c r="G13" s="182">
        <v>77</v>
      </c>
      <c r="H13" s="182">
        <v>84</v>
      </c>
      <c r="I13" s="182">
        <v>265</v>
      </c>
      <c r="J13" s="182">
        <v>171</v>
      </c>
      <c r="K13" s="182">
        <v>94</v>
      </c>
      <c r="L13" s="182">
        <v>48</v>
      </c>
      <c r="M13" s="182">
        <v>46</v>
      </c>
      <c r="N13" s="182">
        <v>51</v>
      </c>
      <c r="O13" s="182">
        <v>213</v>
      </c>
      <c r="P13" s="182">
        <v>133</v>
      </c>
      <c r="Q13" s="182">
        <v>80</v>
      </c>
      <c r="R13" s="182">
        <v>40</v>
      </c>
      <c r="S13" s="182">
        <v>43</v>
      </c>
      <c r="T13" s="182">
        <v>36</v>
      </c>
      <c r="U13" s="182">
        <v>478</v>
      </c>
      <c r="V13" s="182">
        <v>304</v>
      </c>
      <c r="W13" s="182">
        <v>174</v>
      </c>
      <c r="X13" s="182">
        <v>44</v>
      </c>
      <c r="Y13" s="182">
        <v>44</v>
      </c>
      <c r="Z13" s="182">
        <v>44</v>
      </c>
      <c r="AA13" s="182">
        <v>67</v>
      </c>
      <c r="AB13" s="182">
        <v>46</v>
      </c>
      <c r="AC13" s="182">
        <v>21</v>
      </c>
      <c r="AD13" s="182">
        <v>12</v>
      </c>
      <c r="AE13" s="182">
        <v>9</v>
      </c>
      <c r="AF13" s="182">
        <v>19</v>
      </c>
      <c r="AG13" s="182">
        <v>2648</v>
      </c>
      <c r="AH13" s="182">
        <v>1320</v>
      </c>
      <c r="AI13" s="182">
        <v>1328</v>
      </c>
      <c r="AJ13" s="182">
        <v>72</v>
      </c>
      <c r="AK13" s="182">
        <v>67</v>
      </c>
      <c r="AL13" s="182">
        <v>78</v>
      </c>
    </row>
    <row r="14" spans="1:38" x14ac:dyDescent="0.2">
      <c r="A14" s="168" t="s">
        <v>269</v>
      </c>
      <c r="B14" s="168" t="s">
        <v>270</v>
      </c>
      <c r="C14" s="182">
        <v>1097</v>
      </c>
      <c r="D14" s="182">
        <v>530</v>
      </c>
      <c r="E14" s="182">
        <v>567</v>
      </c>
      <c r="F14" s="182">
        <v>84</v>
      </c>
      <c r="G14" s="182">
        <v>84</v>
      </c>
      <c r="H14" s="182">
        <v>84</v>
      </c>
      <c r="I14" s="182">
        <v>161</v>
      </c>
      <c r="J14" s="182">
        <v>106</v>
      </c>
      <c r="K14" s="182">
        <v>55</v>
      </c>
      <c r="L14" s="182">
        <v>55</v>
      </c>
      <c r="M14" s="182">
        <v>63</v>
      </c>
      <c r="N14" s="182">
        <v>40</v>
      </c>
      <c r="O14" s="182">
        <v>95</v>
      </c>
      <c r="P14" s="182">
        <v>63</v>
      </c>
      <c r="Q14" s="182">
        <v>32</v>
      </c>
      <c r="R14" s="182">
        <v>41</v>
      </c>
      <c r="S14" s="182">
        <v>41</v>
      </c>
      <c r="T14" s="182">
        <v>41</v>
      </c>
      <c r="U14" s="182">
        <v>256</v>
      </c>
      <c r="V14" s="182">
        <v>169</v>
      </c>
      <c r="W14" s="182">
        <v>87</v>
      </c>
      <c r="X14" s="182">
        <v>50</v>
      </c>
      <c r="Y14" s="182">
        <v>55</v>
      </c>
      <c r="Z14" s="182">
        <v>40</v>
      </c>
      <c r="AA14" s="182">
        <v>43</v>
      </c>
      <c r="AB14" s="182">
        <v>32</v>
      </c>
      <c r="AC14" s="182">
        <v>11</v>
      </c>
      <c r="AD14" s="182">
        <v>23</v>
      </c>
      <c r="AE14" s="182" t="s">
        <v>428</v>
      </c>
      <c r="AF14" s="182" t="s">
        <v>428</v>
      </c>
      <c r="AG14" s="182">
        <v>1404</v>
      </c>
      <c r="AH14" s="182">
        <v>734</v>
      </c>
      <c r="AI14" s="182">
        <v>670</v>
      </c>
      <c r="AJ14" s="182">
        <v>76</v>
      </c>
      <c r="AK14" s="182">
        <v>75</v>
      </c>
      <c r="AL14" s="182">
        <v>77</v>
      </c>
    </row>
    <row r="15" spans="1:38" x14ac:dyDescent="0.2">
      <c r="A15" s="168" t="s">
        <v>273</v>
      </c>
      <c r="B15" s="168" t="s">
        <v>274</v>
      </c>
      <c r="C15" s="182">
        <v>1581</v>
      </c>
      <c r="D15" s="182">
        <v>731</v>
      </c>
      <c r="E15" s="182">
        <v>850</v>
      </c>
      <c r="F15" s="182">
        <v>78</v>
      </c>
      <c r="G15" s="182">
        <v>77</v>
      </c>
      <c r="H15" s="182">
        <v>80</v>
      </c>
      <c r="I15" s="182">
        <v>190</v>
      </c>
      <c r="J15" s="182">
        <v>129</v>
      </c>
      <c r="K15" s="182">
        <v>61</v>
      </c>
      <c r="L15" s="182">
        <v>37</v>
      </c>
      <c r="M15" s="182">
        <v>38</v>
      </c>
      <c r="N15" s="182">
        <v>36</v>
      </c>
      <c r="O15" s="182">
        <v>161</v>
      </c>
      <c r="P15" s="182">
        <v>117</v>
      </c>
      <c r="Q15" s="182">
        <v>44</v>
      </c>
      <c r="R15" s="182">
        <v>36</v>
      </c>
      <c r="S15" s="182">
        <v>36</v>
      </c>
      <c r="T15" s="182">
        <v>36</v>
      </c>
      <c r="U15" s="182">
        <v>351</v>
      </c>
      <c r="V15" s="182">
        <v>246</v>
      </c>
      <c r="W15" s="182">
        <v>105</v>
      </c>
      <c r="X15" s="182">
        <v>37</v>
      </c>
      <c r="Y15" s="182">
        <v>37</v>
      </c>
      <c r="Z15" s="182">
        <v>36</v>
      </c>
      <c r="AA15" s="182">
        <v>54</v>
      </c>
      <c r="AB15" s="182">
        <v>40</v>
      </c>
      <c r="AC15" s="182">
        <v>14</v>
      </c>
      <c r="AD15" s="182">
        <v>26</v>
      </c>
      <c r="AE15" s="182">
        <v>28</v>
      </c>
      <c r="AF15" s="182">
        <v>21</v>
      </c>
      <c r="AG15" s="182">
        <v>1996</v>
      </c>
      <c r="AH15" s="182">
        <v>1019</v>
      </c>
      <c r="AI15" s="182">
        <v>977</v>
      </c>
      <c r="AJ15" s="182">
        <v>70</v>
      </c>
      <c r="AK15" s="182">
        <v>66</v>
      </c>
      <c r="AL15" s="182">
        <v>74</v>
      </c>
    </row>
    <row r="16" spans="1:38" x14ac:dyDescent="0.2">
      <c r="A16" s="168" t="s">
        <v>275</v>
      </c>
      <c r="B16" s="168" t="s">
        <v>276</v>
      </c>
      <c r="C16" s="182" t="s">
        <v>428</v>
      </c>
      <c r="D16" s="182" t="s">
        <v>428</v>
      </c>
      <c r="E16" s="182" t="s">
        <v>428</v>
      </c>
      <c r="F16" s="182" t="s">
        <v>428</v>
      </c>
      <c r="G16" s="182" t="s">
        <v>428</v>
      </c>
      <c r="H16" s="182" t="s">
        <v>428</v>
      </c>
      <c r="I16" s="182" t="s">
        <v>428</v>
      </c>
      <c r="J16" s="182" t="s">
        <v>428</v>
      </c>
      <c r="K16" s="182" t="s">
        <v>428</v>
      </c>
      <c r="L16" s="182" t="s">
        <v>428</v>
      </c>
      <c r="M16" s="182" t="s">
        <v>428</v>
      </c>
      <c r="N16" s="182" t="s">
        <v>428</v>
      </c>
      <c r="O16" s="182" t="s">
        <v>428</v>
      </c>
      <c r="P16" s="182" t="s">
        <v>428</v>
      </c>
      <c r="Q16" s="182" t="s">
        <v>428</v>
      </c>
      <c r="R16" s="182" t="s">
        <v>428</v>
      </c>
      <c r="S16" s="182" t="s">
        <v>428</v>
      </c>
      <c r="T16" s="182" t="s">
        <v>428</v>
      </c>
      <c r="U16" s="182" t="s">
        <v>428</v>
      </c>
      <c r="V16" s="182" t="s">
        <v>428</v>
      </c>
      <c r="W16" s="182" t="s">
        <v>428</v>
      </c>
      <c r="X16" s="182" t="s">
        <v>428</v>
      </c>
      <c r="Y16" s="182" t="s">
        <v>428</v>
      </c>
      <c r="Z16" s="182" t="s">
        <v>428</v>
      </c>
      <c r="AA16" s="182" t="s">
        <v>428</v>
      </c>
      <c r="AB16" s="182" t="s">
        <v>428</v>
      </c>
      <c r="AC16" s="182" t="s">
        <v>428</v>
      </c>
      <c r="AD16" s="182" t="s">
        <v>428</v>
      </c>
      <c r="AE16" s="182" t="s">
        <v>428</v>
      </c>
      <c r="AF16" s="182" t="s">
        <v>428</v>
      </c>
      <c r="AG16" s="182" t="s">
        <v>428</v>
      </c>
      <c r="AH16" s="182" t="s">
        <v>428</v>
      </c>
      <c r="AI16" s="182" t="s">
        <v>428</v>
      </c>
      <c r="AJ16" s="182" t="s">
        <v>428</v>
      </c>
      <c r="AK16" s="182" t="s">
        <v>428</v>
      </c>
      <c r="AL16" s="182" t="s">
        <v>428</v>
      </c>
    </row>
    <row r="17" spans="1:38" x14ac:dyDescent="0.2">
      <c r="A17" s="168" t="s">
        <v>277</v>
      </c>
      <c r="B17" s="168" t="s">
        <v>278</v>
      </c>
      <c r="C17" s="182">
        <v>2440</v>
      </c>
      <c r="D17" s="182">
        <v>1163</v>
      </c>
      <c r="E17" s="182">
        <v>1277</v>
      </c>
      <c r="F17" s="182">
        <v>82</v>
      </c>
      <c r="G17" s="182">
        <v>82</v>
      </c>
      <c r="H17" s="182">
        <v>83</v>
      </c>
      <c r="I17" s="182">
        <v>269</v>
      </c>
      <c r="J17" s="182">
        <v>166</v>
      </c>
      <c r="K17" s="182">
        <v>103</v>
      </c>
      <c r="L17" s="182">
        <v>46</v>
      </c>
      <c r="M17" s="182">
        <v>48</v>
      </c>
      <c r="N17" s="182">
        <v>44</v>
      </c>
      <c r="O17" s="182">
        <v>310</v>
      </c>
      <c r="P17" s="182">
        <v>228</v>
      </c>
      <c r="Q17" s="182">
        <v>82</v>
      </c>
      <c r="R17" s="182">
        <v>41</v>
      </c>
      <c r="S17" s="182">
        <v>43</v>
      </c>
      <c r="T17" s="182">
        <v>35</v>
      </c>
      <c r="U17" s="182">
        <v>579</v>
      </c>
      <c r="V17" s="182">
        <v>394</v>
      </c>
      <c r="W17" s="182">
        <v>185</v>
      </c>
      <c r="X17" s="182">
        <v>44</v>
      </c>
      <c r="Y17" s="182">
        <v>45</v>
      </c>
      <c r="Z17" s="182">
        <v>40</v>
      </c>
      <c r="AA17" s="182">
        <v>73</v>
      </c>
      <c r="AB17" s="182">
        <v>52</v>
      </c>
      <c r="AC17" s="182">
        <v>21</v>
      </c>
      <c r="AD17" s="182">
        <v>22</v>
      </c>
      <c r="AE17" s="182">
        <v>21</v>
      </c>
      <c r="AF17" s="182">
        <v>24</v>
      </c>
      <c r="AG17" s="182">
        <v>3123</v>
      </c>
      <c r="AH17" s="182">
        <v>1621</v>
      </c>
      <c r="AI17" s="182">
        <v>1502</v>
      </c>
      <c r="AJ17" s="182">
        <v>73</v>
      </c>
      <c r="AK17" s="182">
        <v>71</v>
      </c>
      <c r="AL17" s="182">
        <v>76</v>
      </c>
    </row>
    <row r="18" spans="1:38" x14ac:dyDescent="0.2">
      <c r="A18" s="168" t="s">
        <v>279</v>
      </c>
      <c r="B18" s="168" t="s">
        <v>280</v>
      </c>
      <c r="C18" s="182">
        <v>3016</v>
      </c>
      <c r="D18" s="182">
        <v>1401</v>
      </c>
      <c r="E18" s="182">
        <v>1615</v>
      </c>
      <c r="F18" s="182">
        <v>81</v>
      </c>
      <c r="G18" s="182">
        <v>80</v>
      </c>
      <c r="H18" s="182">
        <v>83</v>
      </c>
      <c r="I18" s="182">
        <v>318</v>
      </c>
      <c r="J18" s="182">
        <v>209</v>
      </c>
      <c r="K18" s="182">
        <v>109</v>
      </c>
      <c r="L18" s="182">
        <v>50</v>
      </c>
      <c r="M18" s="182">
        <v>48</v>
      </c>
      <c r="N18" s="182">
        <v>53</v>
      </c>
      <c r="O18" s="182">
        <v>247</v>
      </c>
      <c r="P18" s="182">
        <v>180</v>
      </c>
      <c r="Q18" s="182">
        <v>67</v>
      </c>
      <c r="R18" s="182">
        <v>44</v>
      </c>
      <c r="S18" s="182">
        <v>42</v>
      </c>
      <c r="T18" s="182">
        <v>51</v>
      </c>
      <c r="U18" s="182">
        <v>565</v>
      </c>
      <c r="V18" s="182">
        <v>389</v>
      </c>
      <c r="W18" s="182">
        <v>176</v>
      </c>
      <c r="X18" s="182">
        <v>47</v>
      </c>
      <c r="Y18" s="182">
        <v>45</v>
      </c>
      <c r="Z18" s="182">
        <v>52</v>
      </c>
      <c r="AA18" s="182">
        <v>37</v>
      </c>
      <c r="AB18" s="182">
        <v>29</v>
      </c>
      <c r="AC18" s="182">
        <v>8</v>
      </c>
      <c r="AD18" s="182">
        <v>16</v>
      </c>
      <c r="AE18" s="182" t="s">
        <v>428</v>
      </c>
      <c r="AF18" s="182" t="s">
        <v>428</v>
      </c>
      <c r="AG18" s="182">
        <v>3646</v>
      </c>
      <c r="AH18" s="182">
        <v>1832</v>
      </c>
      <c r="AI18" s="182">
        <v>1814</v>
      </c>
      <c r="AJ18" s="182">
        <v>75</v>
      </c>
      <c r="AK18" s="182">
        <v>71</v>
      </c>
      <c r="AL18" s="182">
        <v>79</v>
      </c>
    </row>
    <row r="19" spans="1:38" x14ac:dyDescent="0.2">
      <c r="A19" s="168" t="s">
        <v>283</v>
      </c>
      <c r="B19" s="168" t="s">
        <v>284</v>
      </c>
      <c r="C19" s="182">
        <v>2783</v>
      </c>
      <c r="D19" s="182">
        <v>1275</v>
      </c>
      <c r="E19" s="182">
        <v>1508</v>
      </c>
      <c r="F19" s="182">
        <v>79</v>
      </c>
      <c r="G19" s="182">
        <v>76</v>
      </c>
      <c r="H19" s="182">
        <v>82</v>
      </c>
      <c r="I19" s="182">
        <v>240</v>
      </c>
      <c r="J19" s="182">
        <v>147</v>
      </c>
      <c r="K19" s="182">
        <v>93</v>
      </c>
      <c r="L19" s="182">
        <v>41</v>
      </c>
      <c r="M19" s="182">
        <v>41</v>
      </c>
      <c r="N19" s="182">
        <v>42</v>
      </c>
      <c r="O19" s="182">
        <v>238</v>
      </c>
      <c r="P19" s="182">
        <v>164</v>
      </c>
      <c r="Q19" s="182">
        <v>74</v>
      </c>
      <c r="R19" s="182">
        <v>34</v>
      </c>
      <c r="S19" s="182">
        <v>34</v>
      </c>
      <c r="T19" s="182">
        <v>35</v>
      </c>
      <c r="U19" s="182">
        <v>478</v>
      </c>
      <c r="V19" s="182">
        <v>311</v>
      </c>
      <c r="W19" s="182">
        <v>167</v>
      </c>
      <c r="X19" s="182">
        <v>38</v>
      </c>
      <c r="Y19" s="182">
        <v>37</v>
      </c>
      <c r="Z19" s="182">
        <v>39</v>
      </c>
      <c r="AA19" s="182">
        <v>61</v>
      </c>
      <c r="AB19" s="182">
        <v>48</v>
      </c>
      <c r="AC19" s="182">
        <v>13</v>
      </c>
      <c r="AD19" s="182">
        <v>13</v>
      </c>
      <c r="AE19" s="182" t="s">
        <v>428</v>
      </c>
      <c r="AF19" s="182" t="s">
        <v>428</v>
      </c>
      <c r="AG19" s="182">
        <v>3350</v>
      </c>
      <c r="AH19" s="182">
        <v>1646</v>
      </c>
      <c r="AI19" s="182">
        <v>1704</v>
      </c>
      <c r="AJ19" s="182">
        <v>72</v>
      </c>
      <c r="AK19" s="182">
        <v>67</v>
      </c>
      <c r="AL19" s="182">
        <v>77</v>
      </c>
    </row>
    <row r="20" spans="1:38" x14ac:dyDescent="0.2">
      <c r="A20" s="168" t="s">
        <v>285</v>
      </c>
      <c r="B20" s="168" t="s">
        <v>286</v>
      </c>
      <c r="C20" s="182">
        <v>2649</v>
      </c>
      <c r="D20" s="182">
        <v>1270</v>
      </c>
      <c r="E20" s="182">
        <v>1379</v>
      </c>
      <c r="F20" s="182">
        <v>78</v>
      </c>
      <c r="G20" s="182">
        <v>75</v>
      </c>
      <c r="H20" s="182">
        <v>80</v>
      </c>
      <c r="I20" s="182">
        <v>265</v>
      </c>
      <c r="J20" s="182">
        <v>168</v>
      </c>
      <c r="K20" s="182">
        <v>97</v>
      </c>
      <c r="L20" s="182">
        <v>46</v>
      </c>
      <c r="M20" s="182">
        <v>48</v>
      </c>
      <c r="N20" s="182">
        <v>43</v>
      </c>
      <c r="O20" s="182">
        <v>218</v>
      </c>
      <c r="P20" s="182">
        <v>154</v>
      </c>
      <c r="Q20" s="182">
        <v>64</v>
      </c>
      <c r="R20" s="182">
        <v>42</v>
      </c>
      <c r="S20" s="182">
        <v>44</v>
      </c>
      <c r="T20" s="182">
        <v>38</v>
      </c>
      <c r="U20" s="182">
        <v>483</v>
      </c>
      <c r="V20" s="182">
        <v>322</v>
      </c>
      <c r="W20" s="182">
        <v>161</v>
      </c>
      <c r="X20" s="182">
        <v>44</v>
      </c>
      <c r="Y20" s="182">
        <v>46</v>
      </c>
      <c r="Z20" s="182">
        <v>41</v>
      </c>
      <c r="AA20" s="182">
        <v>108</v>
      </c>
      <c r="AB20" s="182">
        <v>81</v>
      </c>
      <c r="AC20" s="182">
        <v>27</v>
      </c>
      <c r="AD20" s="182">
        <v>19</v>
      </c>
      <c r="AE20" s="182">
        <v>20</v>
      </c>
      <c r="AF20" s="182">
        <v>15</v>
      </c>
      <c r="AG20" s="182">
        <v>3253</v>
      </c>
      <c r="AH20" s="182">
        <v>1679</v>
      </c>
      <c r="AI20" s="182">
        <v>1574</v>
      </c>
      <c r="AJ20" s="182">
        <v>71</v>
      </c>
      <c r="AK20" s="182">
        <v>67</v>
      </c>
      <c r="AL20" s="182">
        <v>74</v>
      </c>
    </row>
    <row r="21" spans="1:38" x14ac:dyDescent="0.2">
      <c r="A21" s="168" t="s">
        <v>287</v>
      </c>
      <c r="B21" s="168" t="s">
        <v>288</v>
      </c>
      <c r="C21" s="182">
        <v>2144</v>
      </c>
      <c r="D21" s="182">
        <v>980</v>
      </c>
      <c r="E21" s="182">
        <v>1164</v>
      </c>
      <c r="F21" s="182">
        <v>85</v>
      </c>
      <c r="G21" s="182">
        <v>86</v>
      </c>
      <c r="H21" s="182">
        <v>84</v>
      </c>
      <c r="I21" s="182">
        <v>283</v>
      </c>
      <c r="J21" s="182">
        <v>185</v>
      </c>
      <c r="K21" s="182">
        <v>98</v>
      </c>
      <c r="L21" s="182">
        <v>46</v>
      </c>
      <c r="M21" s="182">
        <v>46</v>
      </c>
      <c r="N21" s="182">
        <v>46</v>
      </c>
      <c r="O21" s="182">
        <v>185</v>
      </c>
      <c r="P21" s="182">
        <v>134</v>
      </c>
      <c r="Q21" s="182">
        <v>51</v>
      </c>
      <c r="R21" s="182">
        <v>42</v>
      </c>
      <c r="S21" s="182">
        <v>39</v>
      </c>
      <c r="T21" s="182">
        <v>49</v>
      </c>
      <c r="U21" s="182">
        <v>468</v>
      </c>
      <c r="V21" s="182">
        <v>319</v>
      </c>
      <c r="W21" s="182">
        <v>149</v>
      </c>
      <c r="X21" s="182">
        <v>44</v>
      </c>
      <c r="Y21" s="182">
        <v>43</v>
      </c>
      <c r="Z21" s="182">
        <v>47</v>
      </c>
      <c r="AA21" s="182">
        <v>73</v>
      </c>
      <c r="AB21" s="182">
        <v>51</v>
      </c>
      <c r="AC21" s="182">
        <v>22</v>
      </c>
      <c r="AD21" s="182">
        <v>10</v>
      </c>
      <c r="AE21" s="182" t="s">
        <v>428</v>
      </c>
      <c r="AF21" s="182" t="s">
        <v>428</v>
      </c>
      <c r="AG21" s="182">
        <v>2713</v>
      </c>
      <c r="AH21" s="182">
        <v>1370</v>
      </c>
      <c r="AI21" s="182">
        <v>1343</v>
      </c>
      <c r="AJ21" s="182">
        <v>75</v>
      </c>
      <c r="AK21" s="182">
        <v>72</v>
      </c>
      <c r="AL21" s="182">
        <v>78</v>
      </c>
    </row>
    <row r="22" spans="1:38" x14ac:dyDescent="0.2">
      <c r="A22" s="168" t="s">
        <v>289</v>
      </c>
      <c r="B22" s="168" t="s">
        <v>290</v>
      </c>
      <c r="C22" s="182">
        <v>1240</v>
      </c>
      <c r="D22" s="182">
        <v>564</v>
      </c>
      <c r="E22" s="182">
        <v>676</v>
      </c>
      <c r="F22" s="182">
        <v>82</v>
      </c>
      <c r="G22" s="182">
        <v>80</v>
      </c>
      <c r="H22" s="182">
        <v>83</v>
      </c>
      <c r="I22" s="182">
        <v>131</v>
      </c>
      <c r="J22" s="182">
        <v>80</v>
      </c>
      <c r="K22" s="182">
        <v>51</v>
      </c>
      <c r="L22" s="182">
        <v>52</v>
      </c>
      <c r="M22" s="182">
        <v>55</v>
      </c>
      <c r="N22" s="182">
        <v>47</v>
      </c>
      <c r="O22" s="182">
        <v>139</v>
      </c>
      <c r="P22" s="182">
        <v>88</v>
      </c>
      <c r="Q22" s="182">
        <v>51</v>
      </c>
      <c r="R22" s="182">
        <v>45</v>
      </c>
      <c r="S22" s="182">
        <v>45</v>
      </c>
      <c r="T22" s="182">
        <v>45</v>
      </c>
      <c r="U22" s="182">
        <v>270</v>
      </c>
      <c r="V22" s="182">
        <v>168</v>
      </c>
      <c r="W22" s="182">
        <v>102</v>
      </c>
      <c r="X22" s="182">
        <v>49</v>
      </c>
      <c r="Y22" s="182">
        <v>50</v>
      </c>
      <c r="Z22" s="182">
        <v>46</v>
      </c>
      <c r="AA22" s="182">
        <v>35</v>
      </c>
      <c r="AB22" s="182">
        <v>27</v>
      </c>
      <c r="AC22" s="182">
        <v>8</v>
      </c>
      <c r="AD22" s="182">
        <v>46</v>
      </c>
      <c r="AE22" s="182" t="s">
        <v>428</v>
      </c>
      <c r="AF22" s="182" t="s">
        <v>428</v>
      </c>
      <c r="AG22" s="182">
        <v>1568</v>
      </c>
      <c r="AH22" s="182">
        <v>771</v>
      </c>
      <c r="AI22" s="182">
        <v>797</v>
      </c>
      <c r="AJ22" s="182">
        <v>74</v>
      </c>
      <c r="AK22" s="182">
        <v>72</v>
      </c>
      <c r="AL22" s="182">
        <v>77</v>
      </c>
    </row>
    <row r="23" spans="1:38" x14ac:dyDescent="0.2">
      <c r="A23" s="168" t="s">
        <v>293</v>
      </c>
      <c r="B23" s="168" t="s">
        <v>294</v>
      </c>
      <c r="C23" s="182">
        <v>2889</v>
      </c>
      <c r="D23" s="182">
        <v>1400</v>
      </c>
      <c r="E23" s="182">
        <v>1489</v>
      </c>
      <c r="F23" s="182">
        <v>69</v>
      </c>
      <c r="G23" s="182">
        <v>67</v>
      </c>
      <c r="H23" s="182">
        <v>71</v>
      </c>
      <c r="I23" s="182">
        <v>303</v>
      </c>
      <c r="J23" s="182">
        <v>194</v>
      </c>
      <c r="K23" s="182">
        <v>109</v>
      </c>
      <c r="L23" s="182">
        <v>33</v>
      </c>
      <c r="M23" s="182">
        <v>35</v>
      </c>
      <c r="N23" s="182">
        <v>31</v>
      </c>
      <c r="O23" s="182">
        <v>225</v>
      </c>
      <c r="P23" s="182">
        <v>165</v>
      </c>
      <c r="Q23" s="182">
        <v>60</v>
      </c>
      <c r="R23" s="182">
        <v>41</v>
      </c>
      <c r="S23" s="182">
        <v>41</v>
      </c>
      <c r="T23" s="182">
        <v>42</v>
      </c>
      <c r="U23" s="182">
        <v>528</v>
      </c>
      <c r="V23" s="182">
        <v>359</v>
      </c>
      <c r="W23" s="182">
        <v>169</v>
      </c>
      <c r="X23" s="182">
        <v>37</v>
      </c>
      <c r="Y23" s="182">
        <v>37</v>
      </c>
      <c r="Z23" s="182">
        <v>35</v>
      </c>
      <c r="AA23" s="182">
        <v>61</v>
      </c>
      <c r="AB23" s="182">
        <v>38</v>
      </c>
      <c r="AC23" s="182">
        <v>23</v>
      </c>
      <c r="AD23" s="182">
        <v>8</v>
      </c>
      <c r="AE23" s="182" t="s">
        <v>428</v>
      </c>
      <c r="AF23" s="182" t="s">
        <v>428</v>
      </c>
      <c r="AG23" s="182">
        <v>3522</v>
      </c>
      <c r="AH23" s="182">
        <v>1823</v>
      </c>
      <c r="AI23" s="182">
        <v>1699</v>
      </c>
      <c r="AJ23" s="182">
        <v>63</v>
      </c>
      <c r="AK23" s="182">
        <v>59</v>
      </c>
      <c r="AL23" s="182">
        <v>66</v>
      </c>
    </row>
    <row r="24" spans="1:38" x14ac:dyDescent="0.2">
      <c r="A24" s="168" t="s">
        <v>295</v>
      </c>
      <c r="B24" s="168" t="s">
        <v>296</v>
      </c>
      <c r="C24" s="182">
        <v>3195</v>
      </c>
      <c r="D24" s="182">
        <v>1542</v>
      </c>
      <c r="E24" s="182">
        <v>1653</v>
      </c>
      <c r="F24" s="182">
        <v>79</v>
      </c>
      <c r="G24" s="182">
        <v>77</v>
      </c>
      <c r="H24" s="182">
        <v>81</v>
      </c>
      <c r="I24" s="182">
        <v>436</v>
      </c>
      <c r="J24" s="182">
        <v>272</v>
      </c>
      <c r="K24" s="182">
        <v>164</v>
      </c>
      <c r="L24" s="182">
        <v>47</v>
      </c>
      <c r="M24" s="182">
        <v>51</v>
      </c>
      <c r="N24" s="182">
        <v>42</v>
      </c>
      <c r="O24" s="182">
        <v>221</v>
      </c>
      <c r="P24" s="182">
        <v>161</v>
      </c>
      <c r="Q24" s="182">
        <v>60</v>
      </c>
      <c r="R24" s="182">
        <v>42</v>
      </c>
      <c r="S24" s="182">
        <v>41</v>
      </c>
      <c r="T24" s="182">
        <v>45</v>
      </c>
      <c r="U24" s="182">
        <v>657</v>
      </c>
      <c r="V24" s="182">
        <v>433</v>
      </c>
      <c r="W24" s="182">
        <v>224</v>
      </c>
      <c r="X24" s="182">
        <v>46</v>
      </c>
      <c r="Y24" s="182">
        <v>47</v>
      </c>
      <c r="Z24" s="182">
        <v>43</v>
      </c>
      <c r="AA24" s="182">
        <v>73</v>
      </c>
      <c r="AB24" s="182">
        <v>54</v>
      </c>
      <c r="AC24" s="182">
        <v>19</v>
      </c>
      <c r="AD24" s="182">
        <v>21</v>
      </c>
      <c r="AE24" s="182" t="s">
        <v>428</v>
      </c>
      <c r="AF24" s="182" t="s">
        <v>428</v>
      </c>
      <c r="AG24" s="182">
        <v>3992</v>
      </c>
      <c r="AH24" s="182">
        <v>2062</v>
      </c>
      <c r="AI24" s="182">
        <v>1930</v>
      </c>
      <c r="AJ24" s="182">
        <v>72</v>
      </c>
      <c r="AK24" s="182">
        <v>70</v>
      </c>
      <c r="AL24" s="182">
        <v>75</v>
      </c>
    </row>
    <row r="25" spans="1:38" x14ac:dyDescent="0.2">
      <c r="A25" s="168" t="s">
        <v>297</v>
      </c>
      <c r="B25" s="168" t="s">
        <v>298</v>
      </c>
      <c r="C25" s="182">
        <v>2744</v>
      </c>
      <c r="D25" s="182">
        <v>1342</v>
      </c>
      <c r="E25" s="182">
        <v>1402</v>
      </c>
      <c r="F25" s="182">
        <v>81</v>
      </c>
      <c r="G25" s="182">
        <v>80</v>
      </c>
      <c r="H25" s="182">
        <v>83</v>
      </c>
      <c r="I25" s="182">
        <v>186</v>
      </c>
      <c r="J25" s="182">
        <v>116</v>
      </c>
      <c r="K25" s="182">
        <v>70</v>
      </c>
      <c r="L25" s="182">
        <v>40</v>
      </c>
      <c r="M25" s="182">
        <v>43</v>
      </c>
      <c r="N25" s="182">
        <v>34</v>
      </c>
      <c r="O25" s="182">
        <v>153</v>
      </c>
      <c r="P25" s="182">
        <v>115</v>
      </c>
      <c r="Q25" s="182">
        <v>38</v>
      </c>
      <c r="R25" s="182">
        <v>37</v>
      </c>
      <c r="S25" s="182">
        <v>37</v>
      </c>
      <c r="T25" s="182">
        <v>37</v>
      </c>
      <c r="U25" s="182">
        <v>339</v>
      </c>
      <c r="V25" s="182">
        <v>231</v>
      </c>
      <c r="W25" s="182">
        <v>108</v>
      </c>
      <c r="X25" s="182">
        <v>38</v>
      </c>
      <c r="Y25" s="182">
        <v>40</v>
      </c>
      <c r="Z25" s="182">
        <v>35</v>
      </c>
      <c r="AA25" s="182">
        <v>46</v>
      </c>
      <c r="AB25" s="182">
        <v>29</v>
      </c>
      <c r="AC25" s="182">
        <v>17</v>
      </c>
      <c r="AD25" s="182">
        <v>20</v>
      </c>
      <c r="AE25" s="182">
        <v>17</v>
      </c>
      <c r="AF25" s="182">
        <v>24</v>
      </c>
      <c r="AG25" s="182">
        <v>3147</v>
      </c>
      <c r="AH25" s="182">
        <v>1612</v>
      </c>
      <c r="AI25" s="182">
        <v>1535</v>
      </c>
      <c r="AJ25" s="182">
        <v>76</v>
      </c>
      <c r="AK25" s="182">
        <v>72</v>
      </c>
      <c r="AL25" s="182">
        <v>79</v>
      </c>
    </row>
    <row r="26" spans="1:38" x14ac:dyDescent="0.2">
      <c r="A26" s="168" t="s">
        <v>299</v>
      </c>
      <c r="B26" s="168" t="s">
        <v>300</v>
      </c>
      <c r="C26" s="182">
        <v>2961</v>
      </c>
      <c r="D26" s="182">
        <v>1411</v>
      </c>
      <c r="E26" s="182">
        <v>1550</v>
      </c>
      <c r="F26" s="182">
        <v>82</v>
      </c>
      <c r="G26" s="182">
        <v>80</v>
      </c>
      <c r="H26" s="182">
        <v>83</v>
      </c>
      <c r="I26" s="182">
        <v>343</v>
      </c>
      <c r="J26" s="182">
        <v>228</v>
      </c>
      <c r="K26" s="182">
        <v>115</v>
      </c>
      <c r="L26" s="182">
        <v>57</v>
      </c>
      <c r="M26" s="182">
        <v>57</v>
      </c>
      <c r="N26" s="182">
        <v>57</v>
      </c>
      <c r="O26" s="182">
        <v>256</v>
      </c>
      <c r="P26" s="182">
        <v>191</v>
      </c>
      <c r="Q26" s="182">
        <v>65</v>
      </c>
      <c r="R26" s="182">
        <v>48</v>
      </c>
      <c r="S26" s="182">
        <v>50</v>
      </c>
      <c r="T26" s="182">
        <v>43</v>
      </c>
      <c r="U26" s="182">
        <v>599</v>
      </c>
      <c r="V26" s="182">
        <v>419</v>
      </c>
      <c r="W26" s="182">
        <v>180</v>
      </c>
      <c r="X26" s="182">
        <v>53</v>
      </c>
      <c r="Y26" s="182">
        <v>54</v>
      </c>
      <c r="Z26" s="182">
        <v>52</v>
      </c>
      <c r="AA26" s="182">
        <v>72</v>
      </c>
      <c r="AB26" s="182">
        <v>63</v>
      </c>
      <c r="AC26" s="182">
        <v>9</v>
      </c>
      <c r="AD26" s="182">
        <v>15</v>
      </c>
      <c r="AE26" s="182" t="s">
        <v>428</v>
      </c>
      <c r="AF26" s="182" t="s">
        <v>428</v>
      </c>
      <c r="AG26" s="182">
        <v>3715</v>
      </c>
      <c r="AH26" s="182">
        <v>1944</v>
      </c>
      <c r="AI26" s="182">
        <v>1771</v>
      </c>
      <c r="AJ26" s="182">
        <v>75</v>
      </c>
      <c r="AK26" s="182">
        <v>71</v>
      </c>
      <c r="AL26" s="182">
        <v>79</v>
      </c>
    </row>
    <row r="27" spans="1:38" x14ac:dyDescent="0.2">
      <c r="A27" s="168" t="s">
        <v>301</v>
      </c>
      <c r="B27" s="168" t="s">
        <v>302</v>
      </c>
      <c r="C27" s="182">
        <v>3239</v>
      </c>
      <c r="D27" s="182">
        <v>1531</v>
      </c>
      <c r="E27" s="182">
        <v>1708</v>
      </c>
      <c r="F27" s="182">
        <v>82</v>
      </c>
      <c r="G27" s="182">
        <v>80</v>
      </c>
      <c r="H27" s="182">
        <v>83</v>
      </c>
      <c r="I27" s="182">
        <v>215</v>
      </c>
      <c r="J27" s="182">
        <v>137</v>
      </c>
      <c r="K27" s="182">
        <v>78</v>
      </c>
      <c r="L27" s="182">
        <v>36</v>
      </c>
      <c r="M27" s="182">
        <v>36</v>
      </c>
      <c r="N27" s="182">
        <v>35</v>
      </c>
      <c r="O27" s="182">
        <v>189</v>
      </c>
      <c r="P27" s="182">
        <v>143</v>
      </c>
      <c r="Q27" s="182">
        <v>46</v>
      </c>
      <c r="R27" s="182">
        <v>41</v>
      </c>
      <c r="S27" s="182">
        <v>38</v>
      </c>
      <c r="T27" s="182">
        <v>52</v>
      </c>
      <c r="U27" s="182">
        <v>404</v>
      </c>
      <c r="V27" s="182">
        <v>280</v>
      </c>
      <c r="W27" s="182">
        <v>124</v>
      </c>
      <c r="X27" s="182">
        <v>38</v>
      </c>
      <c r="Y27" s="182">
        <v>37</v>
      </c>
      <c r="Z27" s="182">
        <v>41</v>
      </c>
      <c r="AA27" s="182">
        <v>82</v>
      </c>
      <c r="AB27" s="182">
        <v>66</v>
      </c>
      <c r="AC27" s="182">
        <v>16</v>
      </c>
      <c r="AD27" s="182">
        <v>17</v>
      </c>
      <c r="AE27" s="182" t="s">
        <v>428</v>
      </c>
      <c r="AF27" s="182" t="s">
        <v>428</v>
      </c>
      <c r="AG27" s="182">
        <v>3743</v>
      </c>
      <c r="AH27" s="182">
        <v>1885</v>
      </c>
      <c r="AI27" s="182">
        <v>1858</v>
      </c>
      <c r="AJ27" s="182">
        <v>75</v>
      </c>
      <c r="AK27" s="182">
        <v>71</v>
      </c>
      <c r="AL27" s="182">
        <v>79</v>
      </c>
    </row>
    <row r="28" spans="1:38" x14ac:dyDescent="0.2">
      <c r="A28" s="168" t="s">
        <v>303</v>
      </c>
      <c r="B28" s="168" t="s">
        <v>304</v>
      </c>
      <c r="C28" s="182">
        <v>3766</v>
      </c>
      <c r="D28" s="182">
        <v>1772</v>
      </c>
      <c r="E28" s="182">
        <v>1994</v>
      </c>
      <c r="F28" s="182">
        <v>79</v>
      </c>
      <c r="G28" s="182">
        <v>78</v>
      </c>
      <c r="H28" s="182">
        <v>81</v>
      </c>
      <c r="I28" s="182">
        <v>360</v>
      </c>
      <c r="J28" s="182">
        <v>241</v>
      </c>
      <c r="K28" s="182">
        <v>119</v>
      </c>
      <c r="L28" s="182">
        <v>44</v>
      </c>
      <c r="M28" s="182">
        <v>46</v>
      </c>
      <c r="N28" s="182">
        <v>41</v>
      </c>
      <c r="O28" s="182">
        <v>284</v>
      </c>
      <c r="P28" s="182">
        <v>211</v>
      </c>
      <c r="Q28" s="182">
        <v>73</v>
      </c>
      <c r="R28" s="182">
        <v>41</v>
      </c>
      <c r="S28" s="182">
        <v>43</v>
      </c>
      <c r="T28" s="182">
        <v>34</v>
      </c>
      <c r="U28" s="182">
        <v>644</v>
      </c>
      <c r="V28" s="182">
        <v>452</v>
      </c>
      <c r="W28" s="182">
        <v>192</v>
      </c>
      <c r="X28" s="182">
        <v>43</v>
      </c>
      <c r="Y28" s="182">
        <v>44</v>
      </c>
      <c r="Z28" s="182">
        <v>39</v>
      </c>
      <c r="AA28" s="182">
        <v>101</v>
      </c>
      <c r="AB28" s="182">
        <v>71</v>
      </c>
      <c r="AC28" s="182">
        <v>30</v>
      </c>
      <c r="AD28" s="182">
        <v>11</v>
      </c>
      <c r="AE28" s="182" t="s">
        <v>428</v>
      </c>
      <c r="AF28" s="182" t="s">
        <v>428</v>
      </c>
      <c r="AG28" s="182">
        <v>4568</v>
      </c>
      <c r="AH28" s="182">
        <v>2321</v>
      </c>
      <c r="AI28" s="182">
        <v>2247</v>
      </c>
      <c r="AJ28" s="182">
        <v>72</v>
      </c>
      <c r="AK28" s="182">
        <v>69</v>
      </c>
      <c r="AL28" s="182">
        <v>75</v>
      </c>
    </row>
    <row r="29" spans="1:38" x14ac:dyDescent="0.2">
      <c r="A29" s="168" t="s">
        <v>305</v>
      </c>
      <c r="B29" s="168" t="s">
        <v>306</v>
      </c>
      <c r="C29" s="182">
        <v>3627</v>
      </c>
      <c r="D29" s="182">
        <v>1785</v>
      </c>
      <c r="E29" s="182">
        <v>1842</v>
      </c>
      <c r="F29" s="182">
        <v>78</v>
      </c>
      <c r="G29" s="182">
        <v>77</v>
      </c>
      <c r="H29" s="182">
        <v>79</v>
      </c>
      <c r="I29" s="182">
        <v>283</v>
      </c>
      <c r="J29" s="182">
        <v>194</v>
      </c>
      <c r="K29" s="182">
        <v>89</v>
      </c>
      <c r="L29" s="182">
        <v>46</v>
      </c>
      <c r="M29" s="182">
        <v>47</v>
      </c>
      <c r="N29" s="182">
        <v>44</v>
      </c>
      <c r="O29" s="182">
        <v>250</v>
      </c>
      <c r="P29" s="182">
        <v>167</v>
      </c>
      <c r="Q29" s="182">
        <v>83</v>
      </c>
      <c r="R29" s="182">
        <v>39</v>
      </c>
      <c r="S29" s="182">
        <v>40</v>
      </c>
      <c r="T29" s="182">
        <v>37</v>
      </c>
      <c r="U29" s="182">
        <v>533</v>
      </c>
      <c r="V29" s="182">
        <v>361</v>
      </c>
      <c r="W29" s="182">
        <v>172</v>
      </c>
      <c r="X29" s="182">
        <v>43</v>
      </c>
      <c r="Y29" s="182">
        <v>44</v>
      </c>
      <c r="Z29" s="182">
        <v>41</v>
      </c>
      <c r="AA29" s="182">
        <v>104</v>
      </c>
      <c r="AB29" s="182">
        <v>74</v>
      </c>
      <c r="AC29" s="182">
        <v>30</v>
      </c>
      <c r="AD29" s="182">
        <v>14</v>
      </c>
      <c r="AE29" s="182">
        <v>15</v>
      </c>
      <c r="AF29" s="182">
        <v>13</v>
      </c>
      <c r="AG29" s="182">
        <v>4316</v>
      </c>
      <c r="AH29" s="182">
        <v>2244</v>
      </c>
      <c r="AI29" s="182">
        <v>2072</v>
      </c>
      <c r="AJ29" s="182">
        <v>72</v>
      </c>
      <c r="AK29" s="182">
        <v>69</v>
      </c>
      <c r="AL29" s="182">
        <v>75</v>
      </c>
    </row>
    <row r="30" spans="1:38" x14ac:dyDescent="0.2">
      <c r="A30" s="168" t="s">
        <v>307</v>
      </c>
      <c r="B30" s="168" t="s">
        <v>308</v>
      </c>
      <c r="C30" s="182">
        <v>3424</v>
      </c>
      <c r="D30" s="182">
        <v>1633</v>
      </c>
      <c r="E30" s="182">
        <v>1791</v>
      </c>
      <c r="F30" s="182">
        <v>73</v>
      </c>
      <c r="G30" s="182">
        <v>72</v>
      </c>
      <c r="H30" s="182">
        <v>74</v>
      </c>
      <c r="I30" s="182">
        <v>473</v>
      </c>
      <c r="J30" s="182">
        <v>303</v>
      </c>
      <c r="K30" s="182">
        <v>170</v>
      </c>
      <c r="L30" s="182">
        <v>40</v>
      </c>
      <c r="M30" s="182">
        <v>39</v>
      </c>
      <c r="N30" s="182">
        <v>42</v>
      </c>
      <c r="O30" s="182">
        <v>273</v>
      </c>
      <c r="P30" s="182">
        <v>183</v>
      </c>
      <c r="Q30" s="182">
        <v>90</v>
      </c>
      <c r="R30" s="182">
        <v>38</v>
      </c>
      <c r="S30" s="182">
        <v>37</v>
      </c>
      <c r="T30" s="182">
        <v>40</v>
      </c>
      <c r="U30" s="182">
        <v>746</v>
      </c>
      <c r="V30" s="182">
        <v>486</v>
      </c>
      <c r="W30" s="182">
        <v>260</v>
      </c>
      <c r="X30" s="182">
        <v>39</v>
      </c>
      <c r="Y30" s="182">
        <v>38</v>
      </c>
      <c r="Z30" s="182">
        <v>41</v>
      </c>
      <c r="AA30" s="182">
        <v>49</v>
      </c>
      <c r="AB30" s="182">
        <v>33</v>
      </c>
      <c r="AC30" s="182">
        <v>16</v>
      </c>
      <c r="AD30" s="182">
        <v>14</v>
      </c>
      <c r="AE30" s="182" t="s">
        <v>428</v>
      </c>
      <c r="AF30" s="182" t="s">
        <v>428</v>
      </c>
      <c r="AG30" s="182">
        <v>4259</v>
      </c>
      <c r="AH30" s="182">
        <v>2174</v>
      </c>
      <c r="AI30" s="182">
        <v>2085</v>
      </c>
      <c r="AJ30" s="182">
        <v>66</v>
      </c>
      <c r="AK30" s="182">
        <v>63</v>
      </c>
      <c r="AL30" s="182">
        <v>69</v>
      </c>
    </row>
    <row r="31" spans="1:38" x14ac:dyDescent="0.2">
      <c r="A31" s="168" t="s">
        <v>271</v>
      </c>
      <c r="B31" s="168" t="s">
        <v>272</v>
      </c>
      <c r="C31" s="182">
        <v>2646</v>
      </c>
      <c r="D31" s="182">
        <v>1300</v>
      </c>
      <c r="E31" s="182">
        <v>1346</v>
      </c>
      <c r="F31" s="182">
        <v>74</v>
      </c>
      <c r="G31" s="182">
        <v>72</v>
      </c>
      <c r="H31" s="182">
        <v>75</v>
      </c>
      <c r="I31" s="182">
        <v>265</v>
      </c>
      <c r="J31" s="182">
        <v>178</v>
      </c>
      <c r="K31" s="182">
        <v>87</v>
      </c>
      <c r="L31" s="182">
        <v>38</v>
      </c>
      <c r="M31" s="182">
        <v>40</v>
      </c>
      <c r="N31" s="182">
        <v>34</v>
      </c>
      <c r="O31" s="182">
        <v>190</v>
      </c>
      <c r="P31" s="182">
        <v>138</v>
      </c>
      <c r="Q31" s="182">
        <v>52</v>
      </c>
      <c r="R31" s="182">
        <v>36</v>
      </c>
      <c r="S31" s="182">
        <v>37</v>
      </c>
      <c r="T31" s="182">
        <v>35</v>
      </c>
      <c r="U31" s="182">
        <v>455</v>
      </c>
      <c r="V31" s="182">
        <v>316</v>
      </c>
      <c r="W31" s="182">
        <v>139</v>
      </c>
      <c r="X31" s="182">
        <v>37</v>
      </c>
      <c r="Y31" s="182">
        <v>39</v>
      </c>
      <c r="Z31" s="182">
        <v>35</v>
      </c>
      <c r="AA31" s="182">
        <v>53</v>
      </c>
      <c r="AB31" s="182">
        <v>35</v>
      </c>
      <c r="AC31" s="182">
        <v>18</v>
      </c>
      <c r="AD31" s="182">
        <v>15</v>
      </c>
      <c r="AE31" s="182" t="s">
        <v>428</v>
      </c>
      <c r="AF31" s="182" t="s">
        <v>428</v>
      </c>
      <c r="AG31" s="182">
        <v>3198</v>
      </c>
      <c r="AH31" s="182">
        <v>1675</v>
      </c>
      <c r="AI31" s="182">
        <v>1523</v>
      </c>
      <c r="AJ31" s="182">
        <v>67</v>
      </c>
      <c r="AK31" s="182">
        <v>64</v>
      </c>
      <c r="AL31" s="182">
        <v>70</v>
      </c>
    </row>
    <row r="32" spans="1:38" x14ac:dyDescent="0.2">
      <c r="A32" s="168" t="s">
        <v>311</v>
      </c>
      <c r="B32" s="168" t="s">
        <v>312</v>
      </c>
      <c r="C32" s="182">
        <v>2392</v>
      </c>
      <c r="D32" s="182">
        <v>1168</v>
      </c>
      <c r="E32" s="182">
        <v>1224</v>
      </c>
      <c r="F32" s="182">
        <v>84</v>
      </c>
      <c r="G32" s="182">
        <v>82</v>
      </c>
      <c r="H32" s="182">
        <v>86</v>
      </c>
      <c r="I32" s="182">
        <v>213</v>
      </c>
      <c r="J32" s="182">
        <v>141</v>
      </c>
      <c r="K32" s="182">
        <v>72</v>
      </c>
      <c r="L32" s="182">
        <v>52</v>
      </c>
      <c r="M32" s="182">
        <v>48</v>
      </c>
      <c r="N32" s="182">
        <v>60</v>
      </c>
      <c r="O32" s="182">
        <v>132</v>
      </c>
      <c r="P32" s="182">
        <v>102</v>
      </c>
      <c r="Q32" s="182">
        <v>30</v>
      </c>
      <c r="R32" s="182">
        <v>51</v>
      </c>
      <c r="S32" s="182">
        <v>51</v>
      </c>
      <c r="T32" s="182">
        <v>50</v>
      </c>
      <c r="U32" s="182">
        <v>345</v>
      </c>
      <c r="V32" s="182">
        <v>243</v>
      </c>
      <c r="W32" s="182">
        <v>102</v>
      </c>
      <c r="X32" s="182">
        <v>51</v>
      </c>
      <c r="Y32" s="182">
        <v>49</v>
      </c>
      <c r="Z32" s="182">
        <v>57</v>
      </c>
      <c r="AA32" s="182">
        <v>56</v>
      </c>
      <c r="AB32" s="182">
        <v>41</v>
      </c>
      <c r="AC32" s="182">
        <v>15</v>
      </c>
      <c r="AD32" s="182">
        <v>21</v>
      </c>
      <c r="AE32" s="182" t="s">
        <v>428</v>
      </c>
      <c r="AF32" s="182" t="s">
        <v>428</v>
      </c>
      <c r="AG32" s="182">
        <v>2841</v>
      </c>
      <c r="AH32" s="182">
        <v>1477</v>
      </c>
      <c r="AI32" s="182">
        <v>1364</v>
      </c>
      <c r="AJ32" s="182">
        <v>78</v>
      </c>
      <c r="AK32" s="182">
        <v>74</v>
      </c>
      <c r="AL32" s="182">
        <v>82</v>
      </c>
    </row>
    <row r="33" spans="1:38" x14ac:dyDescent="0.2">
      <c r="A33" s="168" t="s">
        <v>313</v>
      </c>
      <c r="B33" s="168" t="s">
        <v>314</v>
      </c>
      <c r="C33" s="182">
        <v>2457</v>
      </c>
      <c r="D33" s="182">
        <v>1193</v>
      </c>
      <c r="E33" s="182">
        <v>1264</v>
      </c>
      <c r="F33" s="182">
        <v>75</v>
      </c>
      <c r="G33" s="182">
        <v>72</v>
      </c>
      <c r="H33" s="182">
        <v>78</v>
      </c>
      <c r="I33" s="182">
        <v>220</v>
      </c>
      <c r="J33" s="182">
        <v>142</v>
      </c>
      <c r="K33" s="182">
        <v>78</v>
      </c>
      <c r="L33" s="182">
        <v>35</v>
      </c>
      <c r="M33" s="182">
        <v>32</v>
      </c>
      <c r="N33" s="182">
        <v>41</v>
      </c>
      <c r="O33" s="182">
        <v>153</v>
      </c>
      <c r="P33" s="182">
        <v>116</v>
      </c>
      <c r="Q33" s="182">
        <v>37</v>
      </c>
      <c r="R33" s="182">
        <v>30</v>
      </c>
      <c r="S33" s="182">
        <v>28</v>
      </c>
      <c r="T33" s="182">
        <v>35</v>
      </c>
      <c r="U33" s="182">
        <v>373</v>
      </c>
      <c r="V33" s="182">
        <v>258</v>
      </c>
      <c r="W33" s="182">
        <v>115</v>
      </c>
      <c r="X33" s="182">
        <v>33</v>
      </c>
      <c r="Y33" s="182">
        <v>31</v>
      </c>
      <c r="Z33" s="182">
        <v>39</v>
      </c>
      <c r="AA33" s="182">
        <v>47</v>
      </c>
      <c r="AB33" s="182">
        <v>25</v>
      </c>
      <c r="AC33" s="182">
        <v>22</v>
      </c>
      <c r="AD33" s="182">
        <v>9</v>
      </c>
      <c r="AE33" s="182" t="s">
        <v>428</v>
      </c>
      <c r="AF33" s="182" t="s">
        <v>428</v>
      </c>
      <c r="AG33" s="182">
        <v>2893</v>
      </c>
      <c r="AH33" s="182">
        <v>1485</v>
      </c>
      <c r="AI33" s="182">
        <v>1408</v>
      </c>
      <c r="AJ33" s="182">
        <v>69</v>
      </c>
      <c r="AK33" s="182">
        <v>64</v>
      </c>
      <c r="AL33" s="182">
        <v>74</v>
      </c>
    </row>
    <row r="34" spans="1:38" x14ac:dyDescent="0.2">
      <c r="A34" s="168" t="s">
        <v>315</v>
      </c>
      <c r="B34" s="168" t="s">
        <v>316</v>
      </c>
      <c r="C34" s="182">
        <v>2982</v>
      </c>
      <c r="D34" s="182">
        <v>1386</v>
      </c>
      <c r="E34" s="182">
        <v>1596</v>
      </c>
      <c r="F34" s="182">
        <v>79</v>
      </c>
      <c r="G34" s="182">
        <v>78</v>
      </c>
      <c r="H34" s="182">
        <v>80</v>
      </c>
      <c r="I34" s="182">
        <v>396</v>
      </c>
      <c r="J34" s="182">
        <v>249</v>
      </c>
      <c r="K34" s="182">
        <v>147</v>
      </c>
      <c r="L34" s="182">
        <v>43</v>
      </c>
      <c r="M34" s="182">
        <v>44</v>
      </c>
      <c r="N34" s="182">
        <v>43</v>
      </c>
      <c r="O34" s="182">
        <v>261</v>
      </c>
      <c r="P34" s="182">
        <v>180</v>
      </c>
      <c r="Q34" s="182">
        <v>81</v>
      </c>
      <c r="R34" s="182">
        <v>43</v>
      </c>
      <c r="S34" s="182">
        <v>42</v>
      </c>
      <c r="T34" s="182">
        <v>44</v>
      </c>
      <c r="U34" s="182">
        <v>657</v>
      </c>
      <c r="V34" s="182">
        <v>429</v>
      </c>
      <c r="W34" s="182">
        <v>228</v>
      </c>
      <c r="X34" s="182">
        <v>43</v>
      </c>
      <c r="Y34" s="182">
        <v>43</v>
      </c>
      <c r="Z34" s="182">
        <v>43</v>
      </c>
      <c r="AA34" s="182">
        <v>67</v>
      </c>
      <c r="AB34" s="182">
        <v>44</v>
      </c>
      <c r="AC34" s="182">
        <v>23</v>
      </c>
      <c r="AD34" s="182">
        <v>15</v>
      </c>
      <c r="AE34" s="182" t="s">
        <v>428</v>
      </c>
      <c r="AF34" s="182" t="s">
        <v>428</v>
      </c>
      <c r="AG34" s="182">
        <v>3752</v>
      </c>
      <c r="AH34" s="182">
        <v>1882</v>
      </c>
      <c r="AI34" s="182">
        <v>1870</v>
      </c>
      <c r="AJ34" s="182">
        <v>71</v>
      </c>
      <c r="AK34" s="182">
        <v>68</v>
      </c>
      <c r="AL34" s="182">
        <v>74</v>
      </c>
    </row>
    <row r="35" spans="1:38" x14ac:dyDescent="0.2">
      <c r="A35" s="168" t="s">
        <v>317</v>
      </c>
      <c r="B35" s="168" t="s">
        <v>318</v>
      </c>
      <c r="C35" s="182">
        <v>2547</v>
      </c>
      <c r="D35" s="182">
        <v>1214</v>
      </c>
      <c r="E35" s="182">
        <v>1333</v>
      </c>
      <c r="F35" s="182">
        <v>81</v>
      </c>
      <c r="G35" s="182">
        <v>80</v>
      </c>
      <c r="H35" s="182">
        <v>82</v>
      </c>
      <c r="I35" s="182">
        <v>297</v>
      </c>
      <c r="J35" s="182">
        <v>202</v>
      </c>
      <c r="K35" s="182">
        <v>95</v>
      </c>
      <c r="L35" s="182">
        <v>42</v>
      </c>
      <c r="M35" s="182">
        <v>42</v>
      </c>
      <c r="N35" s="182">
        <v>41</v>
      </c>
      <c r="O35" s="182">
        <v>190</v>
      </c>
      <c r="P35" s="182">
        <v>142</v>
      </c>
      <c r="Q35" s="182">
        <v>48</v>
      </c>
      <c r="R35" s="182">
        <v>38</v>
      </c>
      <c r="S35" s="182">
        <v>42</v>
      </c>
      <c r="T35" s="182">
        <v>25</v>
      </c>
      <c r="U35" s="182">
        <v>487</v>
      </c>
      <c r="V35" s="182">
        <v>344</v>
      </c>
      <c r="W35" s="182">
        <v>143</v>
      </c>
      <c r="X35" s="182">
        <v>40</v>
      </c>
      <c r="Y35" s="182">
        <v>42</v>
      </c>
      <c r="Z35" s="182">
        <v>36</v>
      </c>
      <c r="AA35" s="182">
        <v>72</v>
      </c>
      <c r="AB35" s="182">
        <v>52</v>
      </c>
      <c r="AC35" s="182">
        <v>20</v>
      </c>
      <c r="AD35" s="182">
        <v>15</v>
      </c>
      <c r="AE35" s="182">
        <v>15</v>
      </c>
      <c r="AF35" s="182">
        <v>15</v>
      </c>
      <c r="AG35" s="182">
        <v>3140</v>
      </c>
      <c r="AH35" s="182">
        <v>1626</v>
      </c>
      <c r="AI35" s="182">
        <v>1514</v>
      </c>
      <c r="AJ35" s="182">
        <v>73</v>
      </c>
      <c r="AK35" s="182">
        <v>70</v>
      </c>
      <c r="AL35" s="182">
        <v>76</v>
      </c>
    </row>
    <row r="36" spans="1:38" x14ac:dyDescent="0.2">
      <c r="A36" s="168" t="s">
        <v>319</v>
      </c>
      <c r="B36" s="168" t="s">
        <v>320</v>
      </c>
      <c r="C36" s="182">
        <v>1556</v>
      </c>
      <c r="D36" s="182">
        <v>742</v>
      </c>
      <c r="E36" s="182">
        <v>814</v>
      </c>
      <c r="F36" s="182">
        <v>78</v>
      </c>
      <c r="G36" s="182">
        <v>79</v>
      </c>
      <c r="H36" s="182">
        <v>78</v>
      </c>
      <c r="I36" s="182">
        <v>127</v>
      </c>
      <c r="J36" s="182">
        <v>90</v>
      </c>
      <c r="K36" s="182">
        <v>37</v>
      </c>
      <c r="L36" s="182">
        <v>40</v>
      </c>
      <c r="M36" s="182">
        <v>39</v>
      </c>
      <c r="N36" s="182">
        <v>43</v>
      </c>
      <c r="O36" s="182">
        <v>102</v>
      </c>
      <c r="P36" s="182">
        <v>69</v>
      </c>
      <c r="Q36" s="182">
        <v>33</v>
      </c>
      <c r="R36" s="182">
        <v>36</v>
      </c>
      <c r="S36" s="182">
        <v>35</v>
      </c>
      <c r="T36" s="182">
        <v>39</v>
      </c>
      <c r="U36" s="182">
        <v>229</v>
      </c>
      <c r="V36" s="182">
        <v>159</v>
      </c>
      <c r="W36" s="182">
        <v>70</v>
      </c>
      <c r="X36" s="182">
        <v>38</v>
      </c>
      <c r="Y36" s="182">
        <v>37</v>
      </c>
      <c r="Z36" s="182">
        <v>41</v>
      </c>
      <c r="AA36" s="182">
        <v>33</v>
      </c>
      <c r="AB36" s="182">
        <v>24</v>
      </c>
      <c r="AC36" s="182">
        <v>9</v>
      </c>
      <c r="AD36" s="182">
        <v>21</v>
      </c>
      <c r="AE36" s="182" t="s">
        <v>428</v>
      </c>
      <c r="AF36" s="182" t="s">
        <v>428</v>
      </c>
      <c r="AG36" s="182">
        <v>1836</v>
      </c>
      <c r="AH36" s="182">
        <v>933</v>
      </c>
      <c r="AI36" s="182">
        <v>903</v>
      </c>
      <c r="AJ36" s="182">
        <v>72</v>
      </c>
      <c r="AK36" s="182">
        <v>70</v>
      </c>
      <c r="AL36" s="182">
        <v>74</v>
      </c>
    </row>
    <row r="37" spans="1:38" x14ac:dyDescent="0.2">
      <c r="A37" s="168" t="s">
        <v>321</v>
      </c>
      <c r="B37" s="168" t="s">
        <v>322</v>
      </c>
      <c r="C37" s="182">
        <v>2214</v>
      </c>
      <c r="D37" s="182">
        <v>1080</v>
      </c>
      <c r="E37" s="182">
        <v>1134</v>
      </c>
      <c r="F37" s="182">
        <v>74</v>
      </c>
      <c r="G37" s="182">
        <v>71</v>
      </c>
      <c r="H37" s="182">
        <v>77</v>
      </c>
      <c r="I37" s="182">
        <v>226</v>
      </c>
      <c r="J37" s="182">
        <v>148</v>
      </c>
      <c r="K37" s="182">
        <v>78</v>
      </c>
      <c r="L37" s="182">
        <v>35</v>
      </c>
      <c r="M37" s="182">
        <v>36</v>
      </c>
      <c r="N37" s="182">
        <v>32</v>
      </c>
      <c r="O37" s="182">
        <v>105</v>
      </c>
      <c r="P37" s="182">
        <v>74</v>
      </c>
      <c r="Q37" s="182">
        <v>31</v>
      </c>
      <c r="R37" s="182">
        <v>33</v>
      </c>
      <c r="S37" s="182">
        <v>39</v>
      </c>
      <c r="T37" s="182">
        <v>19</v>
      </c>
      <c r="U37" s="182">
        <v>331</v>
      </c>
      <c r="V37" s="182">
        <v>222</v>
      </c>
      <c r="W37" s="182">
        <v>109</v>
      </c>
      <c r="X37" s="182">
        <v>34</v>
      </c>
      <c r="Y37" s="182">
        <v>37</v>
      </c>
      <c r="Z37" s="182">
        <v>28</v>
      </c>
      <c r="AA37" s="182">
        <v>48</v>
      </c>
      <c r="AB37" s="182">
        <v>37</v>
      </c>
      <c r="AC37" s="182">
        <v>11</v>
      </c>
      <c r="AD37" s="182">
        <v>15</v>
      </c>
      <c r="AE37" s="182" t="s">
        <v>428</v>
      </c>
      <c r="AF37" s="182" t="s">
        <v>428</v>
      </c>
      <c r="AG37" s="182">
        <v>2619</v>
      </c>
      <c r="AH37" s="182">
        <v>1352</v>
      </c>
      <c r="AI37" s="182">
        <v>1267</v>
      </c>
      <c r="AJ37" s="182">
        <v>68</v>
      </c>
      <c r="AK37" s="182">
        <v>64</v>
      </c>
      <c r="AL37" s="182">
        <v>72</v>
      </c>
    </row>
    <row r="38" spans="1:38" x14ac:dyDescent="0.2">
      <c r="A38" s="168" t="s">
        <v>281</v>
      </c>
      <c r="B38" s="168" t="s">
        <v>282</v>
      </c>
      <c r="C38" s="182">
        <v>4061</v>
      </c>
      <c r="D38" s="182">
        <v>1955</v>
      </c>
      <c r="E38" s="182">
        <v>2106</v>
      </c>
      <c r="F38" s="182">
        <v>82</v>
      </c>
      <c r="G38" s="182">
        <v>80</v>
      </c>
      <c r="H38" s="182">
        <v>84</v>
      </c>
      <c r="I38" s="182">
        <v>351</v>
      </c>
      <c r="J38" s="182">
        <v>216</v>
      </c>
      <c r="K38" s="182">
        <v>135</v>
      </c>
      <c r="L38" s="182">
        <v>49</v>
      </c>
      <c r="M38" s="182">
        <v>48</v>
      </c>
      <c r="N38" s="182">
        <v>50</v>
      </c>
      <c r="O38" s="182">
        <v>293</v>
      </c>
      <c r="P38" s="182">
        <v>205</v>
      </c>
      <c r="Q38" s="182">
        <v>88</v>
      </c>
      <c r="R38" s="182">
        <v>37</v>
      </c>
      <c r="S38" s="182">
        <v>37</v>
      </c>
      <c r="T38" s="182">
        <v>38</v>
      </c>
      <c r="U38" s="182">
        <v>644</v>
      </c>
      <c r="V38" s="182">
        <v>421</v>
      </c>
      <c r="W38" s="182">
        <v>223</v>
      </c>
      <c r="X38" s="182">
        <v>43</v>
      </c>
      <c r="Y38" s="182">
        <v>43</v>
      </c>
      <c r="Z38" s="182">
        <v>45</v>
      </c>
      <c r="AA38" s="182">
        <v>5</v>
      </c>
      <c r="AB38" s="182" t="s">
        <v>428</v>
      </c>
      <c r="AC38" s="182" t="s">
        <v>428</v>
      </c>
      <c r="AD38" s="182" t="s">
        <v>428</v>
      </c>
      <c r="AE38" s="182" t="s">
        <v>428</v>
      </c>
      <c r="AF38" s="182" t="s">
        <v>428</v>
      </c>
      <c r="AG38" s="182">
        <v>4781</v>
      </c>
      <c r="AH38" s="182">
        <v>2416</v>
      </c>
      <c r="AI38" s="182">
        <v>2365</v>
      </c>
      <c r="AJ38" s="182">
        <v>76</v>
      </c>
      <c r="AK38" s="182">
        <v>72</v>
      </c>
      <c r="AL38" s="182">
        <v>79</v>
      </c>
    </row>
    <row r="39" spans="1:38" x14ac:dyDescent="0.2">
      <c r="A39" s="168" t="s">
        <v>323</v>
      </c>
      <c r="B39" s="168" t="s">
        <v>324</v>
      </c>
      <c r="C39" s="182">
        <v>3401</v>
      </c>
      <c r="D39" s="182">
        <v>1675</v>
      </c>
      <c r="E39" s="182">
        <v>1726</v>
      </c>
      <c r="F39" s="182">
        <v>73</v>
      </c>
      <c r="G39" s="182">
        <v>71</v>
      </c>
      <c r="H39" s="182">
        <v>74</v>
      </c>
      <c r="I39" s="182">
        <v>254</v>
      </c>
      <c r="J39" s="182">
        <v>160</v>
      </c>
      <c r="K39" s="182">
        <v>94</v>
      </c>
      <c r="L39" s="182">
        <v>38</v>
      </c>
      <c r="M39" s="182">
        <v>34</v>
      </c>
      <c r="N39" s="182">
        <v>44</v>
      </c>
      <c r="O39" s="182">
        <v>149</v>
      </c>
      <c r="P39" s="182">
        <v>115</v>
      </c>
      <c r="Q39" s="182">
        <v>34</v>
      </c>
      <c r="R39" s="182">
        <v>33</v>
      </c>
      <c r="S39" s="182">
        <v>34</v>
      </c>
      <c r="T39" s="182">
        <v>29</v>
      </c>
      <c r="U39" s="182">
        <v>403</v>
      </c>
      <c r="V39" s="182">
        <v>275</v>
      </c>
      <c r="W39" s="182">
        <v>128</v>
      </c>
      <c r="X39" s="182">
        <v>36</v>
      </c>
      <c r="Y39" s="182">
        <v>34</v>
      </c>
      <c r="Z39" s="182">
        <v>40</v>
      </c>
      <c r="AA39" s="182">
        <v>80</v>
      </c>
      <c r="AB39" s="182">
        <v>60</v>
      </c>
      <c r="AC39" s="182">
        <v>20</v>
      </c>
      <c r="AD39" s="182">
        <v>8</v>
      </c>
      <c r="AE39" s="182" t="s">
        <v>428</v>
      </c>
      <c r="AF39" s="182" t="s">
        <v>428</v>
      </c>
      <c r="AG39" s="182">
        <v>3938</v>
      </c>
      <c r="AH39" s="182">
        <v>2038</v>
      </c>
      <c r="AI39" s="182">
        <v>1900</v>
      </c>
      <c r="AJ39" s="182">
        <v>67</v>
      </c>
      <c r="AK39" s="182">
        <v>63</v>
      </c>
      <c r="AL39" s="182">
        <v>71</v>
      </c>
    </row>
    <row r="40" spans="1:38" x14ac:dyDescent="0.2">
      <c r="A40" s="168" t="s">
        <v>325</v>
      </c>
      <c r="B40" s="168" t="s">
        <v>326</v>
      </c>
      <c r="C40" s="182">
        <v>2090</v>
      </c>
      <c r="D40" s="182">
        <v>1023</v>
      </c>
      <c r="E40" s="182">
        <v>1067</v>
      </c>
      <c r="F40" s="182">
        <v>82</v>
      </c>
      <c r="G40" s="182">
        <v>80</v>
      </c>
      <c r="H40" s="182">
        <v>85</v>
      </c>
      <c r="I40" s="182">
        <v>78</v>
      </c>
      <c r="J40" s="182">
        <v>58</v>
      </c>
      <c r="K40" s="182">
        <v>20</v>
      </c>
      <c r="L40" s="182">
        <v>38</v>
      </c>
      <c r="M40" s="182">
        <v>40</v>
      </c>
      <c r="N40" s="182">
        <v>35</v>
      </c>
      <c r="O40" s="182">
        <v>57</v>
      </c>
      <c r="P40" s="182">
        <v>39</v>
      </c>
      <c r="Q40" s="182">
        <v>18</v>
      </c>
      <c r="R40" s="182">
        <v>46</v>
      </c>
      <c r="S40" s="182">
        <v>51</v>
      </c>
      <c r="T40" s="182">
        <v>33</v>
      </c>
      <c r="U40" s="182">
        <v>135</v>
      </c>
      <c r="V40" s="182">
        <v>97</v>
      </c>
      <c r="W40" s="182">
        <v>38</v>
      </c>
      <c r="X40" s="182">
        <v>41</v>
      </c>
      <c r="Y40" s="182">
        <v>44</v>
      </c>
      <c r="Z40" s="182">
        <v>34</v>
      </c>
      <c r="AA40" s="182">
        <v>37</v>
      </c>
      <c r="AB40" s="182">
        <v>32</v>
      </c>
      <c r="AC40" s="182">
        <v>5</v>
      </c>
      <c r="AD40" s="182">
        <v>22</v>
      </c>
      <c r="AE40" s="182" t="s">
        <v>428</v>
      </c>
      <c r="AF40" s="182" t="s">
        <v>428</v>
      </c>
      <c r="AG40" s="182">
        <v>2293</v>
      </c>
      <c r="AH40" s="182">
        <v>1164</v>
      </c>
      <c r="AI40" s="182">
        <v>1129</v>
      </c>
      <c r="AJ40" s="182">
        <v>79</v>
      </c>
      <c r="AK40" s="182">
        <v>75</v>
      </c>
      <c r="AL40" s="182">
        <v>83</v>
      </c>
    </row>
    <row r="41" spans="1:38" x14ac:dyDescent="0.2">
      <c r="A41" s="168" t="s">
        <v>327</v>
      </c>
      <c r="B41" s="168" t="s">
        <v>328</v>
      </c>
      <c r="C41" s="182">
        <v>1929</v>
      </c>
      <c r="D41" s="182">
        <v>904</v>
      </c>
      <c r="E41" s="182">
        <v>1025</v>
      </c>
      <c r="F41" s="182">
        <v>85</v>
      </c>
      <c r="G41" s="182">
        <v>84</v>
      </c>
      <c r="H41" s="182">
        <v>86</v>
      </c>
      <c r="I41" s="182">
        <v>168</v>
      </c>
      <c r="J41" s="182">
        <v>115</v>
      </c>
      <c r="K41" s="182">
        <v>53</v>
      </c>
      <c r="L41" s="182">
        <v>42</v>
      </c>
      <c r="M41" s="182">
        <v>43</v>
      </c>
      <c r="N41" s="182">
        <v>40</v>
      </c>
      <c r="O41" s="182">
        <v>107</v>
      </c>
      <c r="P41" s="182">
        <v>76</v>
      </c>
      <c r="Q41" s="182">
        <v>31</v>
      </c>
      <c r="R41" s="182">
        <v>36</v>
      </c>
      <c r="S41" s="182">
        <v>38</v>
      </c>
      <c r="T41" s="182">
        <v>29</v>
      </c>
      <c r="U41" s="182">
        <v>275</v>
      </c>
      <c r="V41" s="182">
        <v>191</v>
      </c>
      <c r="W41" s="182">
        <v>84</v>
      </c>
      <c r="X41" s="182">
        <v>39</v>
      </c>
      <c r="Y41" s="182">
        <v>41</v>
      </c>
      <c r="Z41" s="182">
        <v>36</v>
      </c>
      <c r="AA41" s="182">
        <v>42</v>
      </c>
      <c r="AB41" s="182">
        <v>31</v>
      </c>
      <c r="AC41" s="182">
        <v>11</v>
      </c>
      <c r="AD41" s="182">
        <v>14</v>
      </c>
      <c r="AE41" s="182" t="s">
        <v>428</v>
      </c>
      <c r="AF41" s="182" t="s">
        <v>428</v>
      </c>
      <c r="AG41" s="182">
        <v>2257</v>
      </c>
      <c r="AH41" s="182">
        <v>1129</v>
      </c>
      <c r="AI41" s="182">
        <v>1128</v>
      </c>
      <c r="AJ41" s="182">
        <v>78</v>
      </c>
      <c r="AK41" s="182">
        <v>74</v>
      </c>
      <c r="AL41" s="182">
        <v>81</v>
      </c>
    </row>
    <row r="42" spans="1:38" x14ac:dyDescent="0.2">
      <c r="A42" s="168" t="s">
        <v>329</v>
      </c>
      <c r="B42" s="168" t="s">
        <v>330</v>
      </c>
      <c r="C42" s="182">
        <v>2833</v>
      </c>
      <c r="D42" s="182">
        <v>1371</v>
      </c>
      <c r="E42" s="182">
        <v>1462</v>
      </c>
      <c r="F42" s="182">
        <v>78</v>
      </c>
      <c r="G42" s="182">
        <v>77</v>
      </c>
      <c r="H42" s="182">
        <v>79</v>
      </c>
      <c r="I42" s="182">
        <v>391</v>
      </c>
      <c r="J42" s="182">
        <v>236</v>
      </c>
      <c r="K42" s="182">
        <v>155</v>
      </c>
      <c r="L42" s="182">
        <v>50</v>
      </c>
      <c r="M42" s="182">
        <v>47</v>
      </c>
      <c r="N42" s="182">
        <v>54</v>
      </c>
      <c r="O42" s="182">
        <v>271</v>
      </c>
      <c r="P42" s="182">
        <v>203</v>
      </c>
      <c r="Q42" s="182">
        <v>68</v>
      </c>
      <c r="R42" s="182">
        <v>39</v>
      </c>
      <c r="S42" s="182">
        <v>43</v>
      </c>
      <c r="T42" s="182">
        <v>26</v>
      </c>
      <c r="U42" s="182">
        <v>662</v>
      </c>
      <c r="V42" s="182">
        <v>439</v>
      </c>
      <c r="W42" s="182">
        <v>223</v>
      </c>
      <c r="X42" s="182">
        <v>45</v>
      </c>
      <c r="Y42" s="182">
        <v>45</v>
      </c>
      <c r="Z42" s="182">
        <v>46</v>
      </c>
      <c r="AA42" s="182">
        <v>72</v>
      </c>
      <c r="AB42" s="182">
        <v>55</v>
      </c>
      <c r="AC42" s="182">
        <v>17</v>
      </c>
      <c r="AD42" s="182">
        <v>19</v>
      </c>
      <c r="AE42" s="182" t="s">
        <v>428</v>
      </c>
      <c r="AF42" s="182" t="s">
        <v>428</v>
      </c>
      <c r="AG42" s="182">
        <v>3600</v>
      </c>
      <c r="AH42" s="182">
        <v>1888</v>
      </c>
      <c r="AI42" s="182">
        <v>1712</v>
      </c>
      <c r="AJ42" s="182">
        <v>70</v>
      </c>
      <c r="AK42" s="182">
        <v>68</v>
      </c>
      <c r="AL42" s="182">
        <v>73</v>
      </c>
    </row>
    <row r="43" spans="1:38" x14ac:dyDescent="0.2">
      <c r="A43" s="168" t="s">
        <v>208</v>
      </c>
      <c r="B43" s="168" t="s">
        <v>209</v>
      </c>
      <c r="C43" s="182">
        <v>11712</v>
      </c>
      <c r="D43" s="182">
        <v>5557</v>
      </c>
      <c r="E43" s="182">
        <v>6155</v>
      </c>
      <c r="F43" s="182">
        <v>81</v>
      </c>
      <c r="G43" s="182">
        <v>79</v>
      </c>
      <c r="H43" s="182">
        <v>82</v>
      </c>
      <c r="I43" s="182">
        <v>1833</v>
      </c>
      <c r="J43" s="182">
        <v>1153</v>
      </c>
      <c r="K43" s="182">
        <v>680</v>
      </c>
      <c r="L43" s="182">
        <v>40</v>
      </c>
      <c r="M43" s="182">
        <v>39</v>
      </c>
      <c r="N43" s="182">
        <v>42</v>
      </c>
      <c r="O43" s="182">
        <v>1230</v>
      </c>
      <c r="P43" s="182">
        <v>844</v>
      </c>
      <c r="Q43" s="182">
        <v>386</v>
      </c>
      <c r="R43" s="182">
        <v>23</v>
      </c>
      <c r="S43" s="182">
        <v>22</v>
      </c>
      <c r="T43" s="182">
        <v>26</v>
      </c>
      <c r="U43" s="182">
        <v>3063</v>
      </c>
      <c r="V43" s="182">
        <v>1997</v>
      </c>
      <c r="W43" s="182">
        <v>1066</v>
      </c>
      <c r="X43" s="182">
        <v>33</v>
      </c>
      <c r="Y43" s="182">
        <v>32</v>
      </c>
      <c r="Z43" s="182">
        <v>36</v>
      </c>
      <c r="AA43" s="182">
        <v>286</v>
      </c>
      <c r="AB43" s="182">
        <v>207</v>
      </c>
      <c r="AC43" s="182">
        <v>79</v>
      </c>
      <c r="AD43" s="182">
        <v>14</v>
      </c>
      <c r="AE43" s="182">
        <v>14</v>
      </c>
      <c r="AF43" s="182">
        <v>11</v>
      </c>
      <c r="AG43" s="182">
        <v>15223</v>
      </c>
      <c r="AH43" s="182">
        <v>7846</v>
      </c>
      <c r="AI43" s="182">
        <v>7377</v>
      </c>
      <c r="AJ43" s="182">
        <v>69</v>
      </c>
      <c r="AK43" s="182">
        <v>64</v>
      </c>
      <c r="AL43" s="182">
        <v>74</v>
      </c>
    </row>
    <row r="44" spans="1:38" x14ac:dyDescent="0.2">
      <c r="A44" s="168" t="s">
        <v>210</v>
      </c>
      <c r="B44" s="168" t="s">
        <v>211</v>
      </c>
      <c r="C44" s="182">
        <v>3461</v>
      </c>
      <c r="D44" s="182">
        <v>1662</v>
      </c>
      <c r="E44" s="182">
        <v>1799</v>
      </c>
      <c r="F44" s="182">
        <v>73</v>
      </c>
      <c r="G44" s="182">
        <v>72</v>
      </c>
      <c r="H44" s="182">
        <v>74</v>
      </c>
      <c r="I44" s="182">
        <v>258</v>
      </c>
      <c r="J44" s="182">
        <v>173</v>
      </c>
      <c r="K44" s="182">
        <v>85</v>
      </c>
      <c r="L44" s="182">
        <v>33</v>
      </c>
      <c r="M44" s="182">
        <v>31</v>
      </c>
      <c r="N44" s="182">
        <v>36</v>
      </c>
      <c r="O44" s="182">
        <v>328</v>
      </c>
      <c r="P44" s="182">
        <v>229</v>
      </c>
      <c r="Q44" s="182">
        <v>99</v>
      </c>
      <c r="R44" s="182">
        <v>36</v>
      </c>
      <c r="S44" s="182">
        <v>39</v>
      </c>
      <c r="T44" s="182">
        <v>29</v>
      </c>
      <c r="U44" s="182">
        <v>586</v>
      </c>
      <c r="V44" s="182">
        <v>402</v>
      </c>
      <c r="W44" s="182">
        <v>184</v>
      </c>
      <c r="X44" s="182">
        <v>35</v>
      </c>
      <c r="Y44" s="182">
        <v>36</v>
      </c>
      <c r="Z44" s="182">
        <v>33</v>
      </c>
      <c r="AA44" s="182">
        <v>43</v>
      </c>
      <c r="AB44" s="182">
        <v>29</v>
      </c>
      <c r="AC44" s="182">
        <v>14</v>
      </c>
      <c r="AD44" s="182" t="s">
        <v>428</v>
      </c>
      <c r="AE44" s="182" t="s">
        <v>428</v>
      </c>
      <c r="AF44" s="182" t="s">
        <v>428</v>
      </c>
      <c r="AG44" s="182">
        <v>4125</v>
      </c>
      <c r="AH44" s="182">
        <v>2108</v>
      </c>
      <c r="AI44" s="182">
        <v>2017</v>
      </c>
      <c r="AJ44" s="182">
        <v>67</v>
      </c>
      <c r="AK44" s="182">
        <v>64</v>
      </c>
      <c r="AL44" s="182">
        <v>70</v>
      </c>
    </row>
    <row r="45" spans="1:38" x14ac:dyDescent="0.2">
      <c r="A45" s="168" t="s">
        <v>212</v>
      </c>
      <c r="B45" s="168" t="s">
        <v>213</v>
      </c>
      <c r="C45" s="182">
        <v>2960</v>
      </c>
      <c r="D45" s="182">
        <v>1426</v>
      </c>
      <c r="E45" s="182">
        <v>1534</v>
      </c>
      <c r="F45" s="182">
        <v>77</v>
      </c>
      <c r="G45" s="182">
        <v>76</v>
      </c>
      <c r="H45" s="182">
        <v>77</v>
      </c>
      <c r="I45" s="182">
        <v>259</v>
      </c>
      <c r="J45" s="182">
        <v>143</v>
      </c>
      <c r="K45" s="182">
        <v>116</v>
      </c>
      <c r="L45" s="182">
        <v>27</v>
      </c>
      <c r="M45" s="182">
        <v>32</v>
      </c>
      <c r="N45" s="182">
        <v>22</v>
      </c>
      <c r="O45" s="182">
        <v>300</v>
      </c>
      <c r="P45" s="182">
        <v>184</v>
      </c>
      <c r="Q45" s="182">
        <v>116</v>
      </c>
      <c r="R45" s="182">
        <v>32</v>
      </c>
      <c r="S45" s="182">
        <v>29</v>
      </c>
      <c r="T45" s="182">
        <v>36</v>
      </c>
      <c r="U45" s="182">
        <v>559</v>
      </c>
      <c r="V45" s="182">
        <v>327</v>
      </c>
      <c r="W45" s="182">
        <v>232</v>
      </c>
      <c r="X45" s="182">
        <v>30</v>
      </c>
      <c r="Y45" s="182">
        <v>30</v>
      </c>
      <c r="Z45" s="182">
        <v>29</v>
      </c>
      <c r="AA45" s="182">
        <v>103</v>
      </c>
      <c r="AB45" s="182">
        <v>70</v>
      </c>
      <c r="AC45" s="182">
        <v>33</v>
      </c>
      <c r="AD45" s="182">
        <v>22</v>
      </c>
      <c r="AE45" s="182">
        <v>26</v>
      </c>
      <c r="AF45" s="182">
        <v>15</v>
      </c>
      <c r="AG45" s="182">
        <v>3630</v>
      </c>
      <c r="AH45" s="182">
        <v>1828</v>
      </c>
      <c r="AI45" s="182">
        <v>1802</v>
      </c>
      <c r="AJ45" s="182">
        <v>68</v>
      </c>
      <c r="AK45" s="182">
        <v>66</v>
      </c>
      <c r="AL45" s="182">
        <v>70</v>
      </c>
    </row>
    <row r="46" spans="1:38" x14ac:dyDescent="0.2">
      <c r="A46" s="168" t="s">
        <v>216</v>
      </c>
      <c r="B46" s="168" t="s">
        <v>217</v>
      </c>
      <c r="C46" s="182">
        <v>3397</v>
      </c>
      <c r="D46" s="182">
        <v>1668</v>
      </c>
      <c r="E46" s="182">
        <v>1729</v>
      </c>
      <c r="F46" s="182">
        <v>78</v>
      </c>
      <c r="G46" s="182">
        <v>76</v>
      </c>
      <c r="H46" s="182">
        <v>79</v>
      </c>
      <c r="I46" s="182">
        <v>450</v>
      </c>
      <c r="J46" s="182">
        <v>307</v>
      </c>
      <c r="K46" s="182">
        <v>143</v>
      </c>
      <c r="L46" s="182">
        <v>31</v>
      </c>
      <c r="M46" s="182">
        <v>32</v>
      </c>
      <c r="N46" s="182">
        <v>28</v>
      </c>
      <c r="O46" s="182">
        <v>233</v>
      </c>
      <c r="P46" s="182">
        <v>163</v>
      </c>
      <c r="Q46" s="182">
        <v>70</v>
      </c>
      <c r="R46" s="182">
        <v>33</v>
      </c>
      <c r="S46" s="182">
        <v>33</v>
      </c>
      <c r="T46" s="182">
        <v>33</v>
      </c>
      <c r="U46" s="182">
        <v>683</v>
      </c>
      <c r="V46" s="182">
        <v>470</v>
      </c>
      <c r="W46" s="182">
        <v>213</v>
      </c>
      <c r="X46" s="182">
        <v>31</v>
      </c>
      <c r="Y46" s="182">
        <v>32</v>
      </c>
      <c r="Z46" s="182">
        <v>30</v>
      </c>
      <c r="AA46" s="182">
        <v>35</v>
      </c>
      <c r="AB46" s="182">
        <v>27</v>
      </c>
      <c r="AC46" s="182">
        <v>8</v>
      </c>
      <c r="AD46" s="182" t="s">
        <v>428</v>
      </c>
      <c r="AE46" s="182" t="s">
        <v>428</v>
      </c>
      <c r="AF46" s="182" t="s">
        <v>428</v>
      </c>
      <c r="AG46" s="182">
        <v>4157</v>
      </c>
      <c r="AH46" s="182">
        <v>2192</v>
      </c>
      <c r="AI46" s="182">
        <v>1965</v>
      </c>
      <c r="AJ46" s="182">
        <v>69</v>
      </c>
      <c r="AK46" s="182">
        <v>65</v>
      </c>
      <c r="AL46" s="182">
        <v>73</v>
      </c>
    </row>
    <row r="47" spans="1:38" x14ac:dyDescent="0.2">
      <c r="A47" s="168" t="s">
        <v>220</v>
      </c>
      <c r="B47" s="168" t="s">
        <v>221</v>
      </c>
      <c r="C47" s="182">
        <v>2288</v>
      </c>
      <c r="D47" s="182">
        <v>1169</v>
      </c>
      <c r="E47" s="182">
        <v>1119</v>
      </c>
      <c r="F47" s="182">
        <v>85</v>
      </c>
      <c r="G47" s="182">
        <v>84</v>
      </c>
      <c r="H47" s="182">
        <v>87</v>
      </c>
      <c r="I47" s="182">
        <v>158</v>
      </c>
      <c r="J47" s="182">
        <v>105</v>
      </c>
      <c r="K47" s="182">
        <v>53</v>
      </c>
      <c r="L47" s="182">
        <v>46</v>
      </c>
      <c r="M47" s="182">
        <v>50</v>
      </c>
      <c r="N47" s="182">
        <v>38</v>
      </c>
      <c r="O47" s="182">
        <v>133</v>
      </c>
      <c r="P47" s="182">
        <v>94</v>
      </c>
      <c r="Q47" s="182">
        <v>39</v>
      </c>
      <c r="R47" s="182">
        <v>35</v>
      </c>
      <c r="S47" s="182">
        <v>36</v>
      </c>
      <c r="T47" s="182">
        <v>33</v>
      </c>
      <c r="U47" s="182">
        <v>291</v>
      </c>
      <c r="V47" s="182">
        <v>199</v>
      </c>
      <c r="W47" s="182">
        <v>92</v>
      </c>
      <c r="X47" s="182">
        <v>41</v>
      </c>
      <c r="Y47" s="182">
        <v>43</v>
      </c>
      <c r="Z47" s="182">
        <v>36</v>
      </c>
      <c r="AA47" s="182">
        <v>50</v>
      </c>
      <c r="AB47" s="182">
        <v>35</v>
      </c>
      <c r="AC47" s="182">
        <v>15</v>
      </c>
      <c r="AD47" s="182">
        <v>30</v>
      </c>
      <c r="AE47" s="182">
        <v>29</v>
      </c>
      <c r="AF47" s="182">
        <v>33</v>
      </c>
      <c r="AG47" s="182">
        <v>2641</v>
      </c>
      <c r="AH47" s="182">
        <v>1410</v>
      </c>
      <c r="AI47" s="182">
        <v>1231</v>
      </c>
      <c r="AJ47" s="182">
        <v>79</v>
      </c>
      <c r="AK47" s="182">
        <v>76</v>
      </c>
      <c r="AL47" s="182">
        <v>82</v>
      </c>
    </row>
    <row r="48" spans="1:38" x14ac:dyDescent="0.2">
      <c r="A48" s="168" t="s">
        <v>228</v>
      </c>
      <c r="B48" s="168" t="s">
        <v>229</v>
      </c>
      <c r="C48" s="182">
        <v>3008</v>
      </c>
      <c r="D48" s="182">
        <v>1467</v>
      </c>
      <c r="E48" s="182">
        <v>1541</v>
      </c>
      <c r="F48" s="182">
        <v>79</v>
      </c>
      <c r="G48" s="182">
        <v>77</v>
      </c>
      <c r="H48" s="182">
        <v>80</v>
      </c>
      <c r="I48" s="182">
        <v>320</v>
      </c>
      <c r="J48" s="182">
        <v>219</v>
      </c>
      <c r="K48" s="182">
        <v>101</v>
      </c>
      <c r="L48" s="182">
        <v>32</v>
      </c>
      <c r="M48" s="182">
        <v>33</v>
      </c>
      <c r="N48" s="182">
        <v>29</v>
      </c>
      <c r="O48" s="182">
        <v>96</v>
      </c>
      <c r="P48" s="182">
        <v>65</v>
      </c>
      <c r="Q48" s="182">
        <v>31</v>
      </c>
      <c r="R48" s="182">
        <v>27</v>
      </c>
      <c r="S48" s="182">
        <v>29</v>
      </c>
      <c r="T48" s="182">
        <v>23</v>
      </c>
      <c r="U48" s="182">
        <v>416</v>
      </c>
      <c r="V48" s="182">
        <v>284</v>
      </c>
      <c r="W48" s="182">
        <v>132</v>
      </c>
      <c r="X48" s="182">
        <v>31</v>
      </c>
      <c r="Y48" s="182">
        <v>32</v>
      </c>
      <c r="Z48" s="182">
        <v>27</v>
      </c>
      <c r="AA48" s="182">
        <v>38</v>
      </c>
      <c r="AB48" s="182">
        <v>25</v>
      </c>
      <c r="AC48" s="182">
        <v>13</v>
      </c>
      <c r="AD48" s="182">
        <v>11</v>
      </c>
      <c r="AE48" s="182" t="s">
        <v>428</v>
      </c>
      <c r="AF48" s="182" t="s">
        <v>428</v>
      </c>
      <c r="AG48" s="182">
        <v>3482</v>
      </c>
      <c r="AH48" s="182">
        <v>1783</v>
      </c>
      <c r="AI48" s="182">
        <v>1699</v>
      </c>
      <c r="AJ48" s="182">
        <v>72</v>
      </c>
      <c r="AK48" s="182">
        <v>69</v>
      </c>
      <c r="AL48" s="182">
        <v>75</v>
      </c>
    </row>
    <row r="49" spans="1:38" x14ac:dyDescent="0.2">
      <c r="A49" s="168" t="s">
        <v>232</v>
      </c>
      <c r="B49" s="168" t="s">
        <v>233</v>
      </c>
      <c r="C49" s="182">
        <v>2543</v>
      </c>
      <c r="D49" s="182">
        <v>1189</v>
      </c>
      <c r="E49" s="182">
        <v>1354</v>
      </c>
      <c r="F49" s="182">
        <v>75</v>
      </c>
      <c r="G49" s="182">
        <v>71</v>
      </c>
      <c r="H49" s="182">
        <v>78</v>
      </c>
      <c r="I49" s="182">
        <v>339</v>
      </c>
      <c r="J49" s="182">
        <v>208</v>
      </c>
      <c r="K49" s="182">
        <v>131</v>
      </c>
      <c r="L49" s="182">
        <v>27</v>
      </c>
      <c r="M49" s="182">
        <v>33</v>
      </c>
      <c r="N49" s="182">
        <v>18</v>
      </c>
      <c r="O49" s="182">
        <v>125</v>
      </c>
      <c r="P49" s="182">
        <v>93</v>
      </c>
      <c r="Q49" s="182">
        <v>32</v>
      </c>
      <c r="R49" s="182">
        <v>23</v>
      </c>
      <c r="S49" s="182">
        <v>24</v>
      </c>
      <c r="T49" s="182">
        <v>22</v>
      </c>
      <c r="U49" s="182">
        <v>464</v>
      </c>
      <c r="V49" s="182">
        <v>301</v>
      </c>
      <c r="W49" s="182">
        <v>163</v>
      </c>
      <c r="X49" s="182">
        <v>26</v>
      </c>
      <c r="Y49" s="182">
        <v>30</v>
      </c>
      <c r="Z49" s="182">
        <v>19</v>
      </c>
      <c r="AA49" s="182">
        <v>55</v>
      </c>
      <c r="AB49" s="182">
        <v>36</v>
      </c>
      <c r="AC49" s="182">
        <v>19</v>
      </c>
      <c r="AD49" s="182">
        <v>15</v>
      </c>
      <c r="AE49" s="182" t="s">
        <v>428</v>
      </c>
      <c r="AF49" s="182" t="s">
        <v>428</v>
      </c>
      <c r="AG49" s="182">
        <v>3087</v>
      </c>
      <c r="AH49" s="182">
        <v>1539</v>
      </c>
      <c r="AI49" s="182">
        <v>1548</v>
      </c>
      <c r="AJ49" s="182">
        <v>66</v>
      </c>
      <c r="AK49" s="182">
        <v>61</v>
      </c>
      <c r="AL49" s="182">
        <v>70</v>
      </c>
    </row>
    <row r="50" spans="1:38" x14ac:dyDescent="0.2">
      <c r="A50" s="168" t="s">
        <v>126</v>
      </c>
      <c r="B50" s="168" t="s">
        <v>127</v>
      </c>
      <c r="C50" s="182">
        <v>1262</v>
      </c>
      <c r="D50" s="182">
        <v>575</v>
      </c>
      <c r="E50" s="182">
        <v>687</v>
      </c>
      <c r="F50" s="182">
        <v>75</v>
      </c>
      <c r="G50" s="182">
        <v>73</v>
      </c>
      <c r="H50" s="182">
        <v>76</v>
      </c>
      <c r="I50" s="182">
        <v>204</v>
      </c>
      <c r="J50" s="182">
        <v>134</v>
      </c>
      <c r="K50" s="182">
        <v>70</v>
      </c>
      <c r="L50" s="182">
        <v>29</v>
      </c>
      <c r="M50" s="182">
        <v>28</v>
      </c>
      <c r="N50" s="182">
        <v>30</v>
      </c>
      <c r="O50" s="182">
        <v>93</v>
      </c>
      <c r="P50" s="182">
        <v>71</v>
      </c>
      <c r="Q50" s="182">
        <v>22</v>
      </c>
      <c r="R50" s="182">
        <v>27</v>
      </c>
      <c r="S50" s="182">
        <v>30</v>
      </c>
      <c r="T50" s="182">
        <v>18</v>
      </c>
      <c r="U50" s="182">
        <v>297</v>
      </c>
      <c r="V50" s="182">
        <v>205</v>
      </c>
      <c r="W50" s="182">
        <v>92</v>
      </c>
      <c r="X50" s="182">
        <v>28</v>
      </c>
      <c r="Y50" s="182">
        <v>29</v>
      </c>
      <c r="Z50" s="182">
        <v>27</v>
      </c>
      <c r="AA50" s="182">
        <v>31</v>
      </c>
      <c r="AB50" s="182">
        <v>20</v>
      </c>
      <c r="AC50" s="182">
        <v>11</v>
      </c>
      <c r="AD50" s="182">
        <v>16</v>
      </c>
      <c r="AE50" s="182" t="s">
        <v>428</v>
      </c>
      <c r="AF50" s="182" t="s">
        <v>428</v>
      </c>
      <c r="AG50" s="182">
        <v>1595</v>
      </c>
      <c r="AH50" s="182">
        <v>802</v>
      </c>
      <c r="AI50" s="182">
        <v>793</v>
      </c>
      <c r="AJ50" s="182">
        <v>65</v>
      </c>
      <c r="AK50" s="182">
        <v>60</v>
      </c>
      <c r="AL50" s="182">
        <v>69</v>
      </c>
    </row>
    <row r="51" spans="1:38" x14ac:dyDescent="0.2">
      <c r="A51" s="168" t="s">
        <v>130</v>
      </c>
      <c r="B51" s="168" t="s">
        <v>131</v>
      </c>
      <c r="C51" s="182">
        <v>3832</v>
      </c>
      <c r="D51" s="182">
        <v>1830</v>
      </c>
      <c r="E51" s="182">
        <v>2002</v>
      </c>
      <c r="F51" s="182">
        <v>68</v>
      </c>
      <c r="G51" s="182">
        <v>66</v>
      </c>
      <c r="H51" s="182">
        <v>70</v>
      </c>
      <c r="I51" s="182">
        <v>527</v>
      </c>
      <c r="J51" s="182">
        <v>335</v>
      </c>
      <c r="K51" s="182">
        <v>192</v>
      </c>
      <c r="L51" s="182">
        <v>23</v>
      </c>
      <c r="M51" s="182">
        <v>23</v>
      </c>
      <c r="N51" s="182">
        <v>24</v>
      </c>
      <c r="O51" s="182">
        <v>356</v>
      </c>
      <c r="P51" s="182">
        <v>275</v>
      </c>
      <c r="Q51" s="182">
        <v>81</v>
      </c>
      <c r="R51" s="182">
        <v>26</v>
      </c>
      <c r="S51" s="182">
        <v>26</v>
      </c>
      <c r="T51" s="182">
        <v>27</v>
      </c>
      <c r="U51" s="182">
        <v>883</v>
      </c>
      <c r="V51" s="182">
        <v>610</v>
      </c>
      <c r="W51" s="182">
        <v>273</v>
      </c>
      <c r="X51" s="182">
        <v>24</v>
      </c>
      <c r="Y51" s="182">
        <v>24</v>
      </c>
      <c r="Z51" s="182">
        <v>25</v>
      </c>
      <c r="AA51" s="182">
        <v>38</v>
      </c>
      <c r="AB51" s="182">
        <v>25</v>
      </c>
      <c r="AC51" s="182">
        <v>13</v>
      </c>
      <c r="AD51" s="182" t="s">
        <v>428</v>
      </c>
      <c r="AE51" s="182" t="s">
        <v>428</v>
      </c>
      <c r="AF51" s="182" t="s">
        <v>428</v>
      </c>
      <c r="AG51" s="182">
        <v>4798</v>
      </c>
      <c r="AH51" s="182">
        <v>2478</v>
      </c>
      <c r="AI51" s="182">
        <v>2320</v>
      </c>
      <c r="AJ51" s="182">
        <v>59</v>
      </c>
      <c r="AK51" s="182">
        <v>54</v>
      </c>
      <c r="AL51" s="182">
        <v>63</v>
      </c>
    </row>
    <row r="52" spans="1:38" x14ac:dyDescent="0.2">
      <c r="A52" s="168" t="s">
        <v>142</v>
      </c>
      <c r="B52" s="168" t="s">
        <v>438</v>
      </c>
      <c r="C52" s="182">
        <v>1647</v>
      </c>
      <c r="D52" s="182">
        <v>793</v>
      </c>
      <c r="E52" s="182">
        <v>854</v>
      </c>
      <c r="F52" s="182">
        <v>83</v>
      </c>
      <c r="G52" s="182">
        <v>81</v>
      </c>
      <c r="H52" s="182">
        <v>85</v>
      </c>
      <c r="I52" s="182">
        <v>232</v>
      </c>
      <c r="J52" s="182">
        <v>150</v>
      </c>
      <c r="K52" s="182">
        <v>82</v>
      </c>
      <c r="L52" s="182">
        <v>36</v>
      </c>
      <c r="M52" s="182">
        <v>37</v>
      </c>
      <c r="N52" s="182">
        <v>34</v>
      </c>
      <c r="O52" s="182">
        <v>100</v>
      </c>
      <c r="P52" s="182">
        <v>70</v>
      </c>
      <c r="Q52" s="182">
        <v>30</v>
      </c>
      <c r="R52" s="182">
        <v>40</v>
      </c>
      <c r="S52" s="182">
        <v>37</v>
      </c>
      <c r="T52" s="182">
        <v>47</v>
      </c>
      <c r="U52" s="182">
        <v>332</v>
      </c>
      <c r="V52" s="182">
        <v>220</v>
      </c>
      <c r="W52" s="182">
        <v>112</v>
      </c>
      <c r="X52" s="182">
        <v>37</v>
      </c>
      <c r="Y52" s="182">
        <v>37</v>
      </c>
      <c r="Z52" s="182">
        <v>38</v>
      </c>
      <c r="AA52" s="182">
        <v>13</v>
      </c>
      <c r="AB52" s="182">
        <v>8</v>
      </c>
      <c r="AC52" s="182">
        <v>5</v>
      </c>
      <c r="AD52" s="182" t="s">
        <v>428</v>
      </c>
      <c r="AE52" s="182" t="s">
        <v>428</v>
      </c>
      <c r="AF52" s="182" t="s">
        <v>428</v>
      </c>
      <c r="AG52" s="182">
        <v>1997</v>
      </c>
      <c r="AH52" s="182">
        <v>1023</v>
      </c>
      <c r="AI52" s="182">
        <v>974</v>
      </c>
      <c r="AJ52" s="182">
        <v>75</v>
      </c>
      <c r="AK52" s="182">
        <v>71</v>
      </c>
      <c r="AL52" s="182">
        <v>79</v>
      </c>
    </row>
    <row r="53" spans="1:38" x14ac:dyDescent="0.2">
      <c r="A53" s="168" t="s">
        <v>140</v>
      </c>
      <c r="B53" s="168" t="s">
        <v>141</v>
      </c>
      <c r="C53" s="182">
        <v>2502</v>
      </c>
      <c r="D53" s="182">
        <v>1204</v>
      </c>
      <c r="E53" s="182">
        <v>1298</v>
      </c>
      <c r="F53" s="182">
        <v>73</v>
      </c>
      <c r="G53" s="182">
        <v>71</v>
      </c>
      <c r="H53" s="182">
        <v>75</v>
      </c>
      <c r="I53" s="182">
        <v>232</v>
      </c>
      <c r="J53" s="182">
        <v>160</v>
      </c>
      <c r="K53" s="182">
        <v>72</v>
      </c>
      <c r="L53" s="182">
        <v>31</v>
      </c>
      <c r="M53" s="182">
        <v>31</v>
      </c>
      <c r="N53" s="182">
        <v>31</v>
      </c>
      <c r="O53" s="182">
        <v>142</v>
      </c>
      <c r="P53" s="182">
        <v>96</v>
      </c>
      <c r="Q53" s="182">
        <v>46</v>
      </c>
      <c r="R53" s="182">
        <v>27</v>
      </c>
      <c r="S53" s="182">
        <v>27</v>
      </c>
      <c r="T53" s="182">
        <v>28</v>
      </c>
      <c r="U53" s="182">
        <v>374</v>
      </c>
      <c r="V53" s="182">
        <v>256</v>
      </c>
      <c r="W53" s="182">
        <v>118</v>
      </c>
      <c r="X53" s="182">
        <v>29</v>
      </c>
      <c r="Y53" s="182">
        <v>29</v>
      </c>
      <c r="Z53" s="182">
        <v>30</v>
      </c>
      <c r="AA53" s="182">
        <v>30</v>
      </c>
      <c r="AB53" s="182">
        <v>19</v>
      </c>
      <c r="AC53" s="182">
        <v>11</v>
      </c>
      <c r="AD53" s="182" t="s">
        <v>428</v>
      </c>
      <c r="AE53" s="182" t="s">
        <v>428</v>
      </c>
      <c r="AF53" s="182" t="s">
        <v>428</v>
      </c>
      <c r="AG53" s="182">
        <v>2912</v>
      </c>
      <c r="AH53" s="182">
        <v>1483</v>
      </c>
      <c r="AI53" s="182">
        <v>1429</v>
      </c>
      <c r="AJ53" s="182">
        <v>67</v>
      </c>
      <c r="AK53" s="182">
        <v>62</v>
      </c>
      <c r="AL53" s="182">
        <v>71</v>
      </c>
    </row>
    <row r="54" spans="1:38" x14ac:dyDescent="0.2">
      <c r="A54" s="168" t="s">
        <v>153</v>
      </c>
      <c r="B54" s="168" t="s">
        <v>154</v>
      </c>
      <c r="C54" s="182">
        <v>3154</v>
      </c>
      <c r="D54" s="182">
        <v>1533</v>
      </c>
      <c r="E54" s="182">
        <v>1621</v>
      </c>
      <c r="F54" s="182">
        <v>75</v>
      </c>
      <c r="G54" s="182">
        <v>72</v>
      </c>
      <c r="H54" s="182">
        <v>78</v>
      </c>
      <c r="I54" s="182">
        <v>344</v>
      </c>
      <c r="J54" s="182">
        <v>238</v>
      </c>
      <c r="K54" s="182">
        <v>106</v>
      </c>
      <c r="L54" s="182">
        <v>29</v>
      </c>
      <c r="M54" s="182">
        <v>29</v>
      </c>
      <c r="N54" s="182">
        <v>29</v>
      </c>
      <c r="O54" s="182">
        <v>148</v>
      </c>
      <c r="P54" s="182">
        <v>111</v>
      </c>
      <c r="Q54" s="182">
        <v>37</v>
      </c>
      <c r="R54" s="182">
        <v>28</v>
      </c>
      <c r="S54" s="182">
        <v>30</v>
      </c>
      <c r="T54" s="182">
        <v>22</v>
      </c>
      <c r="U54" s="182">
        <v>492</v>
      </c>
      <c r="V54" s="182">
        <v>349</v>
      </c>
      <c r="W54" s="182">
        <v>143</v>
      </c>
      <c r="X54" s="182">
        <v>29</v>
      </c>
      <c r="Y54" s="182">
        <v>30</v>
      </c>
      <c r="Z54" s="182">
        <v>27</v>
      </c>
      <c r="AA54" s="182">
        <v>55</v>
      </c>
      <c r="AB54" s="182">
        <v>40</v>
      </c>
      <c r="AC54" s="182">
        <v>15</v>
      </c>
      <c r="AD54" s="182">
        <v>13</v>
      </c>
      <c r="AE54" s="182" t="s">
        <v>428</v>
      </c>
      <c r="AF54" s="182" t="s">
        <v>428</v>
      </c>
      <c r="AG54" s="182">
        <v>3711</v>
      </c>
      <c r="AH54" s="182">
        <v>1928</v>
      </c>
      <c r="AI54" s="182">
        <v>1783</v>
      </c>
      <c r="AJ54" s="182">
        <v>68</v>
      </c>
      <c r="AK54" s="182">
        <v>63</v>
      </c>
      <c r="AL54" s="182">
        <v>73</v>
      </c>
    </row>
    <row r="55" spans="1:38" x14ac:dyDescent="0.2">
      <c r="A55" s="168" t="s">
        <v>114</v>
      </c>
      <c r="B55" s="168" t="s">
        <v>115</v>
      </c>
      <c r="C55" s="182">
        <v>3117</v>
      </c>
      <c r="D55" s="182">
        <v>1500</v>
      </c>
      <c r="E55" s="182">
        <v>1617</v>
      </c>
      <c r="F55" s="182">
        <v>75</v>
      </c>
      <c r="G55" s="182">
        <v>73</v>
      </c>
      <c r="H55" s="182">
        <v>77</v>
      </c>
      <c r="I55" s="182">
        <v>288</v>
      </c>
      <c r="J55" s="182">
        <v>187</v>
      </c>
      <c r="K55" s="182">
        <v>101</v>
      </c>
      <c r="L55" s="182">
        <v>26</v>
      </c>
      <c r="M55" s="182">
        <v>27</v>
      </c>
      <c r="N55" s="182">
        <v>23</v>
      </c>
      <c r="O55" s="182">
        <v>157</v>
      </c>
      <c r="P55" s="182">
        <v>128</v>
      </c>
      <c r="Q55" s="182">
        <v>29</v>
      </c>
      <c r="R55" s="182">
        <v>31</v>
      </c>
      <c r="S55" s="182">
        <v>33</v>
      </c>
      <c r="T55" s="182">
        <v>24</v>
      </c>
      <c r="U55" s="182">
        <v>445</v>
      </c>
      <c r="V55" s="182">
        <v>315</v>
      </c>
      <c r="W55" s="182">
        <v>130</v>
      </c>
      <c r="X55" s="182">
        <v>28</v>
      </c>
      <c r="Y55" s="182">
        <v>30</v>
      </c>
      <c r="Z55" s="182">
        <v>23</v>
      </c>
      <c r="AA55" s="182">
        <v>56</v>
      </c>
      <c r="AB55" s="182">
        <v>37</v>
      </c>
      <c r="AC55" s="182">
        <v>19</v>
      </c>
      <c r="AD55" s="182">
        <v>5</v>
      </c>
      <c r="AE55" s="182" t="s">
        <v>428</v>
      </c>
      <c r="AF55" s="182" t="s">
        <v>428</v>
      </c>
      <c r="AG55" s="182">
        <v>3647</v>
      </c>
      <c r="AH55" s="182">
        <v>1869</v>
      </c>
      <c r="AI55" s="182">
        <v>1778</v>
      </c>
      <c r="AJ55" s="182">
        <v>68</v>
      </c>
      <c r="AK55" s="182">
        <v>64</v>
      </c>
      <c r="AL55" s="182">
        <v>72</v>
      </c>
    </row>
    <row r="56" spans="1:38" x14ac:dyDescent="0.2">
      <c r="A56" s="168" t="s">
        <v>116</v>
      </c>
      <c r="B56" s="168" t="s">
        <v>117</v>
      </c>
      <c r="C56" s="182">
        <v>1895</v>
      </c>
      <c r="D56" s="182">
        <v>888</v>
      </c>
      <c r="E56" s="182">
        <v>1007</v>
      </c>
      <c r="F56" s="182">
        <v>72</v>
      </c>
      <c r="G56" s="182">
        <v>71</v>
      </c>
      <c r="H56" s="182">
        <v>73</v>
      </c>
      <c r="I56" s="182">
        <v>188</v>
      </c>
      <c r="J56" s="182">
        <v>114</v>
      </c>
      <c r="K56" s="182">
        <v>74</v>
      </c>
      <c r="L56" s="182">
        <v>37</v>
      </c>
      <c r="M56" s="182">
        <v>37</v>
      </c>
      <c r="N56" s="182">
        <v>36</v>
      </c>
      <c r="O56" s="182">
        <v>116</v>
      </c>
      <c r="P56" s="182">
        <v>70</v>
      </c>
      <c r="Q56" s="182">
        <v>46</v>
      </c>
      <c r="R56" s="182">
        <v>26</v>
      </c>
      <c r="S56" s="182">
        <v>27</v>
      </c>
      <c r="T56" s="182">
        <v>24</v>
      </c>
      <c r="U56" s="182">
        <v>304</v>
      </c>
      <c r="V56" s="182">
        <v>184</v>
      </c>
      <c r="W56" s="182">
        <v>120</v>
      </c>
      <c r="X56" s="182">
        <v>33</v>
      </c>
      <c r="Y56" s="182">
        <v>33</v>
      </c>
      <c r="Z56" s="182">
        <v>32</v>
      </c>
      <c r="AA56" s="182">
        <v>53</v>
      </c>
      <c r="AB56" s="182">
        <v>40</v>
      </c>
      <c r="AC56" s="182">
        <v>13</v>
      </c>
      <c r="AD56" s="182">
        <v>30</v>
      </c>
      <c r="AE56" s="182" t="s">
        <v>428</v>
      </c>
      <c r="AF56" s="182" t="s">
        <v>428</v>
      </c>
      <c r="AG56" s="182">
        <v>2263</v>
      </c>
      <c r="AH56" s="182">
        <v>1119</v>
      </c>
      <c r="AI56" s="182">
        <v>1144</v>
      </c>
      <c r="AJ56" s="182">
        <v>66</v>
      </c>
      <c r="AK56" s="182">
        <v>64</v>
      </c>
      <c r="AL56" s="182">
        <v>68</v>
      </c>
    </row>
    <row r="57" spans="1:38" x14ac:dyDescent="0.2">
      <c r="A57" s="168" t="s">
        <v>132</v>
      </c>
      <c r="B57" s="168" t="s">
        <v>133</v>
      </c>
      <c r="C57" s="182">
        <v>5246</v>
      </c>
      <c r="D57" s="182">
        <v>2485</v>
      </c>
      <c r="E57" s="182">
        <v>2761</v>
      </c>
      <c r="F57" s="182">
        <v>76</v>
      </c>
      <c r="G57" s="182">
        <v>75</v>
      </c>
      <c r="H57" s="182">
        <v>77</v>
      </c>
      <c r="I57" s="182">
        <v>623</v>
      </c>
      <c r="J57" s="182">
        <v>405</v>
      </c>
      <c r="K57" s="182">
        <v>218</v>
      </c>
      <c r="L57" s="182">
        <v>33</v>
      </c>
      <c r="M57" s="182">
        <v>32</v>
      </c>
      <c r="N57" s="182">
        <v>35</v>
      </c>
      <c r="O57" s="182">
        <v>278</v>
      </c>
      <c r="P57" s="182">
        <v>207</v>
      </c>
      <c r="Q57" s="182">
        <v>71</v>
      </c>
      <c r="R57" s="182">
        <v>29</v>
      </c>
      <c r="S57" s="182">
        <v>30</v>
      </c>
      <c r="T57" s="182">
        <v>25</v>
      </c>
      <c r="U57" s="182">
        <v>901</v>
      </c>
      <c r="V57" s="182">
        <v>612</v>
      </c>
      <c r="W57" s="182">
        <v>289</v>
      </c>
      <c r="X57" s="182">
        <v>32</v>
      </c>
      <c r="Y57" s="182">
        <v>31</v>
      </c>
      <c r="Z57" s="182">
        <v>33</v>
      </c>
      <c r="AA57" s="182">
        <v>81</v>
      </c>
      <c r="AB57" s="182">
        <v>62</v>
      </c>
      <c r="AC57" s="182">
        <v>19</v>
      </c>
      <c r="AD57" s="182">
        <v>19</v>
      </c>
      <c r="AE57" s="182">
        <v>19</v>
      </c>
      <c r="AF57" s="182">
        <v>16</v>
      </c>
      <c r="AG57" s="182">
        <v>6321</v>
      </c>
      <c r="AH57" s="182">
        <v>3208</v>
      </c>
      <c r="AI57" s="182">
        <v>3113</v>
      </c>
      <c r="AJ57" s="182">
        <v>68</v>
      </c>
      <c r="AK57" s="182">
        <v>64</v>
      </c>
      <c r="AL57" s="182">
        <v>72</v>
      </c>
    </row>
    <row r="58" spans="1:38" x14ac:dyDescent="0.2">
      <c r="A58" s="168" t="s">
        <v>134</v>
      </c>
      <c r="B58" s="168" t="s">
        <v>135</v>
      </c>
      <c r="C58" s="182">
        <v>2702</v>
      </c>
      <c r="D58" s="182">
        <v>1268</v>
      </c>
      <c r="E58" s="182">
        <v>1434</v>
      </c>
      <c r="F58" s="182">
        <v>72</v>
      </c>
      <c r="G58" s="182">
        <v>70</v>
      </c>
      <c r="H58" s="182">
        <v>74</v>
      </c>
      <c r="I58" s="182">
        <v>346</v>
      </c>
      <c r="J58" s="182">
        <v>220</v>
      </c>
      <c r="K58" s="182">
        <v>126</v>
      </c>
      <c r="L58" s="182">
        <v>33</v>
      </c>
      <c r="M58" s="182">
        <v>38</v>
      </c>
      <c r="N58" s="182">
        <v>25</v>
      </c>
      <c r="O58" s="182">
        <v>160</v>
      </c>
      <c r="P58" s="182">
        <v>116</v>
      </c>
      <c r="Q58" s="182">
        <v>44</v>
      </c>
      <c r="R58" s="182">
        <v>30</v>
      </c>
      <c r="S58" s="182">
        <v>32</v>
      </c>
      <c r="T58" s="182">
        <v>25</v>
      </c>
      <c r="U58" s="182">
        <v>506</v>
      </c>
      <c r="V58" s="182">
        <v>336</v>
      </c>
      <c r="W58" s="182">
        <v>170</v>
      </c>
      <c r="X58" s="182">
        <v>32</v>
      </c>
      <c r="Y58" s="182">
        <v>36</v>
      </c>
      <c r="Z58" s="182">
        <v>25</v>
      </c>
      <c r="AA58" s="182">
        <v>29</v>
      </c>
      <c r="AB58" s="182">
        <v>21</v>
      </c>
      <c r="AC58" s="182">
        <v>8</v>
      </c>
      <c r="AD58" s="182">
        <v>10</v>
      </c>
      <c r="AE58" s="182" t="s">
        <v>428</v>
      </c>
      <c r="AF58" s="182" t="s">
        <v>428</v>
      </c>
      <c r="AG58" s="182">
        <v>3257</v>
      </c>
      <c r="AH58" s="182">
        <v>1636</v>
      </c>
      <c r="AI58" s="182">
        <v>1621</v>
      </c>
      <c r="AJ58" s="182">
        <v>65</v>
      </c>
      <c r="AK58" s="182">
        <v>62</v>
      </c>
      <c r="AL58" s="182">
        <v>68</v>
      </c>
    </row>
    <row r="59" spans="1:38" x14ac:dyDescent="0.2">
      <c r="A59" s="168" t="s">
        <v>136</v>
      </c>
      <c r="B59" s="168" t="s">
        <v>137</v>
      </c>
      <c r="C59" s="182">
        <v>2453</v>
      </c>
      <c r="D59" s="182">
        <v>1204</v>
      </c>
      <c r="E59" s="182">
        <v>1249</v>
      </c>
      <c r="F59" s="182">
        <v>79</v>
      </c>
      <c r="G59" s="182">
        <v>78</v>
      </c>
      <c r="H59" s="182">
        <v>81</v>
      </c>
      <c r="I59" s="182">
        <v>172</v>
      </c>
      <c r="J59" s="182">
        <v>121</v>
      </c>
      <c r="K59" s="182">
        <v>51</v>
      </c>
      <c r="L59" s="182">
        <v>40</v>
      </c>
      <c r="M59" s="182">
        <v>41</v>
      </c>
      <c r="N59" s="182">
        <v>35</v>
      </c>
      <c r="O59" s="182">
        <v>124</v>
      </c>
      <c r="P59" s="182">
        <v>89</v>
      </c>
      <c r="Q59" s="182">
        <v>35</v>
      </c>
      <c r="R59" s="182">
        <v>38</v>
      </c>
      <c r="S59" s="182">
        <v>31</v>
      </c>
      <c r="T59" s="182">
        <v>54</v>
      </c>
      <c r="U59" s="182">
        <v>296</v>
      </c>
      <c r="V59" s="182">
        <v>210</v>
      </c>
      <c r="W59" s="182">
        <v>86</v>
      </c>
      <c r="X59" s="182">
        <v>39</v>
      </c>
      <c r="Y59" s="182">
        <v>37</v>
      </c>
      <c r="Z59" s="182">
        <v>43</v>
      </c>
      <c r="AA59" s="182">
        <v>68</v>
      </c>
      <c r="AB59" s="182">
        <v>42</v>
      </c>
      <c r="AC59" s="182">
        <v>26</v>
      </c>
      <c r="AD59" s="182">
        <v>21</v>
      </c>
      <c r="AE59" s="182">
        <v>19</v>
      </c>
      <c r="AF59" s="182">
        <v>23</v>
      </c>
      <c r="AG59" s="182">
        <v>2834</v>
      </c>
      <c r="AH59" s="182">
        <v>1464</v>
      </c>
      <c r="AI59" s="182">
        <v>1370</v>
      </c>
      <c r="AJ59" s="182">
        <v>73</v>
      </c>
      <c r="AK59" s="182">
        <v>70</v>
      </c>
      <c r="AL59" s="182">
        <v>77</v>
      </c>
    </row>
    <row r="60" spans="1:38" x14ac:dyDescent="0.2">
      <c r="A60" s="168" t="s">
        <v>138</v>
      </c>
      <c r="B60" s="168" t="s">
        <v>139</v>
      </c>
      <c r="C60" s="182">
        <v>2317</v>
      </c>
      <c r="D60" s="182">
        <v>1143</v>
      </c>
      <c r="E60" s="182">
        <v>1174</v>
      </c>
      <c r="F60" s="182">
        <v>77</v>
      </c>
      <c r="G60" s="182">
        <v>75</v>
      </c>
      <c r="H60" s="182">
        <v>80</v>
      </c>
      <c r="I60" s="182">
        <v>307</v>
      </c>
      <c r="J60" s="182">
        <v>198</v>
      </c>
      <c r="K60" s="182">
        <v>109</v>
      </c>
      <c r="L60" s="182">
        <v>34</v>
      </c>
      <c r="M60" s="182">
        <v>33</v>
      </c>
      <c r="N60" s="182">
        <v>35</v>
      </c>
      <c r="O60" s="182">
        <v>185</v>
      </c>
      <c r="P60" s="182">
        <v>135</v>
      </c>
      <c r="Q60" s="182">
        <v>50</v>
      </c>
      <c r="R60" s="182">
        <v>38</v>
      </c>
      <c r="S60" s="182">
        <v>36</v>
      </c>
      <c r="T60" s="182">
        <v>46</v>
      </c>
      <c r="U60" s="182">
        <v>492</v>
      </c>
      <c r="V60" s="182">
        <v>333</v>
      </c>
      <c r="W60" s="182">
        <v>159</v>
      </c>
      <c r="X60" s="182">
        <v>36</v>
      </c>
      <c r="Y60" s="182">
        <v>34</v>
      </c>
      <c r="Z60" s="182">
        <v>38</v>
      </c>
      <c r="AA60" s="182">
        <v>37</v>
      </c>
      <c r="AB60" s="182">
        <v>28</v>
      </c>
      <c r="AC60" s="182">
        <v>9</v>
      </c>
      <c r="AD60" s="182">
        <v>24</v>
      </c>
      <c r="AE60" s="182" t="s">
        <v>428</v>
      </c>
      <c r="AF60" s="182" t="s">
        <v>428</v>
      </c>
      <c r="AG60" s="182">
        <v>2873</v>
      </c>
      <c r="AH60" s="182">
        <v>1515</v>
      </c>
      <c r="AI60" s="182">
        <v>1358</v>
      </c>
      <c r="AJ60" s="182">
        <v>69</v>
      </c>
      <c r="AK60" s="182">
        <v>64</v>
      </c>
      <c r="AL60" s="182">
        <v>74</v>
      </c>
    </row>
    <row r="61" spans="1:38" x14ac:dyDescent="0.2">
      <c r="A61" s="168" t="s">
        <v>143</v>
      </c>
      <c r="B61" s="168" t="s">
        <v>144</v>
      </c>
      <c r="C61" s="182">
        <v>2800</v>
      </c>
      <c r="D61" s="182">
        <v>1369</v>
      </c>
      <c r="E61" s="182">
        <v>1431</v>
      </c>
      <c r="F61" s="182">
        <v>79</v>
      </c>
      <c r="G61" s="182">
        <v>78</v>
      </c>
      <c r="H61" s="182">
        <v>81</v>
      </c>
      <c r="I61" s="182">
        <v>374</v>
      </c>
      <c r="J61" s="182">
        <v>248</v>
      </c>
      <c r="K61" s="182">
        <v>126</v>
      </c>
      <c r="L61" s="182">
        <v>33</v>
      </c>
      <c r="M61" s="182">
        <v>35</v>
      </c>
      <c r="N61" s="182">
        <v>29</v>
      </c>
      <c r="O61" s="182">
        <v>146</v>
      </c>
      <c r="P61" s="182">
        <v>106</v>
      </c>
      <c r="Q61" s="182">
        <v>40</v>
      </c>
      <c r="R61" s="182">
        <v>32</v>
      </c>
      <c r="S61" s="182">
        <v>32</v>
      </c>
      <c r="T61" s="182">
        <v>33</v>
      </c>
      <c r="U61" s="182">
        <v>520</v>
      </c>
      <c r="V61" s="182">
        <v>354</v>
      </c>
      <c r="W61" s="182">
        <v>166</v>
      </c>
      <c r="X61" s="182">
        <v>33</v>
      </c>
      <c r="Y61" s="182">
        <v>34</v>
      </c>
      <c r="Z61" s="182">
        <v>30</v>
      </c>
      <c r="AA61" s="182">
        <v>45</v>
      </c>
      <c r="AB61" s="182">
        <v>33</v>
      </c>
      <c r="AC61" s="182">
        <v>12</v>
      </c>
      <c r="AD61" s="182">
        <v>11</v>
      </c>
      <c r="AE61" s="182" t="s">
        <v>428</v>
      </c>
      <c r="AF61" s="182" t="s">
        <v>428</v>
      </c>
      <c r="AG61" s="182">
        <v>3378</v>
      </c>
      <c r="AH61" s="182">
        <v>1765</v>
      </c>
      <c r="AI61" s="182">
        <v>1613</v>
      </c>
      <c r="AJ61" s="182">
        <v>71</v>
      </c>
      <c r="AK61" s="182">
        <v>67</v>
      </c>
      <c r="AL61" s="182">
        <v>75</v>
      </c>
    </row>
    <row r="62" spans="1:38" x14ac:dyDescent="0.2">
      <c r="A62" s="168" t="s">
        <v>145</v>
      </c>
      <c r="B62" s="168" t="s">
        <v>146</v>
      </c>
      <c r="C62" s="182">
        <v>2412</v>
      </c>
      <c r="D62" s="182">
        <v>1184</v>
      </c>
      <c r="E62" s="182">
        <v>1228</v>
      </c>
      <c r="F62" s="182">
        <v>72</v>
      </c>
      <c r="G62" s="182">
        <v>70</v>
      </c>
      <c r="H62" s="182">
        <v>74</v>
      </c>
      <c r="I62" s="182">
        <v>224</v>
      </c>
      <c r="J62" s="182">
        <v>152</v>
      </c>
      <c r="K62" s="182">
        <v>72</v>
      </c>
      <c r="L62" s="182">
        <v>21</v>
      </c>
      <c r="M62" s="182">
        <v>20</v>
      </c>
      <c r="N62" s="182">
        <v>22</v>
      </c>
      <c r="O62" s="182">
        <v>105</v>
      </c>
      <c r="P62" s="182">
        <v>78</v>
      </c>
      <c r="Q62" s="182">
        <v>27</v>
      </c>
      <c r="R62" s="182">
        <v>26</v>
      </c>
      <c r="S62" s="182">
        <v>24</v>
      </c>
      <c r="T62" s="182">
        <v>30</v>
      </c>
      <c r="U62" s="182">
        <v>329</v>
      </c>
      <c r="V62" s="182">
        <v>230</v>
      </c>
      <c r="W62" s="182">
        <v>99</v>
      </c>
      <c r="X62" s="182">
        <v>22</v>
      </c>
      <c r="Y62" s="182">
        <v>21</v>
      </c>
      <c r="Z62" s="182">
        <v>24</v>
      </c>
      <c r="AA62" s="182">
        <v>23</v>
      </c>
      <c r="AB62" s="182">
        <v>19</v>
      </c>
      <c r="AC62" s="182">
        <v>4</v>
      </c>
      <c r="AD62" s="182" t="s">
        <v>428</v>
      </c>
      <c r="AE62" s="182" t="s">
        <v>428</v>
      </c>
      <c r="AF62" s="182" t="s">
        <v>428</v>
      </c>
      <c r="AG62" s="182">
        <v>2777</v>
      </c>
      <c r="AH62" s="182">
        <v>1439</v>
      </c>
      <c r="AI62" s="182">
        <v>1338</v>
      </c>
      <c r="AJ62" s="182">
        <v>65</v>
      </c>
      <c r="AK62" s="182">
        <v>61</v>
      </c>
      <c r="AL62" s="182">
        <v>70</v>
      </c>
    </row>
    <row r="63" spans="1:38" x14ac:dyDescent="0.2">
      <c r="A63" s="168" t="s">
        <v>147</v>
      </c>
      <c r="B63" s="168" t="s">
        <v>148</v>
      </c>
      <c r="C63" s="182">
        <v>2450</v>
      </c>
      <c r="D63" s="182">
        <v>1204</v>
      </c>
      <c r="E63" s="182">
        <v>1246</v>
      </c>
      <c r="F63" s="182">
        <v>84</v>
      </c>
      <c r="G63" s="182">
        <v>83</v>
      </c>
      <c r="H63" s="182">
        <v>85</v>
      </c>
      <c r="I63" s="182">
        <v>183</v>
      </c>
      <c r="J63" s="182">
        <v>122</v>
      </c>
      <c r="K63" s="182">
        <v>61</v>
      </c>
      <c r="L63" s="182">
        <v>27</v>
      </c>
      <c r="M63" s="182">
        <v>29</v>
      </c>
      <c r="N63" s="182">
        <v>25</v>
      </c>
      <c r="O63" s="182">
        <v>124</v>
      </c>
      <c r="P63" s="182">
        <v>91</v>
      </c>
      <c r="Q63" s="182">
        <v>33</v>
      </c>
      <c r="R63" s="182">
        <v>31</v>
      </c>
      <c r="S63" s="182">
        <v>33</v>
      </c>
      <c r="T63" s="182">
        <v>27</v>
      </c>
      <c r="U63" s="182">
        <v>307</v>
      </c>
      <c r="V63" s="182">
        <v>213</v>
      </c>
      <c r="W63" s="182">
        <v>94</v>
      </c>
      <c r="X63" s="182">
        <v>29</v>
      </c>
      <c r="Y63" s="182">
        <v>31</v>
      </c>
      <c r="Z63" s="182">
        <v>26</v>
      </c>
      <c r="AA63" s="182">
        <v>62</v>
      </c>
      <c r="AB63" s="182">
        <v>45</v>
      </c>
      <c r="AC63" s="182">
        <v>17</v>
      </c>
      <c r="AD63" s="182">
        <v>16</v>
      </c>
      <c r="AE63" s="182" t="s">
        <v>428</v>
      </c>
      <c r="AF63" s="182" t="s">
        <v>428</v>
      </c>
      <c r="AG63" s="182">
        <v>2833</v>
      </c>
      <c r="AH63" s="182">
        <v>1469</v>
      </c>
      <c r="AI63" s="182">
        <v>1364</v>
      </c>
      <c r="AJ63" s="182">
        <v>76</v>
      </c>
      <c r="AK63" s="182">
        <v>73</v>
      </c>
      <c r="AL63" s="182">
        <v>80</v>
      </c>
    </row>
    <row r="64" spans="1:38" x14ac:dyDescent="0.2">
      <c r="A64" s="168" t="s">
        <v>151</v>
      </c>
      <c r="B64" s="168" t="s">
        <v>152</v>
      </c>
      <c r="C64" s="182">
        <v>2934</v>
      </c>
      <c r="D64" s="182">
        <v>1384</v>
      </c>
      <c r="E64" s="182">
        <v>1550</v>
      </c>
      <c r="F64" s="182">
        <v>81</v>
      </c>
      <c r="G64" s="182">
        <v>81</v>
      </c>
      <c r="H64" s="182">
        <v>82</v>
      </c>
      <c r="I64" s="182">
        <v>367</v>
      </c>
      <c r="J64" s="182">
        <v>238</v>
      </c>
      <c r="K64" s="182">
        <v>129</v>
      </c>
      <c r="L64" s="182">
        <v>38</v>
      </c>
      <c r="M64" s="182">
        <v>34</v>
      </c>
      <c r="N64" s="182">
        <v>45</v>
      </c>
      <c r="O64" s="182">
        <v>240</v>
      </c>
      <c r="P64" s="182">
        <v>158</v>
      </c>
      <c r="Q64" s="182">
        <v>82</v>
      </c>
      <c r="R64" s="182">
        <v>24</v>
      </c>
      <c r="S64" s="182">
        <v>27</v>
      </c>
      <c r="T64" s="182">
        <v>20</v>
      </c>
      <c r="U64" s="182">
        <v>607</v>
      </c>
      <c r="V64" s="182">
        <v>396</v>
      </c>
      <c r="W64" s="182">
        <v>211</v>
      </c>
      <c r="X64" s="182">
        <v>32</v>
      </c>
      <c r="Y64" s="182">
        <v>31</v>
      </c>
      <c r="Z64" s="182">
        <v>35</v>
      </c>
      <c r="AA64" s="182">
        <v>24</v>
      </c>
      <c r="AB64" s="182">
        <v>19</v>
      </c>
      <c r="AC64" s="182">
        <v>5</v>
      </c>
      <c r="AD64" s="182">
        <v>25</v>
      </c>
      <c r="AE64" s="182" t="s">
        <v>428</v>
      </c>
      <c r="AF64" s="182" t="s">
        <v>428</v>
      </c>
      <c r="AG64" s="182">
        <v>3576</v>
      </c>
      <c r="AH64" s="182">
        <v>1805</v>
      </c>
      <c r="AI64" s="182">
        <v>1771</v>
      </c>
      <c r="AJ64" s="182">
        <v>72</v>
      </c>
      <c r="AK64" s="182">
        <v>69</v>
      </c>
      <c r="AL64" s="182">
        <v>76</v>
      </c>
    </row>
    <row r="65" spans="1:38" x14ac:dyDescent="0.2">
      <c r="A65" s="168" t="s">
        <v>157</v>
      </c>
      <c r="B65" s="168" t="s">
        <v>158</v>
      </c>
      <c r="C65" s="182">
        <v>2296</v>
      </c>
      <c r="D65" s="182">
        <v>1141</v>
      </c>
      <c r="E65" s="182">
        <v>1155</v>
      </c>
      <c r="F65" s="182">
        <v>73</v>
      </c>
      <c r="G65" s="182">
        <v>70</v>
      </c>
      <c r="H65" s="182">
        <v>75</v>
      </c>
      <c r="I65" s="182">
        <v>240</v>
      </c>
      <c r="J65" s="182">
        <v>154</v>
      </c>
      <c r="K65" s="182">
        <v>86</v>
      </c>
      <c r="L65" s="182">
        <v>34</v>
      </c>
      <c r="M65" s="182">
        <v>38</v>
      </c>
      <c r="N65" s="182">
        <v>27</v>
      </c>
      <c r="O65" s="182">
        <v>120</v>
      </c>
      <c r="P65" s="182">
        <v>89</v>
      </c>
      <c r="Q65" s="182">
        <v>31</v>
      </c>
      <c r="R65" s="182">
        <v>28</v>
      </c>
      <c r="S65" s="182">
        <v>33</v>
      </c>
      <c r="T65" s="182">
        <v>16</v>
      </c>
      <c r="U65" s="182">
        <v>360</v>
      </c>
      <c r="V65" s="182">
        <v>243</v>
      </c>
      <c r="W65" s="182">
        <v>117</v>
      </c>
      <c r="X65" s="182">
        <v>32</v>
      </c>
      <c r="Y65" s="182">
        <v>36</v>
      </c>
      <c r="Z65" s="182">
        <v>24</v>
      </c>
      <c r="AA65" s="182">
        <v>66</v>
      </c>
      <c r="AB65" s="182">
        <v>45</v>
      </c>
      <c r="AC65" s="182">
        <v>21</v>
      </c>
      <c r="AD65" s="182">
        <v>14</v>
      </c>
      <c r="AE65" s="182" t="s">
        <v>428</v>
      </c>
      <c r="AF65" s="182" t="s">
        <v>428</v>
      </c>
      <c r="AG65" s="182">
        <v>2728</v>
      </c>
      <c r="AH65" s="182">
        <v>1433</v>
      </c>
      <c r="AI65" s="182">
        <v>1295</v>
      </c>
      <c r="AJ65" s="182">
        <v>66</v>
      </c>
      <c r="AK65" s="182">
        <v>62</v>
      </c>
      <c r="AL65" s="182">
        <v>70</v>
      </c>
    </row>
    <row r="66" spans="1:38" x14ac:dyDescent="0.2">
      <c r="A66" s="168" t="s">
        <v>163</v>
      </c>
      <c r="B66" s="168" t="s">
        <v>164</v>
      </c>
      <c r="C66" s="182">
        <v>2945</v>
      </c>
      <c r="D66" s="182">
        <v>1376</v>
      </c>
      <c r="E66" s="182">
        <v>1569</v>
      </c>
      <c r="F66" s="182">
        <v>71</v>
      </c>
      <c r="G66" s="182">
        <v>69</v>
      </c>
      <c r="H66" s="182">
        <v>73</v>
      </c>
      <c r="I66" s="182">
        <v>380</v>
      </c>
      <c r="J66" s="182">
        <v>242</v>
      </c>
      <c r="K66" s="182">
        <v>138</v>
      </c>
      <c r="L66" s="182">
        <v>28</v>
      </c>
      <c r="M66" s="182">
        <v>27</v>
      </c>
      <c r="N66" s="182">
        <v>29</v>
      </c>
      <c r="O66" s="182">
        <v>128</v>
      </c>
      <c r="P66" s="182">
        <v>95</v>
      </c>
      <c r="Q66" s="182">
        <v>33</v>
      </c>
      <c r="R66" s="182">
        <v>38</v>
      </c>
      <c r="S66" s="182">
        <v>39</v>
      </c>
      <c r="T66" s="182">
        <v>33</v>
      </c>
      <c r="U66" s="182">
        <v>508</v>
      </c>
      <c r="V66" s="182">
        <v>337</v>
      </c>
      <c r="W66" s="182">
        <v>171</v>
      </c>
      <c r="X66" s="182">
        <v>30</v>
      </c>
      <c r="Y66" s="182">
        <v>31</v>
      </c>
      <c r="Z66" s="182">
        <v>30</v>
      </c>
      <c r="AA66" s="182">
        <v>50</v>
      </c>
      <c r="AB66" s="182">
        <v>36</v>
      </c>
      <c r="AC66" s="182">
        <v>14</v>
      </c>
      <c r="AD66" s="182">
        <v>16</v>
      </c>
      <c r="AE66" s="182" t="s">
        <v>428</v>
      </c>
      <c r="AF66" s="182" t="s">
        <v>428</v>
      </c>
      <c r="AG66" s="182">
        <v>3522</v>
      </c>
      <c r="AH66" s="182">
        <v>1759</v>
      </c>
      <c r="AI66" s="182">
        <v>1763</v>
      </c>
      <c r="AJ66" s="182">
        <v>64</v>
      </c>
      <c r="AK66" s="182">
        <v>60</v>
      </c>
      <c r="AL66" s="182">
        <v>68</v>
      </c>
    </row>
    <row r="67" spans="1:38" x14ac:dyDescent="0.2">
      <c r="A67" s="168" t="s">
        <v>178</v>
      </c>
      <c r="B67" s="168" t="s">
        <v>179</v>
      </c>
      <c r="C67" s="182">
        <v>2603</v>
      </c>
      <c r="D67" s="182">
        <v>1280</v>
      </c>
      <c r="E67" s="182">
        <v>1323</v>
      </c>
      <c r="F67" s="182">
        <v>70</v>
      </c>
      <c r="G67" s="182">
        <v>69</v>
      </c>
      <c r="H67" s="182">
        <v>72</v>
      </c>
      <c r="I67" s="182">
        <v>308</v>
      </c>
      <c r="J67" s="182">
        <v>203</v>
      </c>
      <c r="K67" s="182">
        <v>105</v>
      </c>
      <c r="L67" s="182">
        <v>29</v>
      </c>
      <c r="M67" s="182">
        <v>29</v>
      </c>
      <c r="N67" s="182">
        <v>28</v>
      </c>
      <c r="O67" s="182">
        <v>198</v>
      </c>
      <c r="P67" s="182">
        <v>138</v>
      </c>
      <c r="Q67" s="182">
        <v>60</v>
      </c>
      <c r="R67" s="182">
        <v>23</v>
      </c>
      <c r="S67" s="182">
        <v>23</v>
      </c>
      <c r="T67" s="182">
        <v>22</v>
      </c>
      <c r="U67" s="182">
        <v>506</v>
      </c>
      <c r="V67" s="182">
        <v>341</v>
      </c>
      <c r="W67" s="182">
        <v>165</v>
      </c>
      <c r="X67" s="182">
        <v>26</v>
      </c>
      <c r="Y67" s="182">
        <v>27</v>
      </c>
      <c r="Z67" s="182">
        <v>25</v>
      </c>
      <c r="AA67" s="182">
        <v>22</v>
      </c>
      <c r="AB67" s="182">
        <v>17</v>
      </c>
      <c r="AC67" s="182">
        <v>5</v>
      </c>
      <c r="AD67" s="182" t="s">
        <v>428</v>
      </c>
      <c r="AE67" s="182" t="s">
        <v>428</v>
      </c>
      <c r="AF67" s="182" t="s">
        <v>428</v>
      </c>
      <c r="AG67" s="182">
        <v>3148</v>
      </c>
      <c r="AH67" s="182">
        <v>1644</v>
      </c>
      <c r="AI67" s="182">
        <v>1504</v>
      </c>
      <c r="AJ67" s="182">
        <v>62</v>
      </c>
      <c r="AK67" s="182">
        <v>59</v>
      </c>
      <c r="AL67" s="182">
        <v>66</v>
      </c>
    </row>
    <row r="68" spans="1:38" x14ac:dyDescent="0.2">
      <c r="A68" s="168" t="s">
        <v>180</v>
      </c>
      <c r="B68" s="168" t="s">
        <v>181</v>
      </c>
      <c r="C68" s="182">
        <v>4982</v>
      </c>
      <c r="D68" s="182">
        <v>2340</v>
      </c>
      <c r="E68" s="182">
        <v>2642</v>
      </c>
      <c r="F68" s="182">
        <v>72</v>
      </c>
      <c r="G68" s="182">
        <v>70</v>
      </c>
      <c r="H68" s="182">
        <v>74</v>
      </c>
      <c r="I68" s="182">
        <v>406</v>
      </c>
      <c r="J68" s="182">
        <v>260</v>
      </c>
      <c r="K68" s="182">
        <v>146</v>
      </c>
      <c r="L68" s="182">
        <v>38</v>
      </c>
      <c r="M68" s="182">
        <v>42</v>
      </c>
      <c r="N68" s="182">
        <v>33</v>
      </c>
      <c r="O68" s="182">
        <v>635</v>
      </c>
      <c r="P68" s="182">
        <v>438</v>
      </c>
      <c r="Q68" s="182">
        <v>197</v>
      </c>
      <c r="R68" s="182">
        <v>34</v>
      </c>
      <c r="S68" s="182">
        <v>34</v>
      </c>
      <c r="T68" s="182">
        <v>36</v>
      </c>
      <c r="U68" s="182">
        <v>1041</v>
      </c>
      <c r="V68" s="182">
        <v>698</v>
      </c>
      <c r="W68" s="182">
        <v>343</v>
      </c>
      <c r="X68" s="182">
        <v>36</v>
      </c>
      <c r="Y68" s="182">
        <v>37</v>
      </c>
      <c r="Z68" s="182">
        <v>35</v>
      </c>
      <c r="AA68" s="182">
        <v>67</v>
      </c>
      <c r="AB68" s="182">
        <v>46</v>
      </c>
      <c r="AC68" s="182">
        <v>21</v>
      </c>
      <c r="AD68" s="182">
        <v>4</v>
      </c>
      <c r="AE68" s="182" t="s">
        <v>428</v>
      </c>
      <c r="AF68" s="182" t="s">
        <v>428</v>
      </c>
      <c r="AG68" s="182">
        <v>6159</v>
      </c>
      <c r="AH68" s="182">
        <v>3124</v>
      </c>
      <c r="AI68" s="182">
        <v>3035</v>
      </c>
      <c r="AJ68" s="182">
        <v>65</v>
      </c>
      <c r="AK68" s="182">
        <v>61</v>
      </c>
      <c r="AL68" s="182">
        <v>69</v>
      </c>
    </row>
    <row r="69" spans="1:38" x14ac:dyDescent="0.2">
      <c r="A69" s="168" t="s">
        <v>159</v>
      </c>
      <c r="B69" s="168" t="s">
        <v>160</v>
      </c>
      <c r="C69" s="182">
        <v>6295</v>
      </c>
      <c r="D69" s="182">
        <v>3077</v>
      </c>
      <c r="E69" s="182">
        <v>3218</v>
      </c>
      <c r="F69" s="182">
        <v>73</v>
      </c>
      <c r="G69" s="182">
        <v>71</v>
      </c>
      <c r="H69" s="182">
        <v>75</v>
      </c>
      <c r="I69" s="182">
        <v>734</v>
      </c>
      <c r="J69" s="182">
        <v>473</v>
      </c>
      <c r="K69" s="182">
        <v>261</v>
      </c>
      <c r="L69" s="182">
        <v>38</v>
      </c>
      <c r="M69" s="182">
        <v>38</v>
      </c>
      <c r="N69" s="182">
        <v>37</v>
      </c>
      <c r="O69" s="182">
        <v>427</v>
      </c>
      <c r="P69" s="182">
        <v>302</v>
      </c>
      <c r="Q69" s="182">
        <v>125</v>
      </c>
      <c r="R69" s="182">
        <v>28</v>
      </c>
      <c r="S69" s="182">
        <v>29</v>
      </c>
      <c r="T69" s="182">
        <v>26</v>
      </c>
      <c r="U69" s="182">
        <v>1161</v>
      </c>
      <c r="V69" s="182">
        <v>775</v>
      </c>
      <c r="W69" s="182">
        <v>386</v>
      </c>
      <c r="X69" s="182">
        <v>34</v>
      </c>
      <c r="Y69" s="182">
        <v>35</v>
      </c>
      <c r="Z69" s="182">
        <v>33</v>
      </c>
      <c r="AA69" s="182">
        <v>107</v>
      </c>
      <c r="AB69" s="182">
        <v>77</v>
      </c>
      <c r="AC69" s="182">
        <v>30</v>
      </c>
      <c r="AD69" s="182">
        <v>15</v>
      </c>
      <c r="AE69" s="182">
        <v>16</v>
      </c>
      <c r="AF69" s="182">
        <v>13</v>
      </c>
      <c r="AG69" s="182">
        <v>7638</v>
      </c>
      <c r="AH69" s="182">
        <v>3968</v>
      </c>
      <c r="AI69" s="182">
        <v>3670</v>
      </c>
      <c r="AJ69" s="182">
        <v>66</v>
      </c>
      <c r="AK69" s="182">
        <v>62</v>
      </c>
      <c r="AL69" s="182">
        <v>70</v>
      </c>
    </row>
    <row r="70" spans="1:38" x14ac:dyDescent="0.2">
      <c r="A70" s="168" t="s">
        <v>161</v>
      </c>
      <c r="B70" s="168" t="s">
        <v>162</v>
      </c>
      <c r="C70" s="182">
        <v>2250</v>
      </c>
      <c r="D70" s="182">
        <v>1076</v>
      </c>
      <c r="E70" s="182">
        <v>1174</v>
      </c>
      <c r="F70" s="182">
        <v>80</v>
      </c>
      <c r="G70" s="182">
        <v>76</v>
      </c>
      <c r="H70" s="182">
        <v>83</v>
      </c>
      <c r="I70" s="182">
        <v>203</v>
      </c>
      <c r="J70" s="182">
        <v>131</v>
      </c>
      <c r="K70" s="182">
        <v>72</v>
      </c>
      <c r="L70" s="182">
        <v>40</v>
      </c>
      <c r="M70" s="182">
        <v>44</v>
      </c>
      <c r="N70" s="182">
        <v>32</v>
      </c>
      <c r="O70" s="182">
        <v>108</v>
      </c>
      <c r="P70" s="182">
        <v>73</v>
      </c>
      <c r="Q70" s="182">
        <v>35</v>
      </c>
      <c r="R70" s="182">
        <v>30</v>
      </c>
      <c r="S70" s="182">
        <v>26</v>
      </c>
      <c r="T70" s="182">
        <v>37</v>
      </c>
      <c r="U70" s="182">
        <v>311</v>
      </c>
      <c r="V70" s="182">
        <v>204</v>
      </c>
      <c r="W70" s="182">
        <v>107</v>
      </c>
      <c r="X70" s="182">
        <v>36</v>
      </c>
      <c r="Y70" s="182">
        <v>38</v>
      </c>
      <c r="Z70" s="182">
        <v>34</v>
      </c>
      <c r="AA70" s="182">
        <v>53</v>
      </c>
      <c r="AB70" s="182">
        <v>39</v>
      </c>
      <c r="AC70" s="182">
        <v>14</v>
      </c>
      <c r="AD70" s="182">
        <v>19</v>
      </c>
      <c r="AE70" s="182">
        <v>15</v>
      </c>
      <c r="AF70" s="182">
        <v>29</v>
      </c>
      <c r="AG70" s="182">
        <v>2626</v>
      </c>
      <c r="AH70" s="182">
        <v>1326</v>
      </c>
      <c r="AI70" s="182">
        <v>1300</v>
      </c>
      <c r="AJ70" s="182">
        <v>73</v>
      </c>
      <c r="AK70" s="182">
        <v>68</v>
      </c>
      <c r="AL70" s="182">
        <v>78</v>
      </c>
    </row>
    <row r="71" spans="1:38" x14ac:dyDescent="0.2">
      <c r="A71" s="168" t="s">
        <v>168</v>
      </c>
      <c r="B71" s="168" t="s">
        <v>169</v>
      </c>
      <c r="C71" s="182">
        <v>4478</v>
      </c>
      <c r="D71" s="182">
        <v>2134</v>
      </c>
      <c r="E71" s="182">
        <v>2344</v>
      </c>
      <c r="F71" s="182">
        <v>77</v>
      </c>
      <c r="G71" s="182">
        <v>75</v>
      </c>
      <c r="H71" s="182">
        <v>80</v>
      </c>
      <c r="I71" s="182">
        <v>551</v>
      </c>
      <c r="J71" s="182">
        <v>358</v>
      </c>
      <c r="K71" s="182">
        <v>193</v>
      </c>
      <c r="L71" s="182">
        <v>34</v>
      </c>
      <c r="M71" s="182">
        <v>33</v>
      </c>
      <c r="N71" s="182">
        <v>37</v>
      </c>
      <c r="O71" s="182">
        <v>169</v>
      </c>
      <c r="P71" s="182">
        <v>110</v>
      </c>
      <c r="Q71" s="182">
        <v>59</v>
      </c>
      <c r="R71" s="182">
        <v>22</v>
      </c>
      <c r="S71" s="182">
        <v>22</v>
      </c>
      <c r="T71" s="182">
        <v>24</v>
      </c>
      <c r="U71" s="182">
        <v>720</v>
      </c>
      <c r="V71" s="182">
        <v>468</v>
      </c>
      <c r="W71" s="182">
        <v>252</v>
      </c>
      <c r="X71" s="182">
        <v>31</v>
      </c>
      <c r="Y71" s="182">
        <v>30</v>
      </c>
      <c r="Z71" s="182">
        <v>34</v>
      </c>
      <c r="AA71" s="182">
        <v>89</v>
      </c>
      <c r="AB71" s="182">
        <v>55</v>
      </c>
      <c r="AC71" s="182">
        <v>34</v>
      </c>
      <c r="AD71" s="182">
        <v>13</v>
      </c>
      <c r="AE71" s="182" t="s">
        <v>428</v>
      </c>
      <c r="AF71" s="182" t="s">
        <v>428</v>
      </c>
      <c r="AG71" s="182">
        <v>5304</v>
      </c>
      <c r="AH71" s="182">
        <v>2664</v>
      </c>
      <c r="AI71" s="182">
        <v>2640</v>
      </c>
      <c r="AJ71" s="182">
        <v>70</v>
      </c>
      <c r="AK71" s="182">
        <v>66</v>
      </c>
      <c r="AL71" s="182">
        <v>74</v>
      </c>
    </row>
    <row r="72" spans="1:38" x14ac:dyDescent="0.2">
      <c r="A72" s="168" t="s">
        <v>170</v>
      </c>
      <c r="B72" s="168" t="s">
        <v>171</v>
      </c>
      <c r="C72" s="182">
        <v>7179</v>
      </c>
      <c r="D72" s="182">
        <v>3467</v>
      </c>
      <c r="E72" s="182">
        <v>3712</v>
      </c>
      <c r="F72" s="182">
        <v>77</v>
      </c>
      <c r="G72" s="182">
        <v>75</v>
      </c>
      <c r="H72" s="182">
        <v>78</v>
      </c>
      <c r="I72" s="182">
        <v>567</v>
      </c>
      <c r="J72" s="182">
        <v>367</v>
      </c>
      <c r="K72" s="182">
        <v>200</v>
      </c>
      <c r="L72" s="182">
        <v>41</v>
      </c>
      <c r="M72" s="182">
        <v>43</v>
      </c>
      <c r="N72" s="182">
        <v>39</v>
      </c>
      <c r="O72" s="182">
        <v>785</v>
      </c>
      <c r="P72" s="182">
        <v>532</v>
      </c>
      <c r="Q72" s="182">
        <v>253</v>
      </c>
      <c r="R72" s="182">
        <v>43</v>
      </c>
      <c r="S72" s="182">
        <v>40</v>
      </c>
      <c r="T72" s="182">
        <v>48</v>
      </c>
      <c r="U72" s="182">
        <v>1352</v>
      </c>
      <c r="V72" s="182">
        <v>899</v>
      </c>
      <c r="W72" s="182">
        <v>453</v>
      </c>
      <c r="X72" s="182">
        <v>42</v>
      </c>
      <c r="Y72" s="182">
        <v>41</v>
      </c>
      <c r="Z72" s="182">
        <v>44</v>
      </c>
      <c r="AA72" s="182">
        <v>60</v>
      </c>
      <c r="AB72" s="182">
        <v>39</v>
      </c>
      <c r="AC72" s="182">
        <v>21</v>
      </c>
      <c r="AD72" s="182">
        <v>8</v>
      </c>
      <c r="AE72" s="182" t="s">
        <v>428</v>
      </c>
      <c r="AF72" s="182" t="s">
        <v>428</v>
      </c>
      <c r="AG72" s="182">
        <v>8656</v>
      </c>
      <c r="AH72" s="182">
        <v>4444</v>
      </c>
      <c r="AI72" s="182">
        <v>4212</v>
      </c>
      <c r="AJ72" s="182">
        <v>70</v>
      </c>
      <c r="AK72" s="182">
        <v>67</v>
      </c>
      <c r="AL72" s="182">
        <v>74</v>
      </c>
    </row>
    <row r="73" spans="1:38" x14ac:dyDescent="0.2">
      <c r="A73" s="168" t="s">
        <v>182</v>
      </c>
      <c r="B73" s="168" t="s">
        <v>183</v>
      </c>
      <c r="C73" s="182">
        <v>3185</v>
      </c>
      <c r="D73" s="182">
        <v>1497</v>
      </c>
      <c r="E73" s="182">
        <v>1688</v>
      </c>
      <c r="F73" s="182">
        <v>75</v>
      </c>
      <c r="G73" s="182">
        <v>71</v>
      </c>
      <c r="H73" s="182">
        <v>79</v>
      </c>
      <c r="I73" s="182">
        <v>339</v>
      </c>
      <c r="J73" s="182">
        <v>232</v>
      </c>
      <c r="K73" s="182">
        <v>107</v>
      </c>
      <c r="L73" s="182">
        <v>30</v>
      </c>
      <c r="M73" s="182">
        <v>29</v>
      </c>
      <c r="N73" s="182">
        <v>32</v>
      </c>
      <c r="O73" s="182">
        <v>176</v>
      </c>
      <c r="P73" s="182">
        <v>124</v>
      </c>
      <c r="Q73" s="182">
        <v>52</v>
      </c>
      <c r="R73" s="182">
        <v>30</v>
      </c>
      <c r="S73" s="182">
        <v>31</v>
      </c>
      <c r="T73" s="182">
        <v>29</v>
      </c>
      <c r="U73" s="182">
        <v>515</v>
      </c>
      <c r="V73" s="182">
        <v>356</v>
      </c>
      <c r="W73" s="182">
        <v>159</v>
      </c>
      <c r="X73" s="182">
        <v>30</v>
      </c>
      <c r="Y73" s="182">
        <v>30</v>
      </c>
      <c r="Z73" s="182">
        <v>31</v>
      </c>
      <c r="AA73" s="182">
        <v>74</v>
      </c>
      <c r="AB73" s="182">
        <v>51</v>
      </c>
      <c r="AC73" s="182">
        <v>23</v>
      </c>
      <c r="AD73" s="182">
        <v>12</v>
      </c>
      <c r="AE73" s="182" t="s">
        <v>428</v>
      </c>
      <c r="AF73" s="182" t="s">
        <v>428</v>
      </c>
      <c r="AG73" s="182">
        <v>3792</v>
      </c>
      <c r="AH73" s="182">
        <v>1913</v>
      </c>
      <c r="AI73" s="182">
        <v>1879</v>
      </c>
      <c r="AJ73" s="182">
        <v>67</v>
      </c>
      <c r="AK73" s="182">
        <v>62</v>
      </c>
      <c r="AL73" s="182">
        <v>73</v>
      </c>
    </row>
    <row r="74" spans="1:38" x14ac:dyDescent="0.2">
      <c r="A74" s="168" t="s">
        <v>88</v>
      </c>
      <c r="B74" s="168" t="s">
        <v>89</v>
      </c>
      <c r="C74" s="182">
        <v>1787</v>
      </c>
      <c r="D74" s="182">
        <v>844</v>
      </c>
      <c r="E74" s="182">
        <v>943</v>
      </c>
      <c r="F74" s="182">
        <v>75</v>
      </c>
      <c r="G74" s="182">
        <v>73</v>
      </c>
      <c r="H74" s="182">
        <v>77</v>
      </c>
      <c r="I74" s="182">
        <v>174</v>
      </c>
      <c r="J74" s="182">
        <v>114</v>
      </c>
      <c r="K74" s="182">
        <v>60</v>
      </c>
      <c r="L74" s="182">
        <v>25</v>
      </c>
      <c r="M74" s="182">
        <v>24</v>
      </c>
      <c r="N74" s="182">
        <v>27</v>
      </c>
      <c r="O74" s="182">
        <v>77</v>
      </c>
      <c r="P74" s="182">
        <v>56</v>
      </c>
      <c r="Q74" s="182">
        <v>21</v>
      </c>
      <c r="R74" s="182">
        <v>34</v>
      </c>
      <c r="S74" s="182" t="s">
        <v>428</v>
      </c>
      <c r="T74" s="182" t="s">
        <v>428</v>
      </c>
      <c r="U74" s="182">
        <v>251</v>
      </c>
      <c r="V74" s="182">
        <v>170</v>
      </c>
      <c r="W74" s="182">
        <v>81</v>
      </c>
      <c r="X74" s="182">
        <v>27</v>
      </c>
      <c r="Y74" s="182" t="s">
        <v>428</v>
      </c>
      <c r="Z74" s="182" t="s">
        <v>428</v>
      </c>
      <c r="AA74" s="182">
        <v>17</v>
      </c>
      <c r="AB74" s="182">
        <v>10</v>
      </c>
      <c r="AC74" s="182">
        <v>7</v>
      </c>
      <c r="AD74" s="182">
        <v>18</v>
      </c>
      <c r="AE74" s="182" t="s">
        <v>428</v>
      </c>
      <c r="AF74" s="182" t="s">
        <v>428</v>
      </c>
      <c r="AG74" s="182">
        <v>2058</v>
      </c>
      <c r="AH74" s="182">
        <v>1024</v>
      </c>
      <c r="AI74" s="182">
        <v>1034</v>
      </c>
      <c r="AJ74" s="182">
        <v>69</v>
      </c>
      <c r="AK74" s="182">
        <v>65</v>
      </c>
      <c r="AL74" s="182">
        <v>73</v>
      </c>
    </row>
    <row r="75" spans="1:38" x14ac:dyDescent="0.2">
      <c r="A75" s="168" t="s">
        <v>94</v>
      </c>
      <c r="B75" s="168" t="s">
        <v>95</v>
      </c>
      <c r="C75" s="182">
        <v>2462</v>
      </c>
      <c r="D75" s="182">
        <v>1189</v>
      </c>
      <c r="E75" s="182">
        <v>1273</v>
      </c>
      <c r="F75" s="182">
        <v>76</v>
      </c>
      <c r="G75" s="182">
        <v>73</v>
      </c>
      <c r="H75" s="182">
        <v>78</v>
      </c>
      <c r="I75" s="182">
        <v>274</v>
      </c>
      <c r="J75" s="182">
        <v>186</v>
      </c>
      <c r="K75" s="182">
        <v>88</v>
      </c>
      <c r="L75" s="182">
        <v>30</v>
      </c>
      <c r="M75" s="182">
        <v>32</v>
      </c>
      <c r="N75" s="182">
        <v>25</v>
      </c>
      <c r="O75" s="182">
        <v>108</v>
      </c>
      <c r="P75" s="182">
        <v>85</v>
      </c>
      <c r="Q75" s="182">
        <v>23</v>
      </c>
      <c r="R75" s="182">
        <v>29</v>
      </c>
      <c r="S75" s="182">
        <v>28</v>
      </c>
      <c r="T75" s="182">
        <v>30</v>
      </c>
      <c r="U75" s="182">
        <v>382</v>
      </c>
      <c r="V75" s="182">
        <v>271</v>
      </c>
      <c r="W75" s="182">
        <v>111</v>
      </c>
      <c r="X75" s="182">
        <v>30</v>
      </c>
      <c r="Y75" s="182">
        <v>31</v>
      </c>
      <c r="Z75" s="182">
        <v>26</v>
      </c>
      <c r="AA75" s="182">
        <v>20</v>
      </c>
      <c r="AB75" s="182">
        <v>15</v>
      </c>
      <c r="AC75" s="182">
        <v>5</v>
      </c>
      <c r="AD75" s="182" t="s">
        <v>428</v>
      </c>
      <c r="AE75" s="182" t="s">
        <v>428</v>
      </c>
      <c r="AF75" s="182" t="s">
        <v>428</v>
      </c>
      <c r="AG75" s="182">
        <v>2897</v>
      </c>
      <c r="AH75" s="182">
        <v>1488</v>
      </c>
      <c r="AI75" s="182">
        <v>1409</v>
      </c>
      <c r="AJ75" s="182">
        <v>69</v>
      </c>
      <c r="AK75" s="182">
        <v>65</v>
      </c>
      <c r="AL75" s="182">
        <v>73</v>
      </c>
    </row>
    <row r="76" spans="1:38" x14ac:dyDescent="0.2">
      <c r="A76" s="168" t="s">
        <v>96</v>
      </c>
      <c r="B76" s="168" t="s">
        <v>97</v>
      </c>
      <c r="C76" s="182">
        <v>1779</v>
      </c>
      <c r="D76" s="182">
        <v>884</v>
      </c>
      <c r="E76" s="182">
        <v>895</v>
      </c>
      <c r="F76" s="182">
        <v>82</v>
      </c>
      <c r="G76" s="182">
        <v>80</v>
      </c>
      <c r="H76" s="182">
        <v>84</v>
      </c>
      <c r="I76" s="182">
        <v>166</v>
      </c>
      <c r="J76" s="182">
        <v>97</v>
      </c>
      <c r="K76" s="182">
        <v>69</v>
      </c>
      <c r="L76" s="182">
        <v>40</v>
      </c>
      <c r="M76" s="182">
        <v>38</v>
      </c>
      <c r="N76" s="182">
        <v>43</v>
      </c>
      <c r="O76" s="182">
        <v>210</v>
      </c>
      <c r="P76" s="182">
        <v>143</v>
      </c>
      <c r="Q76" s="182">
        <v>67</v>
      </c>
      <c r="R76" s="182">
        <v>36</v>
      </c>
      <c r="S76" s="182">
        <v>36</v>
      </c>
      <c r="T76" s="182">
        <v>36</v>
      </c>
      <c r="U76" s="182">
        <v>376</v>
      </c>
      <c r="V76" s="182">
        <v>240</v>
      </c>
      <c r="W76" s="182">
        <v>136</v>
      </c>
      <c r="X76" s="182">
        <v>38</v>
      </c>
      <c r="Y76" s="182">
        <v>37</v>
      </c>
      <c r="Z76" s="182">
        <v>40</v>
      </c>
      <c r="AA76" s="182">
        <v>40</v>
      </c>
      <c r="AB76" s="182">
        <v>31</v>
      </c>
      <c r="AC76" s="182">
        <v>9</v>
      </c>
      <c r="AD76" s="182" t="s">
        <v>428</v>
      </c>
      <c r="AE76" s="182" t="s">
        <v>428</v>
      </c>
      <c r="AF76" s="182" t="s">
        <v>428</v>
      </c>
      <c r="AG76" s="182">
        <v>2204</v>
      </c>
      <c r="AH76" s="182">
        <v>1162</v>
      </c>
      <c r="AI76" s="182">
        <v>1042</v>
      </c>
      <c r="AJ76" s="182">
        <v>73</v>
      </c>
      <c r="AK76" s="182">
        <v>68</v>
      </c>
      <c r="AL76" s="182">
        <v>77</v>
      </c>
    </row>
    <row r="77" spans="1:38" x14ac:dyDescent="0.2">
      <c r="A77" s="168" t="s">
        <v>102</v>
      </c>
      <c r="B77" s="168" t="s">
        <v>103</v>
      </c>
      <c r="C77" s="182">
        <v>1277</v>
      </c>
      <c r="D77" s="182">
        <v>588</v>
      </c>
      <c r="E77" s="182">
        <v>689</v>
      </c>
      <c r="F77" s="182">
        <v>76</v>
      </c>
      <c r="G77" s="182">
        <v>72</v>
      </c>
      <c r="H77" s="182">
        <v>79</v>
      </c>
      <c r="I77" s="182">
        <v>154</v>
      </c>
      <c r="J77" s="182">
        <v>89</v>
      </c>
      <c r="K77" s="182">
        <v>65</v>
      </c>
      <c r="L77" s="182">
        <v>32</v>
      </c>
      <c r="M77" s="182">
        <v>34</v>
      </c>
      <c r="N77" s="182">
        <v>29</v>
      </c>
      <c r="O77" s="182">
        <v>105</v>
      </c>
      <c r="P77" s="182">
        <v>75</v>
      </c>
      <c r="Q77" s="182">
        <v>30</v>
      </c>
      <c r="R77" s="182">
        <v>42</v>
      </c>
      <c r="S77" s="182">
        <v>41</v>
      </c>
      <c r="T77" s="182">
        <v>43</v>
      </c>
      <c r="U77" s="182">
        <v>259</v>
      </c>
      <c r="V77" s="182">
        <v>164</v>
      </c>
      <c r="W77" s="182">
        <v>95</v>
      </c>
      <c r="X77" s="182">
        <v>36</v>
      </c>
      <c r="Y77" s="182">
        <v>37</v>
      </c>
      <c r="Z77" s="182">
        <v>34</v>
      </c>
      <c r="AA77" s="182">
        <v>19</v>
      </c>
      <c r="AB77" s="182">
        <v>16</v>
      </c>
      <c r="AC77" s="182">
        <v>3</v>
      </c>
      <c r="AD77" s="182" t="s">
        <v>428</v>
      </c>
      <c r="AE77" s="182" t="s">
        <v>428</v>
      </c>
      <c r="AF77" s="182" t="s">
        <v>428</v>
      </c>
      <c r="AG77" s="182">
        <v>1558</v>
      </c>
      <c r="AH77" s="182">
        <v>770</v>
      </c>
      <c r="AI77" s="182">
        <v>788</v>
      </c>
      <c r="AJ77" s="182">
        <v>68</v>
      </c>
      <c r="AK77" s="182">
        <v>63</v>
      </c>
      <c r="AL77" s="182">
        <v>73</v>
      </c>
    </row>
    <row r="78" spans="1:38" x14ac:dyDescent="0.2">
      <c r="A78" s="168" t="s">
        <v>106</v>
      </c>
      <c r="B78" s="168" t="s">
        <v>107</v>
      </c>
      <c r="C78" s="182">
        <v>2613</v>
      </c>
      <c r="D78" s="182">
        <v>1229</v>
      </c>
      <c r="E78" s="182">
        <v>1384</v>
      </c>
      <c r="F78" s="182">
        <v>82</v>
      </c>
      <c r="G78" s="182">
        <v>81</v>
      </c>
      <c r="H78" s="182">
        <v>84</v>
      </c>
      <c r="I78" s="182">
        <v>289</v>
      </c>
      <c r="J78" s="182">
        <v>196</v>
      </c>
      <c r="K78" s="182">
        <v>93</v>
      </c>
      <c r="L78" s="182">
        <v>35</v>
      </c>
      <c r="M78" s="182">
        <v>34</v>
      </c>
      <c r="N78" s="182">
        <v>38</v>
      </c>
      <c r="O78" s="182">
        <v>213</v>
      </c>
      <c r="P78" s="182">
        <v>165</v>
      </c>
      <c r="Q78" s="182">
        <v>48</v>
      </c>
      <c r="R78" s="182">
        <v>34</v>
      </c>
      <c r="S78" s="182">
        <v>37</v>
      </c>
      <c r="T78" s="182">
        <v>25</v>
      </c>
      <c r="U78" s="182">
        <v>502</v>
      </c>
      <c r="V78" s="182">
        <v>361</v>
      </c>
      <c r="W78" s="182">
        <v>141</v>
      </c>
      <c r="X78" s="182">
        <v>35</v>
      </c>
      <c r="Y78" s="182">
        <v>35</v>
      </c>
      <c r="Z78" s="182">
        <v>33</v>
      </c>
      <c r="AA78" s="182">
        <v>43</v>
      </c>
      <c r="AB78" s="182">
        <v>35</v>
      </c>
      <c r="AC78" s="182">
        <v>8</v>
      </c>
      <c r="AD78" s="182">
        <v>16</v>
      </c>
      <c r="AE78" s="182" t="s">
        <v>428</v>
      </c>
      <c r="AF78" s="182" t="s">
        <v>428</v>
      </c>
      <c r="AG78" s="182">
        <v>3164</v>
      </c>
      <c r="AH78" s="182">
        <v>1628</v>
      </c>
      <c r="AI78" s="182">
        <v>1536</v>
      </c>
      <c r="AJ78" s="182">
        <v>74</v>
      </c>
      <c r="AK78" s="182">
        <v>69</v>
      </c>
      <c r="AL78" s="182">
        <v>79</v>
      </c>
    </row>
    <row r="79" spans="1:38" x14ac:dyDescent="0.2">
      <c r="A79" s="168" t="s">
        <v>386</v>
      </c>
      <c r="B79" s="168" t="s">
        <v>387</v>
      </c>
      <c r="C79" s="182" t="s">
        <v>455</v>
      </c>
      <c r="D79" s="182" t="s">
        <v>455</v>
      </c>
      <c r="E79" s="182" t="s">
        <v>455</v>
      </c>
      <c r="F79" s="182" t="s">
        <v>455</v>
      </c>
      <c r="G79" s="182" t="s">
        <v>455</v>
      </c>
      <c r="H79" s="182" t="s">
        <v>455</v>
      </c>
      <c r="I79" s="182" t="s">
        <v>455</v>
      </c>
      <c r="J79" s="182" t="s">
        <v>455</v>
      </c>
      <c r="K79" s="182" t="s">
        <v>455</v>
      </c>
      <c r="L79" s="182" t="s">
        <v>455</v>
      </c>
      <c r="M79" s="182" t="s">
        <v>455</v>
      </c>
      <c r="N79" s="182" t="s">
        <v>455</v>
      </c>
      <c r="O79" s="182" t="s">
        <v>455</v>
      </c>
      <c r="P79" s="182" t="s">
        <v>455</v>
      </c>
      <c r="Q79" s="182" t="s">
        <v>455</v>
      </c>
      <c r="R79" s="182" t="s">
        <v>455</v>
      </c>
      <c r="S79" s="182" t="s">
        <v>455</v>
      </c>
      <c r="T79" s="182" t="s">
        <v>455</v>
      </c>
      <c r="U79" s="182" t="s">
        <v>455</v>
      </c>
      <c r="V79" s="182" t="s">
        <v>455</v>
      </c>
      <c r="W79" s="182" t="s">
        <v>455</v>
      </c>
      <c r="X79" s="182" t="s">
        <v>455</v>
      </c>
      <c r="Y79" s="182" t="s">
        <v>455</v>
      </c>
      <c r="Z79" s="182" t="s">
        <v>455</v>
      </c>
      <c r="AA79" s="182" t="s">
        <v>455</v>
      </c>
      <c r="AB79" s="182" t="s">
        <v>455</v>
      </c>
      <c r="AC79" s="182" t="s">
        <v>455</v>
      </c>
      <c r="AD79" s="182" t="s">
        <v>455</v>
      </c>
      <c r="AE79" s="182" t="s">
        <v>455</v>
      </c>
      <c r="AF79" s="182" t="s">
        <v>455</v>
      </c>
      <c r="AG79" s="182" t="s">
        <v>455</v>
      </c>
      <c r="AH79" s="182" t="s">
        <v>455</v>
      </c>
      <c r="AI79" s="182" t="s">
        <v>455</v>
      </c>
      <c r="AJ79" s="182" t="s">
        <v>455</v>
      </c>
      <c r="AK79" s="182" t="s">
        <v>455</v>
      </c>
      <c r="AL79" s="182" t="s">
        <v>455</v>
      </c>
    </row>
    <row r="80" spans="1:38" x14ac:dyDescent="0.2">
      <c r="A80" s="168" t="s">
        <v>373</v>
      </c>
      <c r="B80" s="168" t="s">
        <v>374</v>
      </c>
      <c r="C80" s="182">
        <v>1604</v>
      </c>
      <c r="D80" s="182">
        <v>771</v>
      </c>
      <c r="E80" s="182">
        <v>833</v>
      </c>
      <c r="F80" s="182">
        <v>77</v>
      </c>
      <c r="G80" s="182">
        <v>73</v>
      </c>
      <c r="H80" s="182">
        <v>80</v>
      </c>
      <c r="I80" s="182">
        <v>88</v>
      </c>
      <c r="J80" s="182">
        <v>66</v>
      </c>
      <c r="K80" s="182">
        <v>22</v>
      </c>
      <c r="L80" s="182">
        <v>39</v>
      </c>
      <c r="M80" s="182">
        <v>39</v>
      </c>
      <c r="N80" s="182">
        <v>36</v>
      </c>
      <c r="O80" s="182">
        <v>112</v>
      </c>
      <c r="P80" s="182">
        <v>74</v>
      </c>
      <c r="Q80" s="182">
        <v>38</v>
      </c>
      <c r="R80" s="182">
        <v>29</v>
      </c>
      <c r="S80" s="182">
        <v>28</v>
      </c>
      <c r="T80" s="182">
        <v>32</v>
      </c>
      <c r="U80" s="182">
        <v>200</v>
      </c>
      <c r="V80" s="182">
        <v>140</v>
      </c>
      <c r="W80" s="182">
        <v>60</v>
      </c>
      <c r="X80" s="182">
        <v>34</v>
      </c>
      <c r="Y80" s="182">
        <v>34</v>
      </c>
      <c r="Z80" s="182">
        <v>33</v>
      </c>
      <c r="AA80" s="182">
        <v>36</v>
      </c>
      <c r="AB80" s="182">
        <v>26</v>
      </c>
      <c r="AC80" s="182">
        <v>10</v>
      </c>
      <c r="AD80" s="182">
        <v>28</v>
      </c>
      <c r="AE80" s="182">
        <v>23</v>
      </c>
      <c r="AF80" s="182">
        <v>40</v>
      </c>
      <c r="AG80" s="182">
        <v>1845</v>
      </c>
      <c r="AH80" s="182">
        <v>941</v>
      </c>
      <c r="AI80" s="182">
        <v>904</v>
      </c>
      <c r="AJ80" s="182">
        <v>71</v>
      </c>
      <c r="AK80" s="182">
        <v>66</v>
      </c>
      <c r="AL80" s="182">
        <v>77</v>
      </c>
    </row>
    <row r="81" spans="1:38" x14ac:dyDescent="0.2">
      <c r="A81" s="168" t="s">
        <v>377</v>
      </c>
      <c r="B81" s="168" t="s">
        <v>439</v>
      </c>
      <c r="C81" s="182">
        <v>4024</v>
      </c>
      <c r="D81" s="182">
        <v>1980</v>
      </c>
      <c r="E81" s="182">
        <v>2044</v>
      </c>
      <c r="F81" s="182">
        <v>77</v>
      </c>
      <c r="G81" s="182">
        <v>76</v>
      </c>
      <c r="H81" s="182">
        <v>78</v>
      </c>
      <c r="I81" s="182">
        <v>439</v>
      </c>
      <c r="J81" s="182">
        <v>276</v>
      </c>
      <c r="K81" s="182">
        <v>163</v>
      </c>
      <c r="L81" s="182">
        <v>36</v>
      </c>
      <c r="M81" s="182">
        <v>38</v>
      </c>
      <c r="N81" s="182">
        <v>32</v>
      </c>
      <c r="O81" s="182">
        <v>268</v>
      </c>
      <c r="P81" s="182">
        <v>172</v>
      </c>
      <c r="Q81" s="182">
        <v>96</v>
      </c>
      <c r="R81" s="182">
        <v>29</v>
      </c>
      <c r="S81" s="182">
        <v>31</v>
      </c>
      <c r="T81" s="182">
        <v>24</v>
      </c>
      <c r="U81" s="182">
        <v>707</v>
      </c>
      <c r="V81" s="182">
        <v>448</v>
      </c>
      <c r="W81" s="182">
        <v>259</v>
      </c>
      <c r="X81" s="182">
        <v>33</v>
      </c>
      <c r="Y81" s="182">
        <v>35</v>
      </c>
      <c r="Z81" s="182">
        <v>29</v>
      </c>
      <c r="AA81" s="182">
        <v>55</v>
      </c>
      <c r="AB81" s="182">
        <v>34</v>
      </c>
      <c r="AC81" s="182">
        <v>21</v>
      </c>
      <c r="AD81" s="182">
        <v>9</v>
      </c>
      <c r="AE81" s="182" t="s">
        <v>428</v>
      </c>
      <c r="AF81" s="182" t="s">
        <v>428</v>
      </c>
      <c r="AG81" s="182">
        <v>4811</v>
      </c>
      <c r="AH81" s="182">
        <v>2480</v>
      </c>
      <c r="AI81" s="182">
        <v>2331</v>
      </c>
      <c r="AJ81" s="182">
        <v>70</v>
      </c>
      <c r="AK81" s="182">
        <v>68</v>
      </c>
      <c r="AL81" s="182">
        <v>72</v>
      </c>
    </row>
    <row r="82" spans="1:38" x14ac:dyDescent="0.2">
      <c r="A82" s="168" t="s">
        <v>388</v>
      </c>
      <c r="B82" s="168" t="s">
        <v>389</v>
      </c>
      <c r="C82" s="182">
        <v>1974</v>
      </c>
      <c r="D82" s="182">
        <v>949</v>
      </c>
      <c r="E82" s="182">
        <v>1025</v>
      </c>
      <c r="F82" s="182">
        <v>84</v>
      </c>
      <c r="G82" s="182">
        <v>82</v>
      </c>
      <c r="H82" s="182">
        <v>86</v>
      </c>
      <c r="I82" s="182">
        <v>206</v>
      </c>
      <c r="J82" s="182">
        <v>134</v>
      </c>
      <c r="K82" s="182">
        <v>72</v>
      </c>
      <c r="L82" s="182">
        <v>39</v>
      </c>
      <c r="M82" s="182">
        <v>39</v>
      </c>
      <c r="N82" s="182">
        <v>40</v>
      </c>
      <c r="O82" s="182">
        <v>130</v>
      </c>
      <c r="P82" s="182">
        <v>96</v>
      </c>
      <c r="Q82" s="182">
        <v>34</v>
      </c>
      <c r="R82" s="182">
        <v>39</v>
      </c>
      <c r="S82" s="182">
        <v>40</v>
      </c>
      <c r="T82" s="182">
        <v>38</v>
      </c>
      <c r="U82" s="182">
        <v>336</v>
      </c>
      <c r="V82" s="182">
        <v>230</v>
      </c>
      <c r="W82" s="182">
        <v>106</v>
      </c>
      <c r="X82" s="182">
        <v>39</v>
      </c>
      <c r="Y82" s="182">
        <v>39</v>
      </c>
      <c r="Z82" s="182">
        <v>40</v>
      </c>
      <c r="AA82" s="182">
        <v>16</v>
      </c>
      <c r="AB82" s="182">
        <v>13</v>
      </c>
      <c r="AC82" s="182">
        <v>3</v>
      </c>
      <c r="AD82" s="182" t="s">
        <v>428</v>
      </c>
      <c r="AE82" s="182" t="s">
        <v>428</v>
      </c>
      <c r="AF82" s="182" t="s">
        <v>428</v>
      </c>
      <c r="AG82" s="182">
        <v>2340</v>
      </c>
      <c r="AH82" s="182">
        <v>1202</v>
      </c>
      <c r="AI82" s="182">
        <v>1138</v>
      </c>
      <c r="AJ82" s="182">
        <v>77</v>
      </c>
      <c r="AK82" s="182">
        <v>72</v>
      </c>
      <c r="AL82" s="182">
        <v>82</v>
      </c>
    </row>
    <row r="83" spans="1:38" x14ac:dyDescent="0.2">
      <c r="A83" s="168" t="s">
        <v>396</v>
      </c>
      <c r="B83" s="168" t="s">
        <v>397</v>
      </c>
      <c r="C83" s="182">
        <v>2744</v>
      </c>
      <c r="D83" s="182">
        <v>1322</v>
      </c>
      <c r="E83" s="182">
        <v>1422</v>
      </c>
      <c r="F83" s="182">
        <v>77</v>
      </c>
      <c r="G83" s="182">
        <v>75</v>
      </c>
      <c r="H83" s="182">
        <v>79</v>
      </c>
      <c r="I83" s="182">
        <v>206</v>
      </c>
      <c r="J83" s="182">
        <v>136</v>
      </c>
      <c r="K83" s="182">
        <v>70</v>
      </c>
      <c r="L83" s="182">
        <v>27</v>
      </c>
      <c r="M83" s="182">
        <v>28</v>
      </c>
      <c r="N83" s="182">
        <v>26</v>
      </c>
      <c r="O83" s="182">
        <v>126</v>
      </c>
      <c r="P83" s="182">
        <v>98</v>
      </c>
      <c r="Q83" s="182">
        <v>28</v>
      </c>
      <c r="R83" s="182">
        <v>42</v>
      </c>
      <c r="S83" s="182">
        <v>42</v>
      </c>
      <c r="T83" s="182">
        <v>43</v>
      </c>
      <c r="U83" s="182">
        <v>332</v>
      </c>
      <c r="V83" s="182">
        <v>234</v>
      </c>
      <c r="W83" s="182">
        <v>98</v>
      </c>
      <c r="X83" s="182">
        <v>33</v>
      </c>
      <c r="Y83" s="182">
        <v>34</v>
      </c>
      <c r="Z83" s="182">
        <v>31</v>
      </c>
      <c r="AA83" s="182">
        <v>73</v>
      </c>
      <c r="AB83" s="182">
        <v>54</v>
      </c>
      <c r="AC83" s="182">
        <v>19</v>
      </c>
      <c r="AD83" s="182">
        <v>11</v>
      </c>
      <c r="AE83" s="182" t="s">
        <v>428</v>
      </c>
      <c r="AF83" s="182" t="s">
        <v>428</v>
      </c>
      <c r="AG83" s="182">
        <v>3171</v>
      </c>
      <c r="AH83" s="182">
        <v>1618</v>
      </c>
      <c r="AI83" s="182">
        <v>1553</v>
      </c>
      <c r="AJ83" s="182">
        <v>71</v>
      </c>
      <c r="AK83" s="182">
        <v>67</v>
      </c>
      <c r="AL83" s="182">
        <v>75</v>
      </c>
    </row>
    <row r="84" spans="1:38" x14ac:dyDescent="0.2">
      <c r="A84" s="168" t="s">
        <v>90</v>
      </c>
      <c r="B84" s="168" t="s">
        <v>91</v>
      </c>
      <c r="C84" s="182">
        <v>960</v>
      </c>
      <c r="D84" s="182">
        <v>467</v>
      </c>
      <c r="E84" s="182">
        <v>493</v>
      </c>
      <c r="F84" s="182">
        <v>83</v>
      </c>
      <c r="G84" s="182">
        <v>81</v>
      </c>
      <c r="H84" s="182">
        <v>84</v>
      </c>
      <c r="I84" s="182">
        <v>78</v>
      </c>
      <c r="J84" s="182">
        <v>55</v>
      </c>
      <c r="K84" s="182">
        <v>23</v>
      </c>
      <c r="L84" s="182">
        <v>32</v>
      </c>
      <c r="M84" s="182">
        <v>31</v>
      </c>
      <c r="N84" s="182">
        <v>35</v>
      </c>
      <c r="O84" s="182">
        <v>98</v>
      </c>
      <c r="P84" s="182">
        <v>73</v>
      </c>
      <c r="Q84" s="182">
        <v>25</v>
      </c>
      <c r="R84" s="182">
        <v>38</v>
      </c>
      <c r="S84" s="182" t="s">
        <v>428</v>
      </c>
      <c r="T84" s="182" t="s">
        <v>428</v>
      </c>
      <c r="U84" s="182">
        <v>176</v>
      </c>
      <c r="V84" s="182">
        <v>128</v>
      </c>
      <c r="W84" s="182">
        <v>48</v>
      </c>
      <c r="X84" s="182">
        <v>35</v>
      </c>
      <c r="Y84" s="182" t="s">
        <v>428</v>
      </c>
      <c r="Z84" s="182" t="s">
        <v>428</v>
      </c>
      <c r="AA84" s="182">
        <v>9</v>
      </c>
      <c r="AB84" s="182" t="s">
        <v>428</v>
      </c>
      <c r="AC84" s="182" t="s">
        <v>428</v>
      </c>
      <c r="AD84" s="182" t="s">
        <v>428</v>
      </c>
      <c r="AE84" s="182" t="s">
        <v>428</v>
      </c>
      <c r="AF84" s="182" t="s">
        <v>428</v>
      </c>
      <c r="AG84" s="182">
        <v>1147</v>
      </c>
      <c r="AH84" s="182">
        <v>601</v>
      </c>
      <c r="AI84" s="182">
        <v>546</v>
      </c>
      <c r="AJ84" s="182">
        <v>75</v>
      </c>
      <c r="AK84" s="182">
        <v>70</v>
      </c>
      <c r="AL84" s="182">
        <v>80</v>
      </c>
    </row>
    <row r="85" spans="1:38" x14ac:dyDescent="0.2">
      <c r="A85" s="168" t="s">
        <v>92</v>
      </c>
      <c r="B85" s="168" t="s">
        <v>93</v>
      </c>
      <c r="C85" s="182">
        <v>1561</v>
      </c>
      <c r="D85" s="182">
        <v>736</v>
      </c>
      <c r="E85" s="182">
        <v>825</v>
      </c>
      <c r="F85" s="182">
        <v>69</v>
      </c>
      <c r="G85" s="182">
        <v>64</v>
      </c>
      <c r="H85" s="182">
        <v>72</v>
      </c>
      <c r="I85" s="182">
        <v>111</v>
      </c>
      <c r="J85" s="182">
        <v>68</v>
      </c>
      <c r="K85" s="182">
        <v>43</v>
      </c>
      <c r="L85" s="182">
        <v>27</v>
      </c>
      <c r="M85" s="182">
        <v>35</v>
      </c>
      <c r="N85" s="182">
        <v>14</v>
      </c>
      <c r="O85" s="182">
        <v>110</v>
      </c>
      <c r="P85" s="182">
        <v>85</v>
      </c>
      <c r="Q85" s="182">
        <v>25</v>
      </c>
      <c r="R85" s="182">
        <v>20</v>
      </c>
      <c r="S85" s="182">
        <v>21</v>
      </c>
      <c r="T85" s="182">
        <v>16</v>
      </c>
      <c r="U85" s="182">
        <v>221</v>
      </c>
      <c r="V85" s="182">
        <v>153</v>
      </c>
      <c r="W85" s="182">
        <v>68</v>
      </c>
      <c r="X85" s="182">
        <v>24</v>
      </c>
      <c r="Y85" s="182">
        <v>27</v>
      </c>
      <c r="Z85" s="182">
        <v>15</v>
      </c>
      <c r="AA85" s="182">
        <v>32</v>
      </c>
      <c r="AB85" s="182">
        <v>25</v>
      </c>
      <c r="AC85" s="182">
        <v>7</v>
      </c>
      <c r="AD85" s="182">
        <v>13</v>
      </c>
      <c r="AE85" s="182" t="s">
        <v>428</v>
      </c>
      <c r="AF85" s="182" t="s">
        <v>428</v>
      </c>
      <c r="AG85" s="182">
        <v>1824</v>
      </c>
      <c r="AH85" s="182">
        <v>920</v>
      </c>
      <c r="AI85" s="182">
        <v>904</v>
      </c>
      <c r="AJ85" s="182">
        <v>62</v>
      </c>
      <c r="AK85" s="182">
        <v>56</v>
      </c>
      <c r="AL85" s="182">
        <v>67</v>
      </c>
    </row>
    <row r="86" spans="1:38" x14ac:dyDescent="0.2">
      <c r="A86" s="168" t="s">
        <v>100</v>
      </c>
      <c r="B86" s="168" t="s">
        <v>101</v>
      </c>
      <c r="C86" s="182">
        <v>1261</v>
      </c>
      <c r="D86" s="182">
        <v>613</v>
      </c>
      <c r="E86" s="182">
        <v>648</v>
      </c>
      <c r="F86" s="182">
        <v>73</v>
      </c>
      <c r="G86" s="182">
        <v>72</v>
      </c>
      <c r="H86" s="182">
        <v>73</v>
      </c>
      <c r="I86" s="182">
        <v>105</v>
      </c>
      <c r="J86" s="182">
        <v>76</v>
      </c>
      <c r="K86" s="182">
        <v>29</v>
      </c>
      <c r="L86" s="182">
        <v>35</v>
      </c>
      <c r="M86" s="182">
        <v>37</v>
      </c>
      <c r="N86" s="182">
        <v>31</v>
      </c>
      <c r="O86" s="182">
        <v>127</v>
      </c>
      <c r="P86" s="182">
        <v>96</v>
      </c>
      <c r="Q86" s="182">
        <v>31</v>
      </c>
      <c r="R86" s="182">
        <v>28</v>
      </c>
      <c r="S86" s="182">
        <v>25</v>
      </c>
      <c r="T86" s="182">
        <v>35</v>
      </c>
      <c r="U86" s="182">
        <v>232</v>
      </c>
      <c r="V86" s="182">
        <v>172</v>
      </c>
      <c r="W86" s="182">
        <v>60</v>
      </c>
      <c r="X86" s="182">
        <v>31</v>
      </c>
      <c r="Y86" s="182">
        <v>30</v>
      </c>
      <c r="Z86" s="182">
        <v>33</v>
      </c>
      <c r="AA86" s="182">
        <v>23</v>
      </c>
      <c r="AB86" s="182">
        <v>19</v>
      </c>
      <c r="AC86" s="182">
        <v>4</v>
      </c>
      <c r="AD86" s="182">
        <v>17</v>
      </c>
      <c r="AE86" s="182" t="s">
        <v>428</v>
      </c>
      <c r="AF86" s="182" t="s">
        <v>428</v>
      </c>
      <c r="AG86" s="182">
        <v>1520</v>
      </c>
      <c r="AH86" s="182">
        <v>806</v>
      </c>
      <c r="AI86" s="182">
        <v>714</v>
      </c>
      <c r="AJ86" s="182">
        <v>65</v>
      </c>
      <c r="AK86" s="182">
        <v>62</v>
      </c>
      <c r="AL86" s="182">
        <v>70</v>
      </c>
    </row>
    <row r="87" spans="1:38" x14ac:dyDescent="0.2">
      <c r="A87" s="168" t="s">
        <v>104</v>
      </c>
      <c r="B87" s="168" t="s">
        <v>105</v>
      </c>
      <c r="C87" s="182">
        <v>2020</v>
      </c>
      <c r="D87" s="182">
        <v>978</v>
      </c>
      <c r="E87" s="182">
        <v>1042</v>
      </c>
      <c r="F87" s="182">
        <v>74</v>
      </c>
      <c r="G87" s="182">
        <v>72</v>
      </c>
      <c r="H87" s="182">
        <v>75</v>
      </c>
      <c r="I87" s="182">
        <v>171</v>
      </c>
      <c r="J87" s="182">
        <v>98</v>
      </c>
      <c r="K87" s="182">
        <v>73</v>
      </c>
      <c r="L87" s="182">
        <v>29</v>
      </c>
      <c r="M87" s="182">
        <v>29</v>
      </c>
      <c r="N87" s="182">
        <v>30</v>
      </c>
      <c r="O87" s="182">
        <v>136</v>
      </c>
      <c r="P87" s="182">
        <v>99</v>
      </c>
      <c r="Q87" s="182">
        <v>37</v>
      </c>
      <c r="R87" s="182">
        <v>33</v>
      </c>
      <c r="S87" s="182">
        <v>28</v>
      </c>
      <c r="T87" s="182">
        <v>46</v>
      </c>
      <c r="U87" s="182">
        <v>307</v>
      </c>
      <c r="V87" s="182">
        <v>197</v>
      </c>
      <c r="W87" s="182">
        <v>110</v>
      </c>
      <c r="X87" s="182">
        <v>31</v>
      </c>
      <c r="Y87" s="182">
        <v>28</v>
      </c>
      <c r="Z87" s="182">
        <v>35</v>
      </c>
      <c r="AA87" s="182">
        <v>25</v>
      </c>
      <c r="AB87" s="182">
        <v>16</v>
      </c>
      <c r="AC87" s="182">
        <v>9</v>
      </c>
      <c r="AD87" s="182" t="s">
        <v>428</v>
      </c>
      <c r="AE87" s="182" t="s">
        <v>428</v>
      </c>
      <c r="AF87" s="182" t="s">
        <v>428</v>
      </c>
      <c r="AG87" s="182">
        <v>2358</v>
      </c>
      <c r="AH87" s="182">
        <v>1195</v>
      </c>
      <c r="AI87" s="182">
        <v>1163</v>
      </c>
      <c r="AJ87" s="182">
        <v>67</v>
      </c>
      <c r="AK87" s="182">
        <v>64</v>
      </c>
      <c r="AL87" s="182">
        <v>71</v>
      </c>
    </row>
    <row r="88" spans="1:38" x14ac:dyDescent="0.2">
      <c r="A88" s="168" t="s">
        <v>167</v>
      </c>
      <c r="B88" s="168" t="s">
        <v>440</v>
      </c>
      <c r="C88" s="182">
        <v>2544</v>
      </c>
      <c r="D88" s="182">
        <v>1201</v>
      </c>
      <c r="E88" s="182">
        <v>1343</v>
      </c>
      <c r="F88" s="182">
        <v>70</v>
      </c>
      <c r="G88" s="182">
        <v>67</v>
      </c>
      <c r="H88" s="182">
        <v>73</v>
      </c>
      <c r="I88" s="182">
        <v>254</v>
      </c>
      <c r="J88" s="182">
        <v>170</v>
      </c>
      <c r="K88" s="182">
        <v>84</v>
      </c>
      <c r="L88" s="182">
        <v>35</v>
      </c>
      <c r="M88" s="182">
        <v>30</v>
      </c>
      <c r="N88" s="182">
        <v>45</v>
      </c>
      <c r="O88" s="182">
        <v>193</v>
      </c>
      <c r="P88" s="182">
        <v>139</v>
      </c>
      <c r="Q88" s="182">
        <v>54</v>
      </c>
      <c r="R88" s="182">
        <v>24</v>
      </c>
      <c r="S88" s="182">
        <v>25</v>
      </c>
      <c r="T88" s="182">
        <v>20</v>
      </c>
      <c r="U88" s="182">
        <v>447</v>
      </c>
      <c r="V88" s="182">
        <v>309</v>
      </c>
      <c r="W88" s="182">
        <v>138</v>
      </c>
      <c r="X88" s="182">
        <v>30</v>
      </c>
      <c r="Y88" s="182">
        <v>28</v>
      </c>
      <c r="Z88" s="182">
        <v>36</v>
      </c>
      <c r="AA88" s="182">
        <v>61</v>
      </c>
      <c r="AB88" s="182">
        <v>41</v>
      </c>
      <c r="AC88" s="182">
        <v>20</v>
      </c>
      <c r="AD88" s="182">
        <v>13</v>
      </c>
      <c r="AE88" s="182">
        <v>12</v>
      </c>
      <c r="AF88" s="182">
        <v>15</v>
      </c>
      <c r="AG88" s="182">
        <v>3078</v>
      </c>
      <c r="AH88" s="182">
        <v>1557</v>
      </c>
      <c r="AI88" s="182">
        <v>1521</v>
      </c>
      <c r="AJ88" s="182">
        <v>63</v>
      </c>
      <c r="AK88" s="182">
        <v>58</v>
      </c>
      <c r="AL88" s="182">
        <v>68</v>
      </c>
    </row>
    <row r="89" spans="1:38" x14ac:dyDescent="0.2">
      <c r="A89" s="168" t="s">
        <v>165</v>
      </c>
      <c r="B89" s="168" t="s">
        <v>166</v>
      </c>
      <c r="C89" s="182">
        <v>3106</v>
      </c>
      <c r="D89" s="182">
        <v>1553</v>
      </c>
      <c r="E89" s="182">
        <v>1553</v>
      </c>
      <c r="F89" s="182">
        <v>77</v>
      </c>
      <c r="G89" s="182">
        <v>74</v>
      </c>
      <c r="H89" s="182">
        <v>79</v>
      </c>
      <c r="I89" s="182">
        <v>212</v>
      </c>
      <c r="J89" s="182">
        <v>147</v>
      </c>
      <c r="K89" s="182">
        <v>65</v>
      </c>
      <c r="L89" s="182">
        <v>28</v>
      </c>
      <c r="M89" s="182">
        <v>30</v>
      </c>
      <c r="N89" s="182">
        <v>23</v>
      </c>
      <c r="O89" s="182">
        <v>174</v>
      </c>
      <c r="P89" s="182">
        <v>120</v>
      </c>
      <c r="Q89" s="182">
        <v>54</v>
      </c>
      <c r="R89" s="182">
        <v>25</v>
      </c>
      <c r="S89" s="182">
        <v>25</v>
      </c>
      <c r="T89" s="182">
        <v>26</v>
      </c>
      <c r="U89" s="182">
        <v>386</v>
      </c>
      <c r="V89" s="182">
        <v>267</v>
      </c>
      <c r="W89" s="182">
        <v>119</v>
      </c>
      <c r="X89" s="182">
        <v>27</v>
      </c>
      <c r="Y89" s="182">
        <v>28</v>
      </c>
      <c r="Z89" s="182">
        <v>24</v>
      </c>
      <c r="AA89" s="182">
        <v>51</v>
      </c>
      <c r="AB89" s="182">
        <v>34</v>
      </c>
      <c r="AC89" s="182">
        <v>17</v>
      </c>
      <c r="AD89" s="182">
        <v>24</v>
      </c>
      <c r="AE89" s="182" t="s">
        <v>428</v>
      </c>
      <c r="AF89" s="182" t="s">
        <v>428</v>
      </c>
      <c r="AG89" s="182">
        <v>3557</v>
      </c>
      <c r="AH89" s="182">
        <v>1858</v>
      </c>
      <c r="AI89" s="182">
        <v>1699</v>
      </c>
      <c r="AJ89" s="182">
        <v>70</v>
      </c>
      <c r="AK89" s="182">
        <v>67</v>
      </c>
      <c r="AL89" s="182">
        <v>74</v>
      </c>
    </row>
    <row r="90" spans="1:38" x14ac:dyDescent="0.2">
      <c r="A90" s="168" t="s">
        <v>172</v>
      </c>
      <c r="B90" s="168" t="s">
        <v>173</v>
      </c>
      <c r="C90" s="182">
        <v>1581</v>
      </c>
      <c r="D90" s="182">
        <v>815</v>
      </c>
      <c r="E90" s="182">
        <v>766</v>
      </c>
      <c r="F90" s="182">
        <v>77</v>
      </c>
      <c r="G90" s="182">
        <v>77</v>
      </c>
      <c r="H90" s="182">
        <v>78</v>
      </c>
      <c r="I90" s="182">
        <v>199</v>
      </c>
      <c r="J90" s="182">
        <v>128</v>
      </c>
      <c r="K90" s="182">
        <v>71</v>
      </c>
      <c r="L90" s="182">
        <v>26</v>
      </c>
      <c r="M90" s="182">
        <v>23</v>
      </c>
      <c r="N90" s="182">
        <v>32</v>
      </c>
      <c r="O90" s="182">
        <v>81</v>
      </c>
      <c r="P90" s="182">
        <v>57</v>
      </c>
      <c r="Q90" s="182">
        <v>24</v>
      </c>
      <c r="R90" s="182">
        <v>25</v>
      </c>
      <c r="S90" s="182">
        <v>23</v>
      </c>
      <c r="T90" s="182">
        <v>29</v>
      </c>
      <c r="U90" s="182">
        <v>280</v>
      </c>
      <c r="V90" s="182">
        <v>185</v>
      </c>
      <c r="W90" s="182">
        <v>95</v>
      </c>
      <c r="X90" s="182">
        <v>26</v>
      </c>
      <c r="Y90" s="182">
        <v>23</v>
      </c>
      <c r="Z90" s="182">
        <v>32</v>
      </c>
      <c r="AA90" s="182">
        <v>16</v>
      </c>
      <c r="AB90" s="182">
        <v>13</v>
      </c>
      <c r="AC90" s="182">
        <v>3</v>
      </c>
      <c r="AD90" s="182" t="s">
        <v>428</v>
      </c>
      <c r="AE90" s="182" t="s">
        <v>428</v>
      </c>
      <c r="AF90" s="182" t="s">
        <v>428</v>
      </c>
      <c r="AG90" s="182">
        <v>1883</v>
      </c>
      <c r="AH90" s="182">
        <v>1015</v>
      </c>
      <c r="AI90" s="182">
        <v>868</v>
      </c>
      <c r="AJ90" s="182">
        <v>69</v>
      </c>
      <c r="AK90" s="182">
        <v>66</v>
      </c>
      <c r="AL90" s="182">
        <v>72</v>
      </c>
    </row>
    <row r="91" spans="1:38" x14ac:dyDescent="0.2">
      <c r="A91" s="168" t="s">
        <v>174</v>
      </c>
      <c r="B91" s="168" t="s">
        <v>175</v>
      </c>
      <c r="C91" s="182">
        <v>1631</v>
      </c>
      <c r="D91" s="182">
        <v>804</v>
      </c>
      <c r="E91" s="182">
        <v>827</v>
      </c>
      <c r="F91" s="182">
        <v>79</v>
      </c>
      <c r="G91" s="182">
        <v>77</v>
      </c>
      <c r="H91" s="182">
        <v>81</v>
      </c>
      <c r="I91" s="182">
        <v>116</v>
      </c>
      <c r="J91" s="182">
        <v>79</v>
      </c>
      <c r="K91" s="182">
        <v>37</v>
      </c>
      <c r="L91" s="182">
        <v>31</v>
      </c>
      <c r="M91" s="182">
        <v>32</v>
      </c>
      <c r="N91" s="182">
        <v>30</v>
      </c>
      <c r="O91" s="182">
        <v>133</v>
      </c>
      <c r="P91" s="182">
        <v>98</v>
      </c>
      <c r="Q91" s="182">
        <v>35</v>
      </c>
      <c r="R91" s="182">
        <v>31</v>
      </c>
      <c r="S91" s="182">
        <v>28</v>
      </c>
      <c r="T91" s="182">
        <v>40</v>
      </c>
      <c r="U91" s="182">
        <v>249</v>
      </c>
      <c r="V91" s="182">
        <v>177</v>
      </c>
      <c r="W91" s="182">
        <v>72</v>
      </c>
      <c r="X91" s="182">
        <v>31</v>
      </c>
      <c r="Y91" s="182">
        <v>29</v>
      </c>
      <c r="Z91" s="182">
        <v>35</v>
      </c>
      <c r="AA91" s="182">
        <v>34</v>
      </c>
      <c r="AB91" s="182">
        <v>20</v>
      </c>
      <c r="AC91" s="182">
        <v>14</v>
      </c>
      <c r="AD91" s="182" t="s">
        <v>428</v>
      </c>
      <c r="AE91" s="182" t="s">
        <v>428</v>
      </c>
      <c r="AF91" s="182">
        <v>29</v>
      </c>
      <c r="AG91" s="182">
        <v>1922</v>
      </c>
      <c r="AH91" s="182">
        <v>1005</v>
      </c>
      <c r="AI91" s="182">
        <v>917</v>
      </c>
      <c r="AJ91" s="182">
        <v>71</v>
      </c>
      <c r="AK91" s="182">
        <v>67</v>
      </c>
      <c r="AL91" s="182">
        <v>76</v>
      </c>
    </row>
    <row r="92" spans="1:38" x14ac:dyDescent="0.2">
      <c r="A92" s="168" t="s">
        <v>176</v>
      </c>
      <c r="B92" s="168" t="s">
        <v>177</v>
      </c>
      <c r="C92" s="182">
        <v>5208</v>
      </c>
      <c r="D92" s="182">
        <v>2550</v>
      </c>
      <c r="E92" s="182">
        <v>2658</v>
      </c>
      <c r="F92" s="182">
        <v>71</v>
      </c>
      <c r="G92" s="182">
        <v>68</v>
      </c>
      <c r="H92" s="182">
        <v>74</v>
      </c>
      <c r="I92" s="182">
        <v>276</v>
      </c>
      <c r="J92" s="182">
        <v>189</v>
      </c>
      <c r="K92" s="182">
        <v>87</v>
      </c>
      <c r="L92" s="182">
        <v>28</v>
      </c>
      <c r="M92" s="182">
        <v>29</v>
      </c>
      <c r="N92" s="182">
        <v>25</v>
      </c>
      <c r="O92" s="182">
        <v>267</v>
      </c>
      <c r="P92" s="182">
        <v>194</v>
      </c>
      <c r="Q92" s="182">
        <v>73</v>
      </c>
      <c r="R92" s="182">
        <v>26</v>
      </c>
      <c r="S92" s="182">
        <v>27</v>
      </c>
      <c r="T92" s="182">
        <v>25</v>
      </c>
      <c r="U92" s="182">
        <v>543</v>
      </c>
      <c r="V92" s="182">
        <v>383</v>
      </c>
      <c r="W92" s="182">
        <v>160</v>
      </c>
      <c r="X92" s="182">
        <v>27</v>
      </c>
      <c r="Y92" s="182">
        <v>28</v>
      </c>
      <c r="Z92" s="182">
        <v>25</v>
      </c>
      <c r="AA92" s="182">
        <v>59</v>
      </c>
      <c r="AB92" s="182">
        <v>46</v>
      </c>
      <c r="AC92" s="182">
        <v>13</v>
      </c>
      <c r="AD92" s="182">
        <v>15</v>
      </c>
      <c r="AE92" s="182" t="s">
        <v>428</v>
      </c>
      <c r="AF92" s="182" t="s">
        <v>428</v>
      </c>
      <c r="AG92" s="182">
        <v>5837</v>
      </c>
      <c r="AH92" s="182">
        <v>2993</v>
      </c>
      <c r="AI92" s="182">
        <v>2844</v>
      </c>
      <c r="AJ92" s="182">
        <v>66</v>
      </c>
      <c r="AK92" s="182">
        <v>62</v>
      </c>
      <c r="AL92" s="182">
        <v>71</v>
      </c>
    </row>
    <row r="93" spans="1:38" x14ac:dyDescent="0.2">
      <c r="A93" s="168" t="s">
        <v>184</v>
      </c>
      <c r="B93" s="168" t="s">
        <v>185</v>
      </c>
      <c r="C93" s="182">
        <v>1700</v>
      </c>
      <c r="D93" s="182">
        <v>787</v>
      </c>
      <c r="E93" s="182">
        <v>913</v>
      </c>
      <c r="F93" s="182">
        <v>72</v>
      </c>
      <c r="G93" s="182">
        <v>71</v>
      </c>
      <c r="H93" s="182">
        <v>74</v>
      </c>
      <c r="I93" s="182">
        <v>104</v>
      </c>
      <c r="J93" s="182">
        <v>70</v>
      </c>
      <c r="K93" s="182">
        <v>34</v>
      </c>
      <c r="L93" s="182">
        <v>26</v>
      </c>
      <c r="M93" s="182">
        <v>24</v>
      </c>
      <c r="N93" s="182">
        <v>29</v>
      </c>
      <c r="O93" s="182">
        <v>84</v>
      </c>
      <c r="P93" s="182">
        <v>52</v>
      </c>
      <c r="Q93" s="182">
        <v>32</v>
      </c>
      <c r="R93" s="182">
        <v>26</v>
      </c>
      <c r="S93" s="182">
        <v>27</v>
      </c>
      <c r="T93" s="182">
        <v>25</v>
      </c>
      <c r="U93" s="182">
        <v>188</v>
      </c>
      <c r="V93" s="182">
        <v>122</v>
      </c>
      <c r="W93" s="182">
        <v>66</v>
      </c>
      <c r="X93" s="182">
        <v>26</v>
      </c>
      <c r="Y93" s="182">
        <v>25</v>
      </c>
      <c r="Z93" s="182">
        <v>27</v>
      </c>
      <c r="AA93" s="182">
        <v>24</v>
      </c>
      <c r="AB93" s="182">
        <v>21</v>
      </c>
      <c r="AC93" s="182">
        <v>3</v>
      </c>
      <c r="AD93" s="182">
        <v>17</v>
      </c>
      <c r="AE93" s="182" t="s">
        <v>428</v>
      </c>
      <c r="AF93" s="182" t="s">
        <v>428</v>
      </c>
      <c r="AG93" s="182">
        <v>1925</v>
      </c>
      <c r="AH93" s="182">
        <v>937</v>
      </c>
      <c r="AI93" s="182">
        <v>988</v>
      </c>
      <c r="AJ93" s="182">
        <v>67</v>
      </c>
      <c r="AK93" s="182">
        <v>63</v>
      </c>
      <c r="AL93" s="182">
        <v>70</v>
      </c>
    </row>
    <row r="94" spans="1:38" x14ac:dyDescent="0.2">
      <c r="A94" s="168" t="s">
        <v>248</v>
      </c>
      <c r="B94" s="168" t="s">
        <v>249</v>
      </c>
      <c r="C94" s="182">
        <v>2595</v>
      </c>
      <c r="D94" s="182">
        <v>1274</v>
      </c>
      <c r="E94" s="182">
        <v>1321</v>
      </c>
      <c r="F94" s="182">
        <v>72</v>
      </c>
      <c r="G94" s="182">
        <v>70</v>
      </c>
      <c r="H94" s="182">
        <v>74</v>
      </c>
      <c r="I94" s="182">
        <v>302</v>
      </c>
      <c r="J94" s="182">
        <v>185</v>
      </c>
      <c r="K94" s="182">
        <v>117</v>
      </c>
      <c r="L94" s="182">
        <v>34</v>
      </c>
      <c r="M94" s="182">
        <v>30</v>
      </c>
      <c r="N94" s="182">
        <v>40</v>
      </c>
      <c r="O94" s="182">
        <v>186</v>
      </c>
      <c r="P94" s="182">
        <v>139</v>
      </c>
      <c r="Q94" s="182">
        <v>47</v>
      </c>
      <c r="R94" s="182">
        <v>27</v>
      </c>
      <c r="S94" s="182">
        <v>26</v>
      </c>
      <c r="T94" s="182">
        <v>32</v>
      </c>
      <c r="U94" s="182">
        <v>488</v>
      </c>
      <c r="V94" s="182">
        <v>324</v>
      </c>
      <c r="W94" s="182">
        <v>164</v>
      </c>
      <c r="X94" s="182">
        <v>31</v>
      </c>
      <c r="Y94" s="182">
        <v>28</v>
      </c>
      <c r="Z94" s="182">
        <v>38</v>
      </c>
      <c r="AA94" s="182">
        <v>50</v>
      </c>
      <c r="AB94" s="182">
        <v>38</v>
      </c>
      <c r="AC94" s="182">
        <v>12</v>
      </c>
      <c r="AD94" s="182" t="s">
        <v>428</v>
      </c>
      <c r="AE94" s="182" t="s">
        <v>428</v>
      </c>
      <c r="AF94" s="182" t="s">
        <v>428</v>
      </c>
      <c r="AG94" s="182">
        <v>3163</v>
      </c>
      <c r="AH94" s="182">
        <v>1649</v>
      </c>
      <c r="AI94" s="182">
        <v>1514</v>
      </c>
      <c r="AJ94" s="182">
        <v>64</v>
      </c>
      <c r="AK94" s="182">
        <v>60</v>
      </c>
      <c r="AL94" s="182">
        <v>69</v>
      </c>
    </row>
    <row r="95" spans="1:38" x14ac:dyDescent="0.2">
      <c r="A95" s="168" t="s">
        <v>238</v>
      </c>
      <c r="B95" s="168" t="s">
        <v>239</v>
      </c>
      <c r="C95" s="182">
        <v>1731</v>
      </c>
      <c r="D95" s="182">
        <v>820</v>
      </c>
      <c r="E95" s="182">
        <v>911</v>
      </c>
      <c r="F95" s="182">
        <v>76</v>
      </c>
      <c r="G95" s="182">
        <v>75</v>
      </c>
      <c r="H95" s="182">
        <v>77</v>
      </c>
      <c r="I95" s="182">
        <v>168</v>
      </c>
      <c r="J95" s="182">
        <v>108</v>
      </c>
      <c r="K95" s="182">
        <v>60</v>
      </c>
      <c r="L95" s="182">
        <v>32</v>
      </c>
      <c r="M95" s="182">
        <v>29</v>
      </c>
      <c r="N95" s="182">
        <v>37</v>
      </c>
      <c r="O95" s="182">
        <v>71</v>
      </c>
      <c r="P95" s="182">
        <v>53</v>
      </c>
      <c r="Q95" s="182">
        <v>18</v>
      </c>
      <c r="R95" s="182">
        <v>44</v>
      </c>
      <c r="S95" s="182">
        <v>45</v>
      </c>
      <c r="T95" s="182">
        <v>39</v>
      </c>
      <c r="U95" s="182">
        <v>239</v>
      </c>
      <c r="V95" s="182">
        <v>161</v>
      </c>
      <c r="W95" s="182">
        <v>78</v>
      </c>
      <c r="X95" s="182">
        <v>35</v>
      </c>
      <c r="Y95" s="182">
        <v>34</v>
      </c>
      <c r="Z95" s="182">
        <v>37</v>
      </c>
      <c r="AA95" s="182">
        <v>23</v>
      </c>
      <c r="AB95" s="182">
        <v>15</v>
      </c>
      <c r="AC95" s="182">
        <v>8</v>
      </c>
      <c r="AD95" s="182">
        <v>13</v>
      </c>
      <c r="AE95" s="182" t="s">
        <v>428</v>
      </c>
      <c r="AF95" s="182" t="s">
        <v>428</v>
      </c>
      <c r="AG95" s="182">
        <v>2001</v>
      </c>
      <c r="AH95" s="182">
        <v>999</v>
      </c>
      <c r="AI95" s="182">
        <v>1002</v>
      </c>
      <c r="AJ95" s="182">
        <v>70</v>
      </c>
      <c r="AK95" s="182">
        <v>67</v>
      </c>
      <c r="AL95" s="182">
        <v>73</v>
      </c>
    </row>
    <row r="96" spans="1:38" x14ac:dyDescent="0.2">
      <c r="A96" s="168" t="s">
        <v>240</v>
      </c>
      <c r="B96" s="168" t="s">
        <v>241</v>
      </c>
      <c r="C96" s="182">
        <v>2727</v>
      </c>
      <c r="D96" s="182">
        <v>1328</v>
      </c>
      <c r="E96" s="182">
        <v>1399</v>
      </c>
      <c r="F96" s="182">
        <v>75</v>
      </c>
      <c r="G96" s="182">
        <v>75</v>
      </c>
      <c r="H96" s="182">
        <v>76</v>
      </c>
      <c r="I96" s="182">
        <v>295</v>
      </c>
      <c r="J96" s="182">
        <v>193</v>
      </c>
      <c r="K96" s="182">
        <v>102</v>
      </c>
      <c r="L96" s="182">
        <v>28</v>
      </c>
      <c r="M96" s="182">
        <v>28</v>
      </c>
      <c r="N96" s="182">
        <v>28</v>
      </c>
      <c r="O96" s="182">
        <v>123</v>
      </c>
      <c r="P96" s="182">
        <v>85</v>
      </c>
      <c r="Q96" s="182">
        <v>38</v>
      </c>
      <c r="R96" s="182">
        <v>32</v>
      </c>
      <c r="S96" s="182">
        <v>29</v>
      </c>
      <c r="T96" s="182">
        <v>37</v>
      </c>
      <c r="U96" s="182">
        <v>418</v>
      </c>
      <c r="V96" s="182">
        <v>278</v>
      </c>
      <c r="W96" s="182">
        <v>140</v>
      </c>
      <c r="X96" s="182">
        <v>29</v>
      </c>
      <c r="Y96" s="182">
        <v>29</v>
      </c>
      <c r="Z96" s="182">
        <v>31</v>
      </c>
      <c r="AA96" s="182">
        <v>48</v>
      </c>
      <c r="AB96" s="182">
        <v>37</v>
      </c>
      <c r="AC96" s="182">
        <v>11</v>
      </c>
      <c r="AD96" s="182">
        <v>13</v>
      </c>
      <c r="AE96" s="182" t="s">
        <v>428</v>
      </c>
      <c r="AF96" s="182" t="s">
        <v>428</v>
      </c>
      <c r="AG96" s="182">
        <v>3205</v>
      </c>
      <c r="AH96" s="182">
        <v>1650</v>
      </c>
      <c r="AI96" s="182">
        <v>1555</v>
      </c>
      <c r="AJ96" s="182">
        <v>68</v>
      </c>
      <c r="AK96" s="182">
        <v>65</v>
      </c>
      <c r="AL96" s="182">
        <v>72</v>
      </c>
    </row>
    <row r="97" spans="1:38" x14ac:dyDescent="0.2">
      <c r="A97" s="168" t="s">
        <v>337</v>
      </c>
      <c r="B97" s="168" t="s">
        <v>338</v>
      </c>
      <c r="C97" s="182">
        <v>5295</v>
      </c>
      <c r="D97" s="182">
        <v>2560</v>
      </c>
      <c r="E97" s="182">
        <v>2735</v>
      </c>
      <c r="F97" s="182">
        <v>72</v>
      </c>
      <c r="G97" s="182">
        <v>69</v>
      </c>
      <c r="H97" s="182">
        <v>74</v>
      </c>
      <c r="I97" s="182">
        <v>397</v>
      </c>
      <c r="J97" s="182">
        <v>268</v>
      </c>
      <c r="K97" s="182">
        <v>129</v>
      </c>
      <c r="L97" s="182">
        <v>28</v>
      </c>
      <c r="M97" s="182">
        <v>27</v>
      </c>
      <c r="N97" s="182">
        <v>29</v>
      </c>
      <c r="O97" s="182">
        <v>191</v>
      </c>
      <c r="P97" s="182">
        <v>146</v>
      </c>
      <c r="Q97" s="182">
        <v>45</v>
      </c>
      <c r="R97" s="182">
        <v>24</v>
      </c>
      <c r="S97" s="182">
        <v>27</v>
      </c>
      <c r="T97" s="182">
        <v>16</v>
      </c>
      <c r="U97" s="182">
        <v>588</v>
      </c>
      <c r="V97" s="182">
        <v>414</v>
      </c>
      <c r="W97" s="182">
        <v>174</v>
      </c>
      <c r="X97" s="182">
        <v>27</v>
      </c>
      <c r="Y97" s="182">
        <v>27</v>
      </c>
      <c r="Z97" s="182">
        <v>25</v>
      </c>
      <c r="AA97" s="182">
        <v>127</v>
      </c>
      <c r="AB97" s="182">
        <v>85</v>
      </c>
      <c r="AC97" s="182">
        <v>42</v>
      </c>
      <c r="AD97" s="182">
        <v>14</v>
      </c>
      <c r="AE97" s="182">
        <v>15</v>
      </c>
      <c r="AF97" s="182">
        <v>12</v>
      </c>
      <c r="AG97" s="182">
        <v>6043</v>
      </c>
      <c r="AH97" s="182">
        <v>3076</v>
      </c>
      <c r="AI97" s="182">
        <v>2967</v>
      </c>
      <c r="AJ97" s="182">
        <v>66</v>
      </c>
      <c r="AK97" s="182">
        <v>62</v>
      </c>
      <c r="AL97" s="182">
        <v>70</v>
      </c>
    </row>
    <row r="98" spans="1:38" x14ac:dyDescent="0.2">
      <c r="A98" s="168" t="s">
        <v>349</v>
      </c>
      <c r="B98" s="168" t="s">
        <v>350</v>
      </c>
      <c r="C98" s="182">
        <v>3002</v>
      </c>
      <c r="D98" s="182">
        <v>1465</v>
      </c>
      <c r="E98" s="182">
        <v>1537</v>
      </c>
      <c r="F98" s="182">
        <v>75</v>
      </c>
      <c r="G98" s="182">
        <v>73</v>
      </c>
      <c r="H98" s="182">
        <v>78</v>
      </c>
      <c r="I98" s="182">
        <v>185</v>
      </c>
      <c r="J98" s="182">
        <v>127</v>
      </c>
      <c r="K98" s="182">
        <v>58</v>
      </c>
      <c r="L98" s="182">
        <v>39</v>
      </c>
      <c r="M98" s="182">
        <v>40</v>
      </c>
      <c r="N98" s="182">
        <v>38</v>
      </c>
      <c r="O98" s="182">
        <v>217</v>
      </c>
      <c r="P98" s="182">
        <v>170</v>
      </c>
      <c r="Q98" s="182">
        <v>47</v>
      </c>
      <c r="R98" s="182">
        <v>29</v>
      </c>
      <c r="S98" s="182">
        <v>31</v>
      </c>
      <c r="T98" s="182">
        <v>19</v>
      </c>
      <c r="U98" s="182">
        <v>402</v>
      </c>
      <c r="V98" s="182">
        <v>297</v>
      </c>
      <c r="W98" s="182">
        <v>105</v>
      </c>
      <c r="X98" s="182">
        <v>34</v>
      </c>
      <c r="Y98" s="182">
        <v>35</v>
      </c>
      <c r="Z98" s="182">
        <v>30</v>
      </c>
      <c r="AA98" s="182">
        <v>59</v>
      </c>
      <c r="AB98" s="182">
        <v>46</v>
      </c>
      <c r="AC98" s="182">
        <v>13</v>
      </c>
      <c r="AD98" s="182">
        <v>8</v>
      </c>
      <c r="AE98" s="182" t="s">
        <v>428</v>
      </c>
      <c r="AF98" s="182" t="s">
        <v>428</v>
      </c>
      <c r="AG98" s="182">
        <v>3484</v>
      </c>
      <c r="AH98" s="182">
        <v>1815</v>
      </c>
      <c r="AI98" s="182">
        <v>1669</v>
      </c>
      <c r="AJ98" s="182">
        <v>69</v>
      </c>
      <c r="AK98" s="182">
        <v>65</v>
      </c>
      <c r="AL98" s="182">
        <v>74</v>
      </c>
    </row>
    <row r="99" spans="1:38" x14ac:dyDescent="0.2">
      <c r="A99" s="168" t="s">
        <v>190</v>
      </c>
      <c r="B99" s="168" t="s">
        <v>191</v>
      </c>
      <c r="C99" s="182">
        <v>6976</v>
      </c>
      <c r="D99" s="182">
        <v>3328</v>
      </c>
      <c r="E99" s="182">
        <v>3648</v>
      </c>
      <c r="F99" s="182">
        <v>72</v>
      </c>
      <c r="G99" s="182">
        <v>70</v>
      </c>
      <c r="H99" s="182">
        <v>74</v>
      </c>
      <c r="I99" s="182">
        <v>602</v>
      </c>
      <c r="J99" s="182">
        <v>402</v>
      </c>
      <c r="K99" s="182">
        <v>200</v>
      </c>
      <c r="L99" s="182">
        <v>27</v>
      </c>
      <c r="M99" s="182">
        <v>27</v>
      </c>
      <c r="N99" s="182">
        <v>28</v>
      </c>
      <c r="O99" s="182">
        <v>440</v>
      </c>
      <c r="P99" s="182">
        <v>309</v>
      </c>
      <c r="Q99" s="182">
        <v>131</v>
      </c>
      <c r="R99" s="182">
        <v>35</v>
      </c>
      <c r="S99" s="182">
        <v>35</v>
      </c>
      <c r="T99" s="182">
        <v>34</v>
      </c>
      <c r="U99" s="182">
        <v>1042</v>
      </c>
      <c r="V99" s="182">
        <v>711</v>
      </c>
      <c r="W99" s="182">
        <v>331</v>
      </c>
      <c r="X99" s="182">
        <v>31</v>
      </c>
      <c r="Y99" s="182">
        <v>31</v>
      </c>
      <c r="Z99" s="182">
        <v>30</v>
      </c>
      <c r="AA99" s="182">
        <v>117</v>
      </c>
      <c r="AB99" s="182">
        <v>88</v>
      </c>
      <c r="AC99" s="182">
        <v>29</v>
      </c>
      <c r="AD99" s="182">
        <v>19</v>
      </c>
      <c r="AE99" s="182">
        <v>17</v>
      </c>
      <c r="AF99" s="182">
        <v>24</v>
      </c>
      <c r="AG99" s="182">
        <v>8152</v>
      </c>
      <c r="AH99" s="182">
        <v>4139</v>
      </c>
      <c r="AI99" s="182">
        <v>4013</v>
      </c>
      <c r="AJ99" s="182">
        <v>66</v>
      </c>
      <c r="AK99" s="182">
        <v>62</v>
      </c>
      <c r="AL99" s="182">
        <v>70</v>
      </c>
    </row>
    <row r="100" spans="1:38" x14ac:dyDescent="0.2">
      <c r="A100" s="168" t="s">
        <v>188</v>
      </c>
      <c r="B100" s="168" t="s">
        <v>189</v>
      </c>
      <c r="C100" s="182">
        <v>2577</v>
      </c>
      <c r="D100" s="182">
        <v>1276</v>
      </c>
      <c r="E100" s="182">
        <v>1301</v>
      </c>
      <c r="F100" s="182">
        <v>66</v>
      </c>
      <c r="G100" s="182">
        <v>63</v>
      </c>
      <c r="H100" s="182">
        <v>68</v>
      </c>
      <c r="I100" s="182">
        <v>246</v>
      </c>
      <c r="J100" s="182">
        <v>160</v>
      </c>
      <c r="K100" s="182">
        <v>86</v>
      </c>
      <c r="L100" s="182">
        <v>24</v>
      </c>
      <c r="M100" s="182" t="s">
        <v>428</v>
      </c>
      <c r="N100" s="182" t="s">
        <v>428</v>
      </c>
      <c r="O100" s="182">
        <v>174</v>
      </c>
      <c r="P100" s="182">
        <v>124</v>
      </c>
      <c r="Q100" s="182">
        <v>50</v>
      </c>
      <c r="R100" s="182" t="s">
        <v>428</v>
      </c>
      <c r="S100" s="182" t="s">
        <v>428</v>
      </c>
      <c r="T100" s="182" t="s">
        <v>428</v>
      </c>
      <c r="U100" s="182">
        <v>420</v>
      </c>
      <c r="V100" s="182">
        <v>284</v>
      </c>
      <c r="W100" s="182">
        <v>136</v>
      </c>
      <c r="X100" s="182" t="s">
        <v>428</v>
      </c>
      <c r="Y100" s="182" t="s">
        <v>428</v>
      </c>
      <c r="Z100" s="182" t="s">
        <v>428</v>
      </c>
      <c r="AA100" s="182">
        <v>27</v>
      </c>
      <c r="AB100" s="182">
        <v>21</v>
      </c>
      <c r="AC100" s="182">
        <v>6</v>
      </c>
      <c r="AD100" s="182" t="s">
        <v>428</v>
      </c>
      <c r="AE100" s="182" t="s">
        <v>428</v>
      </c>
      <c r="AF100" s="182" t="s">
        <v>428</v>
      </c>
      <c r="AG100" s="182">
        <v>3061</v>
      </c>
      <c r="AH100" s="182">
        <v>1601</v>
      </c>
      <c r="AI100" s="182">
        <v>1460</v>
      </c>
      <c r="AJ100" s="182">
        <v>59</v>
      </c>
      <c r="AK100" s="182">
        <v>55</v>
      </c>
      <c r="AL100" s="182">
        <v>63</v>
      </c>
    </row>
    <row r="101" spans="1:38" x14ac:dyDescent="0.2">
      <c r="A101" s="168" t="s">
        <v>382</v>
      </c>
      <c r="B101" s="168" t="s">
        <v>383</v>
      </c>
      <c r="C101" s="182">
        <v>3382</v>
      </c>
      <c r="D101" s="182">
        <v>1663</v>
      </c>
      <c r="E101" s="182">
        <v>1719</v>
      </c>
      <c r="F101" s="182">
        <v>77</v>
      </c>
      <c r="G101" s="182">
        <v>73</v>
      </c>
      <c r="H101" s="182">
        <v>81</v>
      </c>
      <c r="I101" s="182">
        <v>343</v>
      </c>
      <c r="J101" s="182">
        <v>231</v>
      </c>
      <c r="K101" s="182">
        <v>112</v>
      </c>
      <c r="L101" s="182">
        <v>34</v>
      </c>
      <c r="M101" s="182">
        <v>34</v>
      </c>
      <c r="N101" s="182">
        <v>34</v>
      </c>
      <c r="O101" s="182">
        <v>237</v>
      </c>
      <c r="P101" s="182">
        <v>176</v>
      </c>
      <c r="Q101" s="182">
        <v>61</v>
      </c>
      <c r="R101" s="182">
        <v>35</v>
      </c>
      <c r="S101" s="182">
        <v>32</v>
      </c>
      <c r="T101" s="182">
        <v>41</v>
      </c>
      <c r="U101" s="182">
        <v>580</v>
      </c>
      <c r="V101" s="182">
        <v>407</v>
      </c>
      <c r="W101" s="182">
        <v>173</v>
      </c>
      <c r="X101" s="182">
        <v>34</v>
      </c>
      <c r="Y101" s="182">
        <v>33</v>
      </c>
      <c r="Z101" s="182">
        <v>36</v>
      </c>
      <c r="AA101" s="182">
        <v>44</v>
      </c>
      <c r="AB101" s="182">
        <v>29</v>
      </c>
      <c r="AC101" s="182">
        <v>15</v>
      </c>
      <c r="AD101" s="182">
        <v>11</v>
      </c>
      <c r="AE101" s="182" t="s">
        <v>428</v>
      </c>
      <c r="AF101" s="182" t="s">
        <v>428</v>
      </c>
      <c r="AG101" s="182">
        <v>4030</v>
      </c>
      <c r="AH101" s="182">
        <v>2111</v>
      </c>
      <c r="AI101" s="182">
        <v>1919</v>
      </c>
      <c r="AJ101" s="182">
        <v>70</v>
      </c>
      <c r="AK101" s="182">
        <v>64</v>
      </c>
      <c r="AL101" s="182">
        <v>76</v>
      </c>
    </row>
    <row r="102" spans="1:38" x14ac:dyDescent="0.2">
      <c r="A102" s="168" t="s">
        <v>392</v>
      </c>
      <c r="B102" s="168" t="s">
        <v>393</v>
      </c>
      <c r="C102" s="182">
        <v>1263</v>
      </c>
      <c r="D102" s="182">
        <v>631</v>
      </c>
      <c r="E102" s="182">
        <v>632</v>
      </c>
      <c r="F102" s="182">
        <v>77</v>
      </c>
      <c r="G102" s="182">
        <v>75</v>
      </c>
      <c r="H102" s="182">
        <v>79</v>
      </c>
      <c r="I102" s="182">
        <v>97</v>
      </c>
      <c r="J102" s="182">
        <v>58</v>
      </c>
      <c r="K102" s="182">
        <v>39</v>
      </c>
      <c r="L102" s="182">
        <v>37</v>
      </c>
      <c r="M102" s="182">
        <v>34</v>
      </c>
      <c r="N102" s="182">
        <v>41</v>
      </c>
      <c r="O102" s="182">
        <v>112</v>
      </c>
      <c r="P102" s="182">
        <v>77</v>
      </c>
      <c r="Q102" s="182">
        <v>35</v>
      </c>
      <c r="R102" s="182">
        <v>39</v>
      </c>
      <c r="S102" s="182">
        <v>39</v>
      </c>
      <c r="T102" s="182">
        <v>40</v>
      </c>
      <c r="U102" s="182">
        <v>209</v>
      </c>
      <c r="V102" s="182">
        <v>135</v>
      </c>
      <c r="W102" s="182">
        <v>74</v>
      </c>
      <c r="X102" s="182">
        <v>38</v>
      </c>
      <c r="Y102" s="182">
        <v>37</v>
      </c>
      <c r="Z102" s="182">
        <v>41</v>
      </c>
      <c r="AA102" s="182">
        <v>18</v>
      </c>
      <c r="AB102" s="182" t="s">
        <v>428</v>
      </c>
      <c r="AC102" s="182" t="s">
        <v>428</v>
      </c>
      <c r="AD102" s="182" t="s">
        <v>428</v>
      </c>
      <c r="AE102" s="182" t="s">
        <v>428</v>
      </c>
      <c r="AF102" s="182" t="s">
        <v>428</v>
      </c>
      <c r="AG102" s="182">
        <v>1498</v>
      </c>
      <c r="AH102" s="182">
        <v>789</v>
      </c>
      <c r="AI102" s="182">
        <v>709</v>
      </c>
      <c r="AJ102" s="182">
        <v>70</v>
      </c>
      <c r="AK102" s="182">
        <v>67</v>
      </c>
      <c r="AL102" s="182">
        <v>74</v>
      </c>
    </row>
    <row r="103" spans="1:38" x14ac:dyDescent="0.2">
      <c r="A103" s="168" t="s">
        <v>375</v>
      </c>
      <c r="B103" s="168" t="s">
        <v>376</v>
      </c>
      <c r="C103" s="182">
        <v>1423</v>
      </c>
      <c r="D103" s="182">
        <v>691</v>
      </c>
      <c r="E103" s="182">
        <v>732</v>
      </c>
      <c r="F103" s="182">
        <v>77</v>
      </c>
      <c r="G103" s="182">
        <v>76</v>
      </c>
      <c r="H103" s="182">
        <v>79</v>
      </c>
      <c r="I103" s="182">
        <v>112</v>
      </c>
      <c r="J103" s="182">
        <v>70</v>
      </c>
      <c r="K103" s="182">
        <v>42</v>
      </c>
      <c r="L103" s="182">
        <v>25</v>
      </c>
      <c r="M103" s="182">
        <v>26</v>
      </c>
      <c r="N103" s="182">
        <v>24</v>
      </c>
      <c r="O103" s="182">
        <v>95</v>
      </c>
      <c r="P103" s="182">
        <v>67</v>
      </c>
      <c r="Q103" s="182">
        <v>28</v>
      </c>
      <c r="R103" s="182">
        <v>42</v>
      </c>
      <c r="S103" s="182">
        <v>45</v>
      </c>
      <c r="T103" s="182">
        <v>36</v>
      </c>
      <c r="U103" s="182">
        <v>207</v>
      </c>
      <c r="V103" s="182">
        <v>137</v>
      </c>
      <c r="W103" s="182">
        <v>70</v>
      </c>
      <c r="X103" s="182">
        <v>33</v>
      </c>
      <c r="Y103" s="182">
        <v>35</v>
      </c>
      <c r="Z103" s="182">
        <v>29</v>
      </c>
      <c r="AA103" s="182">
        <v>36</v>
      </c>
      <c r="AB103" s="182">
        <v>30</v>
      </c>
      <c r="AC103" s="182">
        <v>6</v>
      </c>
      <c r="AD103" s="182">
        <v>19</v>
      </c>
      <c r="AE103" s="182" t="s">
        <v>428</v>
      </c>
      <c r="AF103" s="182" t="s">
        <v>428</v>
      </c>
      <c r="AG103" s="182">
        <v>1682</v>
      </c>
      <c r="AH103" s="182">
        <v>865</v>
      </c>
      <c r="AI103" s="182">
        <v>817</v>
      </c>
      <c r="AJ103" s="182">
        <v>70</v>
      </c>
      <c r="AK103" s="182">
        <v>67</v>
      </c>
      <c r="AL103" s="182">
        <v>73</v>
      </c>
    </row>
    <row r="104" spans="1:38" x14ac:dyDescent="0.2">
      <c r="A104" s="168" t="s">
        <v>86</v>
      </c>
      <c r="B104" s="168" t="s">
        <v>87</v>
      </c>
      <c r="C104" s="182">
        <v>4289</v>
      </c>
      <c r="D104" s="182">
        <v>2013</v>
      </c>
      <c r="E104" s="182">
        <v>2276</v>
      </c>
      <c r="F104" s="182">
        <v>78</v>
      </c>
      <c r="G104" s="182">
        <v>76</v>
      </c>
      <c r="H104" s="182">
        <v>81</v>
      </c>
      <c r="I104" s="182">
        <v>555</v>
      </c>
      <c r="J104" s="182">
        <v>367</v>
      </c>
      <c r="K104" s="182">
        <v>188</v>
      </c>
      <c r="L104" s="182">
        <v>35</v>
      </c>
      <c r="M104" s="182">
        <v>36</v>
      </c>
      <c r="N104" s="182">
        <v>32</v>
      </c>
      <c r="O104" s="182">
        <v>528</v>
      </c>
      <c r="P104" s="182">
        <v>348</v>
      </c>
      <c r="Q104" s="182">
        <v>180</v>
      </c>
      <c r="R104" s="182">
        <v>38</v>
      </c>
      <c r="S104" s="182">
        <v>38</v>
      </c>
      <c r="T104" s="182">
        <v>38</v>
      </c>
      <c r="U104" s="182">
        <v>1083</v>
      </c>
      <c r="V104" s="182">
        <v>715</v>
      </c>
      <c r="W104" s="182">
        <v>368</v>
      </c>
      <c r="X104" s="182">
        <v>36</v>
      </c>
      <c r="Y104" s="182">
        <v>37</v>
      </c>
      <c r="Z104" s="182">
        <v>35</v>
      </c>
      <c r="AA104" s="182">
        <v>116</v>
      </c>
      <c r="AB104" s="182">
        <v>89</v>
      </c>
      <c r="AC104" s="182">
        <v>27</v>
      </c>
      <c r="AD104" s="182">
        <v>16</v>
      </c>
      <c r="AE104" s="182">
        <v>17</v>
      </c>
      <c r="AF104" s="182">
        <v>15</v>
      </c>
      <c r="AG104" s="182">
        <v>5494</v>
      </c>
      <c r="AH104" s="182">
        <v>2819</v>
      </c>
      <c r="AI104" s="182">
        <v>2675</v>
      </c>
      <c r="AJ104" s="182">
        <v>69</v>
      </c>
      <c r="AK104" s="182">
        <v>64</v>
      </c>
      <c r="AL104" s="182">
        <v>74</v>
      </c>
    </row>
    <row r="105" spans="1:38" s="211" customFormat="1" x14ac:dyDescent="0.2">
      <c r="A105" s="168" t="s">
        <v>84</v>
      </c>
      <c r="B105" s="211" t="s">
        <v>85</v>
      </c>
      <c r="C105" s="182">
        <v>1013</v>
      </c>
      <c r="D105" s="182">
        <v>481</v>
      </c>
      <c r="E105" s="182">
        <v>532</v>
      </c>
      <c r="F105" s="182">
        <v>82</v>
      </c>
      <c r="G105" s="182">
        <v>78</v>
      </c>
      <c r="H105" s="182">
        <v>85</v>
      </c>
      <c r="I105" s="182">
        <v>85</v>
      </c>
      <c r="J105" s="182">
        <v>50</v>
      </c>
      <c r="K105" s="182">
        <v>35</v>
      </c>
      <c r="L105" s="182">
        <v>46</v>
      </c>
      <c r="M105" s="182">
        <v>54</v>
      </c>
      <c r="N105" s="182">
        <v>34</v>
      </c>
      <c r="O105" s="182">
        <v>101</v>
      </c>
      <c r="P105" s="182">
        <v>61</v>
      </c>
      <c r="Q105" s="182">
        <v>40</v>
      </c>
      <c r="R105" s="182">
        <v>49</v>
      </c>
      <c r="S105" s="182">
        <v>43</v>
      </c>
      <c r="T105" s="182">
        <v>58</v>
      </c>
      <c r="U105" s="182">
        <v>186</v>
      </c>
      <c r="V105" s="182">
        <v>111</v>
      </c>
      <c r="W105" s="182">
        <v>75</v>
      </c>
      <c r="X105" s="182">
        <v>47</v>
      </c>
      <c r="Y105" s="182">
        <v>48</v>
      </c>
      <c r="Z105" s="182">
        <v>47</v>
      </c>
      <c r="AA105" s="182">
        <v>13</v>
      </c>
      <c r="AB105" s="182" t="s">
        <v>428</v>
      </c>
      <c r="AC105" s="182" t="s">
        <v>428</v>
      </c>
      <c r="AD105" s="182" t="s">
        <v>428</v>
      </c>
      <c r="AE105" s="182" t="s">
        <v>428</v>
      </c>
      <c r="AF105" s="182" t="s">
        <v>428</v>
      </c>
      <c r="AG105" s="182">
        <v>1215</v>
      </c>
      <c r="AH105" s="182">
        <v>605</v>
      </c>
      <c r="AI105" s="182">
        <v>610</v>
      </c>
      <c r="AJ105" s="182">
        <v>76</v>
      </c>
      <c r="AK105" s="182">
        <v>71</v>
      </c>
      <c r="AL105" s="182">
        <v>80</v>
      </c>
    </row>
    <row r="106" spans="1:38" x14ac:dyDescent="0.2">
      <c r="A106" s="168" t="s">
        <v>339</v>
      </c>
      <c r="B106" s="168" t="s">
        <v>340</v>
      </c>
      <c r="C106" s="182">
        <v>4342</v>
      </c>
      <c r="D106" s="182">
        <v>2165</v>
      </c>
      <c r="E106" s="182">
        <v>2177</v>
      </c>
      <c r="F106" s="182">
        <v>70</v>
      </c>
      <c r="G106" s="182">
        <v>68</v>
      </c>
      <c r="H106" s="182">
        <v>73</v>
      </c>
      <c r="I106" s="182">
        <v>556</v>
      </c>
      <c r="J106" s="182">
        <v>355</v>
      </c>
      <c r="K106" s="182">
        <v>201</v>
      </c>
      <c r="L106" s="182">
        <v>33</v>
      </c>
      <c r="M106" s="182">
        <v>34</v>
      </c>
      <c r="N106" s="182">
        <v>32</v>
      </c>
      <c r="O106" s="182">
        <v>312</v>
      </c>
      <c r="P106" s="182">
        <v>219</v>
      </c>
      <c r="Q106" s="182">
        <v>93</v>
      </c>
      <c r="R106" s="182">
        <v>27</v>
      </c>
      <c r="S106" s="182">
        <v>29</v>
      </c>
      <c r="T106" s="182">
        <v>23</v>
      </c>
      <c r="U106" s="182">
        <v>868</v>
      </c>
      <c r="V106" s="182">
        <v>574</v>
      </c>
      <c r="W106" s="182">
        <v>294</v>
      </c>
      <c r="X106" s="182">
        <v>31</v>
      </c>
      <c r="Y106" s="182">
        <v>32</v>
      </c>
      <c r="Z106" s="182">
        <v>29</v>
      </c>
      <c r="AA106" s="182">
        <v>111</v>
      </c>
      <c r="AB106" s="182">
        <v>84</v>
      </c>
      <c r="AC106" s="182">
        <v>27</v>
      </c>
      <c r="AD106" s="182">
        <v>11</v>
      </c>
      <c r="AE106" s="182" t="s">
        <v>428</v>
      </c>
      <c r="AF106" s="182" t="s">
        <v>428</v>
      </c>
      <c r="AG106" s="182">
        <v>5346</v>
      </c>
      <c r="AH106" s="182">
        <v>2841</v>
      </c>
      <c r="AI106" s="182">
        <v>2505</v>
      </c>
      <c r="AJ106" s="182">
        <v>63</v>
      </c>
      <c r="AK106" s="182">
        <v>59</v>
      </c>
      <c r="AL106" s="182">
        <v>67</v>
      </c>
    </row>
    <row r="107" spans="1:38" x14ac:dyDescent="0.2">
      <c r="A107" s="168" t="s">
        <v>335</v>
      </c>
      <c r="B107" s="168" t="s">
        <v>336</v>
      </c>
      <c r="C107" s="182">
        <v>2092</v>
      </c>
      <c r="D107" s="182">
        <v>1000</v>
      </c>
      <c r="E107" s="182">
        <v>1092</v>
      </c>
      <c r="F107" s="182">
        <v>74</v>
      </c>
      <c r="G107" s="182">
        <v>75</v>
      </c>
      <c r="H107" s="182">
        <v>73</v>
      </c>
      <c r="I107" s="182">
        <v>352</v>
      </c>
      <c r="J107" s="182">
        <v>218</v>
      </c>
      <c r="K107" s="182">
        <v>134</v>
      </c>
      <c r="L107" s="182">
        <v>32</v>
      </c>
      <c r="M107" s="182">
        <v>37</v>
      </c>
      <c r="N107" s="182">
        <v>25</v>
      </c>
      <c r="O107" s="182">
        <v>215</v>
      </c>
      <c r="P107" s="182">
        <v>152</v>
      </c>
      <c r="Q107" s="182">
        <v>63</v>
      </c>
      <c r="R107" s="182">
        <v>29</v>
      </c>
      <c r="S107" s="182">
        <v>30</v>
      </c>
      <c r="T107" s="182">
        <v>25</v>
      </c>
      <c r="U107" s="182">
        <v>567</v>
      </c>
      <c r="V107" s="182">
        <v>370</v>
      </c>
      <c r="W107" s="182">
        <v>197</v>
      </c>
      <c r="X107" s="182">
        <v>31</v>
      </c>
      <c r="Y107" s="182">
        <v>34</v>
      </c>
      <c r="Z107" s="182">
        <v>25</v>
      </c>
      <c r="AA107" s="182">
        <v>41</v>
      </c>
      <c r="AB107" s="182">
        <v>26</v>
      </c>
      <c r="AC107" s="182">
        <v>15</v>
      </c>
      <c r="AD107" s="182">
        <v>17</v>
      </c>
      <c r="AE107" s="182">
        <v>15</v>
      </c>
      <c r="AF107" s="182">
        <v>20</v>
      </c>
      <c r="AG107" s="182">
        <v>2711</v>
      </c>
      <c r="AH107" s="182">
        <v>1401</v>
      </c>
      <c r="AI107" s="182">
        <v>1310</v>
      </c>
      <c r="AJ107" s="182">
        <v>64</v>
      </c>
      <c r="AK107" s="182">
        <v>63</v>
      </c>
      <c r="AL107" s="182">
        <v>65</v>
      </c>
    </row>
    <row r="108" spans="1:38" x14ac:dyDescent="0.2">
      <c r="A108" s="168" t="s">
        <v>341</v>
      </c>
      <c r="B108" s="168" t="s">
        <v>342</v>
      </c>
      <c r="C108" s="182">
        <v>12184</v>
      </c>
      <c r="D108" s="182">
        <v>5828</v>
      </c>
      <c r="E108" s="182">
        <v>6356</v>
      </c>
      <c r="F108" s="182">
        <v>79</v>
      </c>
      <c r="G108" s="182">
        <v>77</v>
      </c>
      <c r="H108" s="182">
        <v>80</v>
      </c>
      <c r="I108" s="182">
        <v>1575</v>
      </c>
      <c r="J108" s="182">
        <v>1001</v>
      </c>
      <c r="K108" s="182">
        <v>574</v>
      </c>
      <c r="L108" s="182">
        <v>32</v>
      </c>
      <c r="M108" s="182">
        <v>34</v>
      </c>
      <c r="N108" s="182">
        <v>28</v>
      </c>
      <c r="O108" s="182">
        <v>565</v>
      </c>
      <c r="P108" s="182">
        <v>403</v>
      </c>
      <c r="Q108" s="182">
        <v>162</v>
      </c>
      <c r="R108" s="182">
        <v>33</v>
      </c>
      <c r="S108" s="182">
        <v>35</v>
      </c>
      <c r="T108" s="182">
        <v>27</v>
      </c>
      <c r="U108" s="182">
        <v>2140</v>
      </c>
      <c r="V108" s="182">
        <v>1404</v>
      </c>
      <c r="W108" s="182">
        <v>736</v>
      </c>
      <c r="X108" s="182">
        <v>32</v>
      </c>
      <c r="Y108" s="182">
        <v>34</v>
      </c>
      <c r="Z108" s="182">
        <v>28</v>
      </c>
      <c r="AA108" s="182">
        <v>210</v>
      </c>
      <c r="AB108" s="182">
        <v>160</v>
      </c>
      <c r="AC108" s="182">
        <v>50</v>
      </c>
      <c r="AD108" s="182">
        <v>15</v>
      </c>
      <c r="AE108" s="182">
        <v>18</v>
      </c>
      <c r="AF108" s="182">
        <v>8</v>
      </c>
      <c r="AG108" s="182">
        <v>14604</v>
      </c>
      <c r="AH108" s="182">
        <v>7425</v>
      </c>
      <c r="AI108" s="182">
        <v>7179</v>
      </c>
      <c r="AJ108" s="182">
        <v>71</v>
      </c>
      <c r="AK108" s="182">
        <v>68</v>
      </c>
      <c r="AL108" s="182">
        <v>74</v>
      </c>
    </row>
    <row r="109" spans="1:38" x14ac:dyDescent="0.2">
      <c r="A109" s="168" t="s">
        <v>353</v>
      </c>
      <c r="B109" s="168" t="s">
        <v>354</v>
      </c>
      <c r="C109" s="182">
        <v>1688</v>
      </c>
      <c r="D109" s="182">
        <v>768</v>
      </c>
      <c r="E109" s="182">
        <v>920</v>
      </c>
      <c r="F109" s="182">
        <v>78</v>
      </c>
      <c r="G109" s="182">
        <v>74</v>
      </c>
      <c r="H109" s="182">
        <v>81</v>
      </c>
      <c r="I109" s="182">
        <v>254</v>
      </c>
      <c r="J109" s="182">
        <v>156</v>
      </c>
      <c r="K109" s="182">
        <v>98</v>
      </c>
      <c r="L109" s="182">
        <v>28</v>
      </c>
      <c r="M109" s="182">
        <v>31</v>
      </c>
      <c r="N109" s="182">
        <v>21</v>
      </c>
      <c r="O109" s="182">
        <v>170</v>
      </c>
      <c r="P109" s="182">
        <v>122</v>
      </c>
      <c r="Q109" s="182">
        <v>48</v>
      </c>
      <c r="R109" s="182">
        <v>31</v>
      </c>
      <c r="S109" s="182">
        <v>32</v>
      </c>
      <c r="T109" s="182">
        <v>27</v>
      </c>
      <c r="U109" s="182">
        <v>424</v>
      </c>
      <c r="V109" s="182">
        <v>278</v>
      </c>
      <c r="W109" s="182">
        <v>146</v>
      </c>
      <c r="X109" s="182">
        <v>29</v>
      </c>
      <c r="Y109" s="182">
        <v>32</v>
      </c>
      <c r="Z109" s="182">
        <v>23</v>
      </c>
      <c r="AA109" s="182">
        <v>55</v>
      </c>
      <c r="AB109" s="182">
        <v>44</v>
      </c>
      <c r="AC109" s="182">
        <v>11</v>
      </c>
      <c r="AD109" s="182">
        <v>24</v>
      </c>
      <c r="AE109" s="182" t="s">
        <v>428</v>
      </c>
      <c r="AF109" s="182" t="s">
        <v>428</v>
      </c>
      <c r="AG109" s="182">
        <v>2180</v>
      </c>
      <c r="AH109" s="182">
        <v>1099</v>
      </c>
      <c r="AI109" s="182">
        <v>1081</v>
      </c>
      <c r="AJ109" s="182">
        <v>67</v>
      </c>
      <c r="AK109" s="182">
        <v>61</v>
      </c>
      <c r="AL109" s="182">
        <v>73</v>
      </c>
    </row>
    <row r="110" spans="1:38" x14ac:dyDescent="0.2">
      <c r="A110" s="168" t="s">
        <v>359</v>
      </c>
      <c r="B110" s="168" t="s">
        <v>360</v>
      </c>
      <c r="C110" s="182">
        <v>2105</v>
      </c>
      <c r="D110" s="182">
        <v>988</v>
      </c>
      <c r="E110" s="182">
        <v>1117</v>
      </c>
      <c r="F110" s="182">
        <v>80</v>
      </c>
      <c r="G110" s="182">
        <v>78</v>
      </c>
      <c r="H110" s="182">
        <v>81</v>
      </c>
      <c r="I110" s="182">
        <v>376</v>
      </c>
      <c r="J110" s="182">
        <v>259</v>
      </c>
      <c r="K110" s="182">
        <v>117</v>
      </c>
      <c r="L110" s="182">
        <v>38</v>
      </c>
      <c r="M110" s="182">
        <v>43</v>
      </c>
      <c r="N110" s="182">
        <v>27</v>
      </c>
      <c r="O110" s="182">
        <v>139</v>
      </c>
      <c r="P110" s="182">
        <v>95</v>
      </c>
      <c r="Q110" s="182">
        <v>44</v>
      </c>
      <c r="R110" s="182">
        <v>33</v>
      </c>
      <c r="S110" s="182">
        <v>31</v>
      </c>
      <c r="T110" s="182">
        <v>39</v>
      </c>
      <c r="U110" s="182">
        <v>515</v>
      </c>
      <c r="V110" s="182">
        <v>354</v>
      </c>
      <c r="W110" s="182">
        <v>161</v>
      </c>
      <c r="X110" s="182">
        <v>37</v>
      </c>
      <c r="Y110" s="182">
        <v>40</v>
      </c>
      <c r="Z110" s="182">
        <v>30</v>
      </c>
      <c r="AA110" s="182">
        <v>17</v>
      </c>
      <c r="AB110" s="182">
        <v>11</v>
      </c>
      <c r="AC110" s="182">
        <v>6</v>
      </c>
      <c r="AD110" s="182">
        <v>18</v>
      </c>
      <c r="AE110" s="182" t="s">
        <v>428</v>
      </c>
      <c r="AF110" s="182" t="s">
        <v>428</v>
      </c>
      <c r="AG110" s="182">
        <v>2658</v>
      </c>
      <c r="AH110" s="182">
        <v>1363</v>
      </c>
      <c r="AI110" s="182">
        <v>1295</v>
      </c>
      <c r="AJ110" s="182">
        <v>71</v>
      </c>
      <c r="AK110" s="182">
        <v>67</v>
      </c>
      <c r="AL110" s="182">
        <v>74</v>
      </c>
    </row>
    <row r="111" spans="1:38" x14ac:dyDescent="0.2">
      <c r="A111" s="168" t="s">
        <v>194</v>
      </c>
      <c r="B111" s="168" t="s">
        <v>195</v>
      </c>
      <c r="C111" s="182">
        <v>6645</v>
      </c>
      <c r="D111" s="182">
        <v>3376</v>
      </c>
      <c r="E111" s="182">
        <v>3269</v>
      </c>
      <c r="F111" s="182">
        <v>79</v>
      </c>
      <c r="G111" s="182">
        <v>77</v>
      </c>
      <c r="H111" s="182">
        <v>80</v>
      </c>
      <c r="I111" s="182">
        <v>349</v>
      </c>
      <c r="J111" s="182">
        <v>236</v>
      </c>
      <c r="K111" s="182">
        <v>113</v>
      </c>
      <c r="L111" s="182">
        <v>31</v>
      </c>
      <c r="M111" s="182">
        <v>32</v>
      </c>
      <c r="N111" s="182">
        <v>27</v>
      </c>
      <c r="O111" s="182">
        <v>268</v>
      </c>
      <c r="P111" s="182">
        <v>191</v>
      </c>
      <c r="Q111" s="182">
        <v>77</v>
      </c>
      <c r="R111" s="182">
        <v>36</v>
      </c>
      <c r="S111" s="182">
        <v>37</v>
      </c>
      <c r="T111" s="182">
        <v>34</v>
      </c>
      <c r="U111" s="182">
        <v>617</v>
      </c>
      <c r="V111" s="182">
        <v>427</v>
      </c>
      <c r="W111" s="182">
        <v>190</v>
      </c>
      <c r="X111" s="182">
        <v>33</v>
      </c>
      <c r="Y111" s="182">
        <v>34</v>
      </c>
      <c r="Z111" s="182">
        <v>30</v>
      </c>
      <c r="AA111" s="182">
        <v>108</v>
      </c>
      <c r="AB111" s="182">
        <v>71</v>
      </c>
      <c r="AC111" s="182">
        <v>37</v>
      </c>
      <c r="AD111" s="182">
        <v>13</v>
      </c>
      <c r="AE111" s="182">
        <v>13</v>
      </c>
      <c r="AF111" s="182">
        <v>14</v>
      </c>
      <c r="AG111" s="182">
        <v>7394</v>
      </c>
      <c r="AH111" s="182">
        <v>3888</v>
      </c>
      <c r="AI111" s="182">
        <v>3506</v>
      </c>
      <c r="AJ111" s="182">
        <v>74</v>
      </c>
      <c r="AK111" s="182">
        <v>71</v>
      </c>
      <c r="AL111" s="182">
        <v>76</v>
      </c>
    </row>
    <row r="112" spans="1:38" x14ac:dyDescent="0.2">
      <c r="A112" s="168" t="s">
        <v>192</v>
      </c>
      <c r="B112" s="168" t="s">
        <v>193</v>
      </c>
      <c r="C112" s="182">
        <v>3496</v>
      </c>
      <c r="D112" s="182">
        <v>1714</v>
      </c>
      <c r="E112" s="182">
        <v>1782</v>
      </c>
      <c r="F112" s="182">
        <v>75</v>
      </c>
      <c r="G112" s="182">
        <v>73</v>
      </c>
      <c r="H112" s="182">
        <v>77</v>
      </c>
      <c r="I112" s="182">
        <v>405</v>
      </c>
      <c r="J112" s="182">
        <v>263</v>
      </c>
      <c r="K112" s="182">
        <v>142</v>
      </c>
      <c r="L112" s="182">
        <v>34</v>
      </c>
      <c r="M112" s="182">
        <v>35</v>
      </c>
      <c r="N112" s="182">
        <v>30</v>
      </c>
      <c r="O112" s="182">
        <v>250</v>
      </c>
      <c r="P112" s="182">
        <v>175</v>
      </c>
      <c r="Q112" s="182">
        <v>75</v>
      </c>
      <c r="R112" s="182">
        <v>31</v>
      </c>
      <c r="S112" s="182">
        <v>31</v>
      </c>
      <c r="T112" s="182">
        <v>31</v>
      </c>
      <c r="U112" s="182">
        <v>655</v>
      </c>
      <c r="V112" s="182">
        <v>438</v>
      </c>
      <c r="W112" s="182">
        <v>217</v>
      </c>
      <c r="X112" s="182">
        <v>33</v>
      </c>
      <c r="Y112" s="182">
        <v>34</v>
      </c>
      <c r="Z112" s="182">
        <v>30</v>
      </c>
      <c r="AA112" s="182">
        <v>56</v>
      </c>
      <c r="AB112" s="182">
        <v>35</v>
      </c>
      <c r="AC112" s="182">
        <v>21</v>
      </c>
      <c r="AD112" s="182" t="s">
        <v>428</v>
      </c>
      <c r="AE112" s="182" t="s">
        <v>428</v>
      </c>
      <c r="AF112" s="182" t="s">
        <v>428</v>
      </c>
      <c r="AG112" s="182">
        <v>4272</v>
      </c>
      <c r="AH112" s="182">
        <v>2220</v>
      </c>
      <c r="AI112" s="182">
        <v>2052</v>
      </c>
      <c r="AJ112" s="182">
        <v>67</v>
      </c>
      <c r="AK112" s="182">
        <v>63</v>
      </c>
      <c r="AL112" s="182">
        <v>71</v>
      </c>
    </row>
    <row r="113" spans="1:38" x14ac:dyDescent="0.2">
      <c r="A113" s="168" t="s">
        <v>204</v>
      </c>
      <c r="B113" s="168" t="s">
        <v>205</v>
      </c>
      <c r="C113" s="182">
        <v>351</v>
      </c>
      <c r="D113" s="182">
        <v>175</v>
      </c>
      <c r="E113" s="182">
        <v>176</v>
      </c>
      <c r="F113" s="182">
        <v>76</v>
      </c>
      <c r="G113" s="182">
        <v>76</v>
      </c>
      <c r="H113" s="182">
        <v>76</v>
      </c>
      <c r="I113" s="182">
        <v>10</v>
      </c>
      <c r="J113" s="182">
        <v>7</v>
      </c>
      <c r="K113" s="182">
        <v>3</v>
      </c>
      <c r="L113" s="182">
        <v>30</v>
      </c>
      <c r="M113" s="182" t="s">
        <v>428</v>
      </c>
      <c r="N113" s="182" t="s">
        <v>428</v>
      </c>
      <c r="O113" s="182">
        <v>10</v>
      </c>
      <c r="P113" s="182">
        <v>7</v>
      </c>
      <c r="Q113" s="182">
        <v>3</v>
      </c>
      <c r="R113" s="182" t="s">
        <v>428</v>
      </c>
      <c r="S113" s="182" t="s">
        <v>428</v>
      </c>
      <c r="T113" s="182" t="s">
        <v>428</v>
      </c>
      <c r="U113" s="182">
        <v>20</v>
      </c>
      <c r="V113" s="182">
        <v>14</v>
      </c>
      <c r="W113" s="182">
        <v>6</v>
      </c>
      <c r="X113" s="182" t="s">
        <v>428</v>
      </c>
      <c r="Y113" s="182" t="s">
        <v>428</v>
      </c>
      <c r="Z113" s="182" t="s">
        <v>428</v>
      </c>
      <c r="AA113" s="182">
        <v>7</v>
      </c>
      <c r="AB113" s="182">
        <v>4</v>
      </c>
      <c r="AC113" s="182">
        <v>3</v>
      </c>
      <c r="AD113" s="182" t="s">
        <v>428</v>
      </c>
      <c r="AE113" s="182" t="s">
        <v>428</v>
      </c>
      <c r="AF113" s="182" t="s">
        <v>428</v>
      </c>
      <c r="AG113" s="182">
        <v>380</v>
      </c>
      <c r="AH113" s="182">
        <v>194</v>
      </c>
      <c r="AI113" s="182">
        <v>186</v>
      </c>
      <c r="AJ113" s="182">
        <v>72</v>
      </c>
      <c r="AK113" s="182">
        <v>71</v>
      </c>
      <c r="AL113" s="182">
        <v>73</v>
      </c>
    </row>
    <row r="114" spans="1:38" x14ac:dyDescent="0.2">
      <c r="A114" s="168" t="s">
        <v>222</v>
      </c>
      <c r="B114" s="168" t="s">
        <v>223</v>
      </c>
      <c r="C114" s="182">
        <v>7975</v>
      </c>
      <c r="D114" s="182">
        <v>3769</v>
      </c>
      <c r="E114" s="182">
        <v>4206</v>
      </c>
      <c r="F114" s="182">
        <v>80</v>
      </c>
      <c r="G114" s="182">
        <v>77</v>
      </c>
      <c r="H114" s="182">
        <v>82</v>
      </c>
      <c r="I114" s="182">
        <v>685</v>
      </c>
      <c r="J114" s="182">
        <v>440</v>
      </c>
      <c r="K114" s="182">
        <v>245</v>
      </c>
      <c r="L114" s="182">
        <v>29</v>
      </c>
      <c r="M114" s="182">
        <v>28</v>
      </c>
      <c r="N114" s="182">
        <v>29</v>
      </c>
      <c r="O114" s="182">
        <v>445</v>
      </c>
      <c r="P114" s="182">
        <v>331</v>
      </c>
      <c r="Q114" s="182">
        <v>114</v>
      </c>
      <c r="R114" s="182">
        <v>36</v>
      </c>
      <c r="S114" s="182">
        <v>37</v>
      </c>
      <c r="T114" s="182">
        <v>34</v>
      </c>
      <c r="U114" s="182">
        <v>1130</v>
      </c>
      <c r="V114" s="182">
        <v>771</v>
      </c>
      <c r="W114" s="182">
        <v>359</v>
      </c>
      <c r="X114" s="182">
        <v>32</v>
      </c>
      <c r="Y114" s="182">
        <v>32</v>
      </c>
      <c r="Z114" s="182">
        <v>31</v>
      </c>
      <c r="AA114" s="182">
        <v>112</v>
      </c>
      <c r="AB114" s="182">
        <v>74</v>
      </c>
      <c r="AC114" s="182">
        <v>38</v>
      </c>
      <c r="AD114" s="182">
        <v>10</v>
      </c>
      <c r="AE114" s="182">
        <v>11</v>
      </c>
      <c r="AF114" s="182">
        <v>8</v>
      </c>
      <c r="AG114" s="182">
        <v>9238</v>
      </c>
      <c r="AH114" s="182">
        <v>4623</v>
      </c>
      <c r="AI114" s="182">
        <v>4615</v>
      </c>
      <c r="AJ114" s="182">
        <v>73</v>
      </c>
      <c r="AK114" s="182">
        <v>68</v>
      </c>
      <c r="AL114" s="182">
        <v>77</v>
      </c>
    </row>
    <row r="115" spans="1:38" x14ac:dyDescent="0.2">
      <c r="A115" s="168" t="s">
        <v>224</v>
      </c>
      <c r="B115" s="168" t="s">
        <v>225</v>
      </c>
      <c r="C115" s="182">
        <v>2365</v>
      </c>
      <c r="D115" s="182">
        <v>1073</v>
      </c>
      <c r="E115" s="182">
        <v>1292</v>
      </c>
      <c r="F115" s="182">
        <v>76</v>
      </c>
      <c r="G115" s="182">
        <v>74</v>
      </c>
      <c r="H115" s="182">
        <v>77</v>
      </c>
      <c r="I115" s="182">
        <v>502</v>
      </c>
      <c r="J115" s="182">
        <v>308</v>
      </c>
      <c r="K115" s="182">
        <v>194</v>
      </c>
      <c r="L115" s="182">
        <v>35</v>
      </c>
      <c r="M115" s="182">
        <v>34</v>
      </c>
      <c r="N115" s="182">
        <v>37</v>
      </c>
      <c r="O115" s="182">
        <v>182</v>
      </c>
      <c r="P115" s="182">
        <v>130</v>
      </c>
      <c r="Q115" s="182">
        <v>52</v>
      </c>
      <c r="R115" s="182">
        <v>21</v>
      </c>
      <c r="S115" s="182">
        <v>22</v>
      </c>
      <c r="T115" s="182">
        <v>21</v>
      </c>
      <c r="U115" s="182">
        <v>684</v>
      </c>
      <c r="V115" s="182">
        <v>438</v>
      </c>
      <c r="W115" s="182">
        <v>246</v>
      </c>
      <c r="X115" s="182">
        <v>31</v>
      </c>
      <c r="Y115" s="182">
        <v>30</v>
      </c>
      <c r="Z115" s="182">
        <v>33</v>
      </c>
      <c r="AA115" s="182">
        <v>45</v>
      </c>
      <c r="AB115" s="182">
        <v>27</v>
      </c>
      <c r="AC115" s="182">
        <v>18</v>
      </c>
      <c r="AD115" s="182">
        <v>11</v>
      </c>
      <c r="AE115" s="182" t="s">
        <v>428</v>
      </c>
      <c r="AF115" s="182" t="s">
        <v>428</v>
      </c>
      <c r="AG115" s="182">
        <v>3117</v>
      </c>
      <c r="AH115" s="182">
        <v>1544</v>
      </c>
      <c r="AI115" s="182">
        <v>1573</v>
      </c>
      <c r="AJ115" s="182">
        <v>65</v>
      </c>
      <c r="AK115" s="182">
        <v>60</v>
      </c>
      <c r="AL115" s="182">
        <v>69</v>
      </c>
    </row>
    <row r="116" spans="1:38" x14ac:dyDescent="0.2">
      <c r="A116" s="168" t="s">
        <v>402</v>
      </c>
      <c r="B116" s="168" t="s">
        <v>403</v>
      </c>
      <c r="C116" s="182">
        <v>4345</v>
      </c>
      <c r="D116" s="182">
        <v>2044</v>
      </c>
      <c r="E116" s="182">
        <v>2301</v>
      </c>
      <c r="F116" s="182">
        <v>75</v>
      </c>
      <c r="G116" s="182">
        <v>73</v>
      </c>
      <c r="H116" s="182">
        <v>77</v>
      </c>
      <c r="I116" s="182">
        <v>430</v>
      </c>
      <c r="J116" s="182">
        <v>298</v>
      </c>
      <c r="K116" s="182">
        <v>132</v>
      </c>
      <c r="L116" s="182">
        <v>29</v>
      </c>
      <c r="M116" s="182">
        <v>31</v>
      </c>
      <c r="N116" s="182">
        <v>23</v>
      </c>
      <c r="O116" s="182">
        <v>279</v>
      </c>
      <c r="P116" s="182">
        <v>190</v>
      </c>
      <c r="Q116" s="182">
        <v>89</v>
      </c>
      <c r="R116" s="182">
        <v>30</v>
      </c>
      <c r="S116" s="182">
        <v>27</v>
      </c>
      <c r="T116" s="182">
        <v>35</v>
      </c>
      <c r="U116" s="182">
        <v>709</v>
      </c>
      <c r="V116" s="182">
        <v>488</v>
      </c>
      <c r="W116" s="182">
        <v>221</v>
      </c>
      <c r="X116" s="182">
        <v>29</v>
      </c>
      <c r="Y116" s="182">
        <v>30</v>
      </c>
      <c r="Z116" s="182">
        <v>28</v>
      </c>
      <c r="AA116" s="182">
        <v>67</v>
      </c>
      <c r="AB116" s="182">
        <v>47</v>
      </c>
      <c r="AC116" s="182">
        <v>20</v>
      </c>
      <c r="AD116" s="182">
        <v>13</v>
      </c>
      <c r="AE116" s="182">
        <v>9</v>
      </c>
      <c r="AF116" s="182">
        <v>25</v>
      </c>
      <c r="AG116" s="182">
        <v>5158</v>
      </c>
      <c r="AH116" s="182">
        <v>2602</v>
      </c>
      <c r="AI116" s="182">
        <v>2556</v>
      </c>
      <c r="AJ116" s="182">
        <v>67</v>
      </c>
      <c r="AK116" s="182">
        <v>63</v>
      </c>
      <c r="AL116" s="182">
        <v>72</v>
      </c>
    </row>
    <row r="117" spans="1:38" x14ac:dyDescent="0.2">
      <c r="A117" s="168" t="s">
        <v>398</v>
      </c>
      <c r="B117" s="168" t="s">
        <v>399</v>
      </c>
      <c r="C117" s="182">
        <v>2295</v>
      </c>
      <c r="D117" s="182">
        <v>1088</v>
      </c>
      <c r="E117" s="182">
        <v>1207</v>
      </c>
      <c r="F117" s="182">
        <v>73</v>
      </c>
      <c r="G117" s="182">
        <v>71</v>
      </c>
      <c r="H117" s="182">
        <v>75</v>
      </c>
      <c r="I117" s="182">
        <v>235</v>
      </c>
      <c r="J117" s="182">
        <v>147</v>
      </c>
      <c r="K117" s="182">
        <v>88</v>
      </c>
      <c r="L117" s="182">
        <v>26</v>
      </c>
      <c r="M117" s="182">
        <v>29</v>
      </c>
      <c r="N117" s="182">
        <v>23</v>
      </c>
      <c r="O117" s="182">
        <v>141</v>
      </c>
      <c r="P117" s="182">
        <v>98</v>
      </c>
      <c r="Q117" s="182">
        <v>43</v>
      </c>
      <c r="R117" s="182">
        <v>39</v>
      </c>
      <c r="S117" s="182">
        <v>37</v>
      </c>
      <c r="T117" s="182">
        <v>44</v>
      </c>
      <c r="U117" s="182">
        <v>376</v>
      </c>
      <c r="V117" s="182">
        <v>245</v>
      </c>
      <c r="W117" s="182">
        <v>131</v>
      </c>
      <c r="X117" s="182">
        <v>31</v>
      </c>
      <c r="Y117" s="182">
        <v>32</v>
      </c>
      <c r="Z117" s="182">
        <v>30</v>
      </c>
      <c r="AA117" s="182">
        <v>58</v>
      </c>
      <c r="AB117" s="182">
        <v>48</v>
      </c>
      <c r="AC117" s="182">
        <v>10</v>
      </c>
      <c r="AD117" s="182">
        <v>12</v>
      </c>
      <c r="AE117" s="182" t="s">
        <v>428</v>
      </c>
      <c r="AF117" s="182" t="s">
        <v>428</v>
      </c>
      <c r="AG117" s="182">
        <v>2745</v>
      </c>
      <c r="AH117" s="182">
        <v>1390</v>
      </c>
      <c r="AI117" s="182">
        <v>1355</v>
      </c>
      <c r="AJ117" s="182">
        <v>66</v>
      </c>
      <c r="AK117" s="182">
        <v>62</v>
      </c>
      <c r="AL117" s="182">
        <v>70</v>
      </c>
    </row>
    <row r="118" spans="1:38" x14ac:dyDescent="0.2">
      <c r="A118" s="168" t="s">
        <v>333</v>
      </c>
      <c r="B118" s="168" t="s">
        <v>334</v>
      </c>
      <c r="C118" s="182">
        <v>1221</v>
      </c>
      <c r="D118" s="182">
        <v>587</v>
      </c>
      <c r="E118" s="182">
        <v>634</v>
      </c>
      <c r="F118" s="182">
        <v>75</v>
      </c>
      <c r="G118" s="182">
        <v>73</v>
      </c>
      <c r="H118" s="182">
        <v>77</v>
      </c>
      <c r="I118" s="182">
        <v>101</v>
      </c>
      <c r="J118" s="182">
        <v>71</v>
      </c>
      <c r="K118" s="182">
        <v>30</v>
      </c>
      <c r="L118" s="182">
        <v>29</v>
      </c>
      <c r="M118" s="182">
        <v>30</v>
      </c>
      <c r="N118" s="182">
        <v>27</v>
      </c>
      <c r="O118" s="182">
        <v>38</v>
      </c>
      <c r="P118" s="182">
        <v>26</v>
      </c>
      <c r="Q118" s="182">
        <v>12</v>
      </c>
      <c r="R118" s="182">
        <v>26</v>
      </c>
      <c r="S118" s="182">
        <v>23</v>
      </c>
      <c r="T118" s="182">
        <v>33</v>
      </c>
      <c r="U118" s="182">
        <v>139</v>
      </c>
      <c r="V118" s="182">
        <v>97</v>
      </c>
      <c r="W118" s="182">
        <v>42</v>
      </c>
      <c r="X118" s="182">
        <v>28</v>
      </c>
      <c r="Y118" s="182">
        <v>28</v>
      </c>
      <c r="Z118" s="182">
        <v>29</v>
      </c>
      <c r="AA118" s="182">
        <v>35</v>
      </c>
      <c r="AB118" s="182">
        <v>26</v>
      </c>
      <c r="AC118" s="182">
        <v>9</v>
      </c>
      <c r="AD118" s="182">
        <v>26</v>
      </c>
      <c r="AE118" s="182" t="s">
        <v>428</v>
      </c>
      <c r="AF118" s="182" t="s">
        <v>428</v>
      </c>
      <c r="AG118" s="182">
        <v>1403</v>
      </c>
      <c r="AH118" s="182">
        <v>715</v>
      </c>
      <c r="AI118" s="182">
        <v>688</v>
      </c>
      <c r="AJ118" s="182">
        <v>69</v>
      </c>
      <c r="AK118" s="182">
        <v>65</v>
      </c>
      <c r="AL118" s="182">
        <v>73</v>
      </c>
    </row>
    <row r="119" spans="1:38" x14ac:dyDescent="0.2">
      <c r="A119" s="168" t="s">
        <v>367</v>
      </c>
      <c r="B119" s="168" t="s">
        <v>368</v>
      </c>
      <c r="C119" s="182">
        <v>1355</v>
      </c>
      <c r="D119" s="182">
        <v>663</v>
      </c>
      <c r="E119" s="182">
        <v>692</v>
      </c>
      <c r="F119" s="182">
        <v>76</v>
      </c>
      <c r="G119" s="182">
        <v>72</v>
      </c>
      <c r="H119" s="182">
        <v>79</v>
      </c>
      <c r="I119" s="182">
        <v>103</v>
      </c>
      <c r="J119" s="182">
        <v>75</v>
      </c>
      <c r="K119" s="182">
        <v>28</v>
      </c>
      <c r="L119" s="182">
        <v>42</v>
      </c>
      <c r="M119" s="182">
        <v>40</v>
      </c>
      <c r="N119" s="182">
        <v>46</v>
      </c>
      <c r="O119" s="182">
        <v>97</v>
      </c>
      <c r="P119" s="182">
        <v>66</v>
      </c>
      <c r="Q119" s="182">
        <v>31</v>
      </c>
      <c r="R119" s="182">
        <v>27</v>
      </c>
      <c r="S119" s="182">
        <v>29</v>
      </c>
      <c r="T119" s="182">
        <v>23</v>
      </c>
      <c r="U119" s="182">
        <v>200</v>
      </c>
      <c r="V119" s="182">
        <v>141</v>
      </c>
      <c r="W119" s="182">
        <v>59</v>
      </c>
      <c r="X119" s="182">
        <v>35</v>
      </c>
      <c r="Y119" s="182">
        <v>35</v>
      </c>
      <c r="Z119" s="182">
        <v>34</v>
      </c>
      <c r="AA119" s="182">
        <v>23</v>
      </c>
      <c r="AB119" s="182">
        <v>17</v>
      </c>
      <c r="AC119" s="182">
        <v>6</v>
      </c>
      <c r="AD119" s="182">
        <v>26</v>
      </c>
      <c r="AE119" s="182">
        <v>18</v>
      </c>
      <c r="AF119" s="182">
        <v>50</v>
      </c>
      <c r="AG119" s="182">
        <v>1585</v>
      </c>
      <c r="AH119" s="182">
        <v>824</v>
      </c>
      <c r="AI119" s="182">
        <v>761</v>
      </c>
      <c r="AJ119" s="182">
        <v>69</v>
      </c>
      <c r="AK119" s="182">
        <v>65</v>
      </c>
      <c r="AL119" s="182">
        <v>75</v>
      </c>
    </row>
    <row r="120" spans="1:38" x14ac:dyDescent="0.2">
      <c r="A120" s="168" t="s">
        <v>363</v>
      </c>
      <c r="B120" s="168" t="s">
        <v>364</v>
      </c>
      <c r="C120" s="182">
        <v>1575</v>
      </c>
      <c r="D120" s="182">
        <v>731</v>
      </c>
      <c r="E120" s="182">
        <v>844</v>
      </c>
      <c r="F120" s="182">
        <v>74</v>
      </c>
      <c r="G120" s="182">
        <v>70</v>
      </c>
      <c r="H120" s="182">
        <v>76</v>
      </c>
      <c r="I120" s="182">
        <v>127</v>
      </c>
      <c r="J120" s="182">
        <v>77</v>
      </c>
      <c r="K120" s="182">
        <v>50</v>
      </c>
      <c r="L120" s="182">
        <v>31</v>
      </c>
      <c r="M120" s="182">
        <v>30</v>
      </c>
      <c r="N120" s="182">
        <v>32</v>
      </c>
      <c r="O120" s="182">
        <v>95</v>
      </c>
      <c r="P120" s="182">
        <v>76</v>
      </c>
      <c r="Q120" s="182">
        <v>19</v>
      </c>
      <c r="R120" s="182">
        <v>41</v>
      </c>
      <c r="S120" s="182">
        <v>37</v>
      </c>
      <c r="T120" s="182">
        <v>58</v>
      </c>
      <c r="U120" s="182">
        <v>222</v>
      </c>
      <c r="V120" s="182">
        <v>153</v>
      </c>
      <c r="W120" s="182">
        <v>69</v>
      </c>
      <c r="X120" s="182">
        <v>35</v>
      </c>
      <c r="Y120" s="182">
        <v>33</v>
      </c>
      <c r="Z120" s="182">
        <v>39</v>
      </c>
      <c r="AA120" s="182">
        <v>38</v>
      </c>
      <c r="AB120" s="182">
        <v>23</v>
      </c>
      <c r="AC120" s="182">
        <v>15</v>
      </c>
      <c r="AD120" s="182">
        <v>11</v>
      </c>
      <c r="AE120" s="182" t="s">
        <v>428</v>
      </c>
      <c r="AF120" s="182" t="s">
        <v>428</v>
      </c>
      <c r="AG120" s="182">
        <v>1839</v>
      </c>
      <c r="AH120" s="182">
        <v>910</v>
      </c>
      <c r="AI120" s="182">
        <v>929</v>
      </c>
      <c r="AJ120" s="182">
        <v>68</v>
      </c>
      <c r="AK120" s="182">
        <v>63</v>
      </c>
      <c r="AL120" s="182">
        <v>72</v>
      </c>
    </row>
    <row r="121" spans="1:38" x14ac:dyDescent="0.2">
      <c r="A121" s="168" t="s">
        <v>355</v>
      </c>
      <c r="B121" s="168" t="s">
        <v>356</v>
      </c>
      <c r="C121" s="182">
        <v>1427</v>
      </c>
      <c r="D121" s="182">
        <v>697</v>
      </c>
      <c r="E121" s="182">
        <v>730</v>
      </c>
      <c r="F121" s="182">
        <v>72</v>
      </c>
      <c r="G121" s="182">
        <v>68</v>
      </c>
      <c r="H121" s="182">
        <v>75</v>
      </c>
      <c r="I121" s="182">
        <v>89</v>
      </c>
      <c r="J121" s="182">
        <v>58</v>
      </c>
      <c r="K121" s="182">
        <v>31</v>
      </c>
      <c r="L121" s="182">
        <v>44</v>
      </c>
      <c r="M121" s="182">
        <v>43</v>
      </c>
      <c r="N121" s="182">
        <v>45</v>
      </c>
      <c r="O121" s="182">
        <v>142</v>
      </c>
      <c r="P121" s="182">
        <v>91</v>
      </c>
      <c r="Q121" s="182">
        <v>51</v>
      </c>
      <c r="R121" s="182">
        <v>34</v>
      </c>
      <c r="S121" s="182">
        <v>35</v>
      </c>
      <c r="T121" s="182">
        <v>31</v>
      </c>
      <c r="U121" s="182">
        <v>231</v>
      </c>
      <c r="V121" s="182">
        <v>149</v>
      </c>
      <c r="W121" s="182">
        <v>82</v>
      </c>
      <c r="X121" s="182">
        <v>38</v>
      </c>
      <c r="Y121" s="182">
        <v>38</v>
      </c>
      <c r="Z121" s="182">
        <v>37</v>
      </c>
      <c r="AA121" s="182">
        <v>36</v>
      </c>
      <c r="AB121" s="182">
        <v>24</v>
      </c>
      <c r="AC121" s="182">
        <v>12</v>
      </c>
      <c r="AD121" s="182" t="s">
        <v>428</v>
      </c>
      <c r="AE121" s="182" t="s">
        <v>428</v>
      </c>
      <c r="AF121" s="182" t="s">
        <v>428</v>
      </c>
      <c r="AG121" s="182">
        <v>1718</v>
      </c>
      <c r="AH121" s="182">
        <v>879</v>
      </c>
      <c r="AI121" s="182">
        <v>839</v>
      </c>
      <c r="AJ121" s="182">
        <v>65</v>
      </c>
      <c r="AK121" s="182">
        <v>61</v>
      </c>
      <c r="AL121" s="182">
        <v>69</v>
      </c>
    </row>
    <row r="122" spans="1:38" x14ac:dyDescent="0.2">
      <c r="A122" s="168" t="s">
        <v>357</v>
      </c>
      <c r="B122" s="168" t="s">
        <v>358</v>
      </c>
      <c r="C122" s="182">
        <v>1781</v>
      </c>
      <c r="D122" s="182">
        <v>861</v>
      </c>
      <c r="E122" s="182">
        <v>920</v>
      </c>
      <c r="F122" s="182">
        <v>77</v>
      </c>
      <c r="G122" s="182">
        <v>76</v>
      </c>
      <c r="H122" s="182">
        <v>79</v>
      </c>
      <c r="I122" s="182">
        <v>154</v>
      </c>
      <c r="J122" s="182">
        <v>99</v>
      </c>
      <c r="K122" s="182">
        <v>55</v>
      </c>
      <c r="L122" s="182">
        <v>42</v>
      </c>
      <c r="M122" s="182">
        <v>45</v>
      </c>
      <c r="N122" s="182">
        <v>35</v>
      </c>
      <c r="O122" s="182">
        <v>177</v>
      </c>
      <c r="P122" s="182">
        <v>124</v>
      </c>
      <c r="Q122" s="182">
        <v>53</v>
      </c>
      <c r="R122" s="182">
        <v>39</v>
      </c>
      <c r="S122" s="182">
        <v>44</v>
      </c>
      <c r="T122" s="182">
        <v>28</v>
      </c>
      <c r="U122" s="182">
        <v>331</v>
      </c>
      <c r="V122" s="182">
        <v>223</v>
      </c>
      <c r="W122" s="182">
        <v>108</v>
      </c>
      <c r="X122" s="182">
        <v>40</v>
      </c>
      <c r="Y122" s="182">
        <v>44</v>
      </c>
      <c r="Z122" s="182">
        <v>31</v>
      </c>
      <c r="AA122" s="182">
        <v>45</v>
      </c>
      <c r="AB122" s="182">
        <v>34</v>
      </c>
      <c r="AC122" s="182">
        <v>11</v>
      </c>
      <c r="AD122" s="182">
        <v>13</v>
      </c>
      <c r="AE122" s="182" t="s">
        <v>428</v>
      </c>
      <c r="AF122" s="182" t="s">
        <v>428</v>
      </c>
      <c r="AG122" s="182">
        <v>2182</v>
      </c>
      <c r="AH122" s="182">
        <v>1129</v>
      </c>
      <c r="AI122" s="182">
        <v>1053</v>
      </c>
      <c r="AJ122" s="182">
        <v>70</v>
      </c>
      <c r="AK122" s="182">
        <v>67</v>
      </c>
      <c r="AL122" s="182">
        <v>73</v>
      </c>
    </row>
    <row r="123" spans="1:38" x14ac:dyDescent="0.2">
      <c r="A123" s="168" t="s">
        <v>369</v>
      </c>
      <c r="B123" s="168" t="s">
        <v>370</v>
      </c>
      <c r="C123" s="182">
        <v>1678</v>
      </c>
      <c r="D123" s="182">
        <v>836</v>
      </c>
      <c r="E123" s="182">
        <v>842</v>
      </c>
      <c r="F123" s="182">
        <v>68</v>
      </c>
      <c r="G123" s="182">
        <v>67</v>
      </c>
      <c r="H123" s="182">
        <v>69</v>
      </c>
      <c r="I123" s="182">
        <v>149</v>
      </c>
      <c r="J123" s="182">
        <v>96</v>
      </c>
      <c r="K123" s="182">
        <v>53</v>
      </c>
      <c r="L123" s="182">
        <v>29</v>
      </c>
      <c r="M123" s="182">
        <v>28</v>
      </c>
      <c r="N123" s="182">
        <v>30</v>
      </c>
      <c r="O123" s="182">
        <v>91</v>
      </c>
      <c r="P123" s="182">
        <v>71</v>
      </c>
      <c r="Q123" s="182">
        <v>20</v>
      </c>
      <c r="R123" s="182">
        <v>33</v>
      </c>
      <c r="S123" s="182">
        <v>32</v>
      </c>
      <c r="T123" s="182">
        <v>35</v>
      </c>
      <c r="U123" s="182">
        <v>240</v>
      </c>
      <c r="V123" s="182">
        <v>167</v>
      </c>
      <c r="W123" s="182">
        <v>73</v>
      </c>
      <c r="X123" s="182">
        <v>30</v>
      </c>
      <c r="Y123" s="182">
        <v>30</v>
      </c>
      <c r="Z123" s="182">
        <v>32</v>
      </c>
      <c r="AA123" s="182">
        <v>37</v>
      </c>
      <c r="AB123" s="182">
        <v>23</v>
      </c>
      <c r="AC123" s="182">
        <v>14</v>
      </c>
      <c r="AD123" s="182">
        <v>16</v>
      </c>
      <c r="AE123" s="182" t="s">
        <v>428</v>
      </c>
      <c r="AF123" s="182" t="s">
        <v>428</v>
      </c>
      <c r="AG123" s="182">
        <v>1970</v>
      </c>
      <c r="AH123" s="182">
        <v>1032</v>
      </c>
      <c r="AI123" s="182">
        <v>938</v>
      </c>
      <c r="AJ123" s="182">
        <v>62</v>
      </c>
      <c r="AK123" s="182">
        <v>60</v>
      </c>
      <c r="AL123" s="182">
        <v>65</v>
      </c>
    </row>
    <row r="124" spans="1:38" x14ac:dyDescent="0.2">
      <c r="A124" s="168" t="s">
        <v>242</v>
      </c>
      <c r="B124" s="168" t="s">
        <v>243</v>
      </c>
      <c r="C124" s="182">
        <v>5970</v>
      </c>
      <c r="D124" s="182">
        <v>2933</v>
      </c>
      <c r="E124" s="182">
        <v>3037</v>
      </c>
      <c r="F124" s="182">
        <v>77</v>
      </c>
      <c r="G124" s="182">
        <v>74</v>
      </c>
      <c r="H124" s="182">
        <v>79</v>
      </c>
      <c r="I124" s="182">
        <v>517</v>
      </c>
      <c r="J124" s="182">
        <v>342</v>
      </c>
      <c r="K124" s="182">
        <v>175</v>
      </c>
      <c r="L124" s="182">
        <v>32</v>
      </c>
      <c r="M124" s="182">
        <v>33</v>
      </c>
      <c r="N124" s="182">
        <v>30</v>
      </c>
      <c r="O124" s="182">
        <v>239</v>
      </c>
      <c r="P124" s="182">
        <v>173</v>
      </c>
      <c r="Q124" s="182">
        <v>66</v>
      </c>
      <c r="R124" s="182">
        <v>30</v>
      </c>
      <c r="S124" s="182">
        <v>28</v>
      </c>
      <c r="T124" s="182">
        <v>35</v>
      </c>
      <c r="U124" s="182">
        <v>756</v>
      </c>
      <c r="V124" s="182">
        <v>515</v>
      </c>
      <c r="W124" s="182">
        <v>241</v>
      </c>
      <c r="X124" s="182">
        <v>31</v>
      </c>
      <c r="Y124" s="182">
        <v>31</v>
      </c>
      <c r="Z124" s="182">
        <v>31</v>
      </c>
      <c r="AA124" s="182">
        <v>110</v>
      </c>
      <c r="AB124" s="182">
        <v>80</v>
      </c>
      <c r="AC124" s="182">
        <v>30</v>
      </c>
      <c r="AD124" s="182">
        <v>15</v>
      </c>
      <c r="AE124" s="182">
        <v>14</v>
      </c>
      <c r="AF124" s="182">
        <v>17</v>
      </c>
      <c r="AG124" s="182">
        <v>6890</v>
      </c>
      <c r="AH124" s="182">
        <v>3556</v>
      </c>
      <c r="AI124" s="182">
        <v>3334</v>
      </c>
      <c r="AJ124" s="182">
        <v>70</v>
      </c>
      <c r="AK124" s="182">
        <v>66</v>
      </c>
      <c r="AL124" s="182">
        <v>74</v>
      </c>
    </row>
    <row r="125" spans="1:38" x14ac:dyDescent="0.2">
      <c r="A125" s="168" t="s">
        <v>252</v>
      </c>
      <c r="B125" s="168" t="s">
        <v>253</v>
      </c>
      <c r="C125" s="182">
        <v>2309</v>
      </c>
      <c r="D125" s="182">
        <v>1122</v>
      </c>
      <c r="E125" s="182">
        <v>1187</v>
      </c>
      <c r="F125" s="182">
        <v>67</v>
      </c>
      <c r="G125" s="182">
        <v>65</v>
      </c>
      <c r="H125" s="182">
        <v>69</v>
      </c>
      <c r="I125" s="182">
        <v>241</v>
      </c>
      <c r="J125" s="182">
        <v>144</v>
      </c>
      <c r="K125" s="182">
        <v>97</v>
      </c>
      <c r="L125" s="182">
        <v>24</v>
      </c>
      <c r="M125" s="182">
        <v>28</v>
      </c>
      <c r="N125" s="182">
        <v>20</v>
      </c>
      <c r="O125" s="182">
        <v>133</v>
      </c>
      <c r="P125" s="182">
        <v>95</v>
      </c>
      <c r="Q125" s="182">
        <v>38</v>
      </c>
      <c r="R125" s="182">
        <v>26</v>
      </c>
      <c r="S125" s="182">
        <v>25</v>
      </c>
      <c r="T125" s="182">
        <v>26</v>
      </c>
      <c r="U125" s="182">
        <v>374</v>
      </c>
      <c r="V125" s="182">
        <v>239</v>
      </c>
      <c r="W125" s="182">
        <v>135</v>
      </c>
      <c r="X125" s="182">
        <v>25</v>
      </c>
      <c r="Y125" s="182">
        <v>27</v>
      </c>
      <c r="Z125" s="182">
        <v>21</v>
      </c>
      <c r="AA125" s="182">
        <v>50</v>
      </c>
      <c r="AB125" s="182">
        <v>36</v>
      </c>
      <c r="AC125" s="182">
        <v>14</v>
      </c>
      <c r="AD125" s="182">
        <v>12</v>
      </c>
      <c r="AE125" s="182" t="s">
        <v>428</v>
      </c>
      <c r="AF125" s="182" t="s">
        <v>428</v>
      </c>
      <c r="AG125" s="182">
        <v>2765</v>
      </c>
      <c r="AH125" s="182">
        <v>1416</v>
      </c>
      <c r="AI125" s="182">
        <v>1349</v>
      </c>
      <c r="AJ125" s="182">
        <v>60</v>
      </c>
      <c r="AK125" s="182">
        <v>57</v>
      </c>
      <c r="AL125" s="182">
        <v>63</v>
      </c>
    </row>
    <row r="126" spans="1:38" x14ac:dyDescent="0.2">
      <c r="A126" s="168" t="s">
        <v>124</v>
      </c>
      <c r="B126" s="168" t="s">
        <v>125</v>
      </c>
      <c r="C126" s="182">
        <v>1186</v>
      </c>
      <c r="D126" s="182">
        <v>547</v>
      </c>
      <c r="E126" s="182">
        <v>639</v>
      </c>
      <c r="F126" s="182">
        <v>73</v>
      </c>
      <c r="G126" s="182">
        <v>67</v>
      </c>
      <c r="H126" s="182">
        <v>78</v>
      </c>
      <c r="I126" s="182">
        <v>160</v>
      </c>
      <c r="J126" s="182">
        <v>111</v>
      </c>
      <c r="K126" s="182">
        <v>49</v>
      </c>
      <c r="L126" s="182">
        <v>18</v>
      </c>
      <c r="M126" s="182">
        <v>23</v>
      </c>
      <c r="N126" s="182">
        <v>6</v>
      </c>
      <c r="O126" s="182">
        <v>81</v>
      </c>
      <c r="P126" s="182">
        <v>62</v>
      </c>
      <c r="Q126" s="182">
        <v>19</v>
      </c>
      <c r="R126" s="182">
        <v>30</v>
      </c>
      <c r="S126" s="182">
        <v>29</v>
      </c>
      <c r="T126" s="182">
        <v>32</v>
      </c>
      <c r="U126" s="182">
        <v>241</v>
      </c>
      <c r="V126" s="182">
        <v>173</v>
      </c>
      <c r="W126" s="182">
        <v>68</v>
      </c>
      <c r="X126" s="182">
        <v>22</v>
      </c>
      <c r="Y126" s="182">
        <v>25</v>
      </c>
      <c r="Z126" s="182">
        <v>13</v>
      </c>
      <c r="AA126" s="182">
        <v>17</v>
      </c>
      <c r="AB126" s="182">
        <v>12</v>
      </c>
      <c r="AC126" s="182">
        <v>5</v>
      </c>
      <c r="AD126" s="182" t="s">
        <v>428</v>
      </c>
      <c r="AE126" s="182" t="s">
        <v>428</v>
      </c>
      <c r="AF126" s="182" t="s">
        <v>428</v>
      </c>
      <c r="AG126" s="182">
        <v>1447</v>
      </c>
      <c r="AH126" s="182">
        <v>734</v>
      </c>
      <c r="AI126" s="182">
        <v>713</v>
      </c>
      <c r="AJ126" s="182">
        <v>63</v>
      </c>
      <c r="AK126" s="182">
        <v>55</v>
      </c>
      <c r="AL126" s="182">
        <v>71</v>
      </c>
    </row>
    <row r="127" spans="1:38" x14ac:dyDescent="0.2">
      <c r="A127" s="168" t="s">
        <v>149</v>
      </c>
      <c r="B127" s="168" t="s">
        <v>150</v>
      </c>
      <c r="C127" s="182">
        <v>2123</v>
      </c>
      <c r="D127" s="182">
        <v>1041</v>
      </c>
      <c r="E127" s="182">
        <v>1082</v>
      </c>
      <c r="F127" s="182">
        <v>80</v>
      </c>
      <c r="G127" s="182">
        <v>78</v>
      </c>
      <c r="H127" s="182">
        <v>81</v>
      </c>
      <c r="I127" s="182">
        <v>197</v>
      </c>
      <c r="J127" s="182">
        <v>125</v>
      </c>
      <c r="K127" s="182">
        <v>72</v>
      </c>
      <c r="L127" s="182">
        <v>29</v>
      </c>
      <c r="M127" s="182">
        <v>30</v>
      </c>
      <c r="N127" s="182">
        <v>28</v>
      </c>
      <c r="O127" s="182">
        <v>134</v>
      </c>
      <c r="P127" s="182">
        <v>87</v>
      </c>
      <c r="Q127" s="182">
        <v>47</v>
      </c>
      <c r="R127" s="182">
        <v>37</v>
      </c>
      <c r="S127" s="182">
        <v>34</v>
      </c>
      <c r="T127" s="182">
        <v>40</v>
      </c>
      <c r="U127" s="182">
        <v>331</v>
      </c>
      <c r="V127" s="182">
        <v>212</v>
      </c>
      <c r="W127" s="182">
        <v>119</v>
      </c>
      <c r="X127" s="182">
        <v>32</v>
      </c>
      <c r="Y127" s="182">
        <v>32</v>
      </c>
      <c r="Z127" s="182">
        <v>33</v>
      </c>
      <c r="AA127" s="182">
        <v>44</v>
      </c>
      <c r="AB127" s="182">
        <v>35</v>
      </c>
      <c r="AC127" s="182">
        <v>9</v>
      </c>
      <c r="AD127" s="182">
        <v>11</v>
      </c>
      <c r="AE127" s="182" t="s">
        <v>428</v>
      </c>
      <c r="AF127" s="182" t="s">
        <v>428</v>
      </c>
      <c r="AG127" s="182">
        <v>2511</v>
      </c>
      <c r="AH127" s="182">
        <v>1290</v>
      </c>
      <c r="AI127" s="182">
        <v>1221</v>
      </c>
      <c r="AJ127" s="182">
        <v>72</v>
      </c>
      <c r="AK127" s="182">
        <v>68</v>
      </c>
      <c r="AL127" s="182">
        <v>76</v>
      </c>
    </row>
    <row r="128" spans="1:38" x14ac:dyDescent="0.2">
      <c r="A128" s="168" t="s">
        <v>380</v>
      </c>
      <c r="B128" s="168" t="s">
        <v>381</v>
      </c>
      <c r="C128" s="182">
        <v>6200</v>
      </c>
      <c r="D128" s="182">
        <v>2925</v>
      </c>
      <c r="E128" s="182">
        <v>3275</v>
      </c>
      <c r="F128" s="182">
        <v>80</v>
      </c>
      <c r="G128" s="182">
        <v>77</v>
      </c>
      <c r="H128" s="182">
        <v>83</v>
      </c>
      <c r="I128" s="182">
        <v>687</v>
      </c>
      <c r="J128" s="182">
        <v>451</v>
      </c>
      <c r="K128" s="182">
        <v>236</v>
      </c>
      <c r="L128" s="182">
        <v>45</v>
      </c>
      <c r="M128" s="182">
        <v>44</v>
      </c>
      <c r="N128" s="182">
        <v>45</v>
      </c>
      <c r="O128" s="182">
        <v>410</v>
      </c>
      <c r="P128" s="182">
        <v>297</v>
      </c>
      <c r="Q128" s="182">
        <v>113</v>
      </c>
      <c r="R128" s="182">
        <v>33</v>
      </c>
      <c r="S128" s="182">
        <v>32</v>
      </c>
      <c r="T128" s="182">
        <v>37</v>
      </c>
      <c r="U128" s="182">
        <v>1097</v>
      </c>
      <c r="V128" s="182">
        <v>748</v>
      </c>
      <c r="W128" s="182">
        <v>349</v>
      </c>
      <c r="X128" s="182">
        <v>40</v>
      </c>
      <c r="Y128" s="182">
        <v>39</v>
      </c>
      <c r="Z128" s="182">
        <v>43</v>
      </c>
      <c r="AA128" s="182">
        <v>141</v>
      </c>
      <c r="AB128" s="182">
        <v>97</v>
      </c>
      <c r="AC128" s="182">
        <v>44</v>
      </c>
      <c r="AD128" s="182">
        <v>18</v>
      </c>
      <c r="AE128" s="182">
        <v>19</v>
      </c>
      <c r="AF128" s="182">
        <v>18</v>
      </c>
      <c r="AG128" s="182">
        <v>7468</v>
      </c>
      <c r="AH128" s="182">
        <v>3787</v>
      </c>
      <c r="AI128" s="182">
        <v>3681</v>
      </c>
      <c r="AJ128" s="182">
        <v>73</v>
      </c>
      <c r="AK128" s="182">
        <v>68</v>
      </c>
      <c r="AL128" s="182">
        <v>78</v>
      </c>
    </row>
    <row r="129" spans="1:38" x14ac:dyDescent="0.2">
      <c r="A129" s="168" t="s">
        <v>390</v>
      </c>
      <c r="B129" s="168" t="s">
        <v>391</v>
      </c>
      <c r="C129" s="182">
        <v>2392</v>
      </c>
      <c r="D129" s="182">
        <v>1118</v>
      </c>
      <c r="E129" s="182">
        <v>1274</v>
      </c>
      <c r="F129" s="182">
        <v>78</v>
      </c>
      <c r="G129" s="182">
        <v>77</v>
      </c>
      <c r="H129" s="182">
        <v>80</v>
      </c>
      <c r="I129" s="182">
        <v>209</v>
      </c>
      <c r="J129" s="182">
        <v>153</v>
      </c>
      <c r="K129" s="182">
        <v>56</v>
      </c>
      <c r="L129" s="182">
        <v>34</v>
      </c>
      <c r="M129" s="182">
        <v>37</v>
      </c>
      <c r="N129" s="182">
        <v>27</v>
      </c>
      <c r="O129" s="182">
        <v>223</v>
      </c>
      <c r="P129" s="182">
        <v>154</v>
      </c>
      <c r="Q129" s="182">
        <v>69</v>
      </c>
      <c r="R129" s="182">
        <v>39</v>
      </c>
      <c r="S129" s="182">
        <v>39</v>
      </c>
      <c r="T129" s="182">
        <v>41</v>
      </c>
      <c r="U129" s="182">
        <v>432</v>
      </c>
      <c r="V129" s="182">
        <v>307</v>
      </c>
      <c r="W129" s="182">
        <v>125</v>
      </c>
      <c r="X129" s="182">
        <v>37</v>
      </c>
      <c r="Y129" s="182">
        <v>38</v>
      </c>
      <c r="Z129" s="182">
        <v>34</v>
      </c>
      <c r="AA129" s="182">
        <v>67</v>
      </c>
      <c r="AB129" s="182">
        <v>54</v>
      </c>
      <c r="AC129" s="182">
        <v>13</v>
      </c>
      <c r="AD129" s="182">
        <v>15</v>
      </c>
      <c r="AE129" s="182" t="s">
        <v>428</v>
      </c>
      <c r="AF129" s="182" t="s">
        <v>428</v>
      </c>
      <c r="AG129" s="182">
        <v>2898</v>
      </c>
      <c r="AH129" s="182">
        <v>1481</v>
      </c>
      <c r="AI129" s="182">
        <v>1417</v>
      </c>
      <c r="AJ129" s="182">
        <v>70</v>
      </c>
      <c r="AK129" s="182">
        <v>67</v>
      </c>
      <c r="AL129" s="182">
        <v>75</v>
      </c>
    </row>
    <row r="130" spans="1:38" x14ac:dyDescent="0.2">
      <c r="A130" s="168" t="s">
        <v>400</v>
      </c>
      <c r="B130" s="168" t="s">
        <v>401</v>
      </c>
      <c r="C130" s="182" t="s">
        <v>428</v>
      </c>
      <c r="D130" s="182" t="s">
        <v>428</v>
      </c>
      <c r="E130" s="182" t="s">
        <v>428</v>
      </c>
      <c r="F130" s="182" t="s">
        <v>428</v>
      </c>
      <c r="G130" s="182" t="s">
        <v>428</v>
      </c>
      <c r="H130" s="182" t="s">
        <v>428</v>
      </c>
      <c r="I130" s="182" t="s">
        <v>428</v>
      </c>
      <c r="J130" s="182" t="s">
        <v>428</v>
      </c>
      <c r="K130" s="182" t="s">
        <v>428</v>
      </c>
      <c r="L130" s="182" t="s">
        <v>428</v>
      </c>
      <c r="M130" s="182" t="s">
        <v>428</v>
      </c>
      <c r="N130" s="182" t="s">
        <v>428</v>
      </c>
      <c r="O130" s="182" t="s">
        <v>428</v>
      </c>
      <c r="P130" s="182" t="s">
        <v>428</v>
      </c>
      <c r="Q130" s="182" t="s">
        <v>428</v>
      </c>
      <c r="R130" s="182" t="s">
        <v>428</v>
      </c>
      <c r="S130" s="182" t="s">
        <v>428</v>
      </c>
      <c r="T130" s="182" t="s">
        <v>428</v>
      </c>
      <c r="U130" s="182" t="s">
        <v>428</v>
      </c>
      <c r="V130" s="182" t="s">
        <v>428</v>
      </c>
      <c r="W130" s="182" t="s">
        <v>428</v>
      </c>
      <c r="X130" s="182" t="s">
        <v>428</v>
      </c>
      <c r="Y130" s="182" t="s">
        <v>428</v>
      </c>
      <c r="Z130" s="182" t="s">
        <v>428</v>
      </c>
      <c r="AA130" s="182" t="s">
        <v>428</v>
      </c>
      <c r="AB130" s="182" t="s">
        <v>428</v>
      </c>
      <c r="AC130" s="182" t="s">
        <v>428</v>
      </c>
      <c r="AD130" s="182" t="s">
        <v>428</v>
      </c>
      <c r="AE130" s="182" t="s">
        <v>428</v>
      </c>
      <c r="AF130" s="182" t="s">
        <v>428</v>
      </c>
      <c r="AG130" s="182" t="s">
        <v>428</v>
      </c>
      <c r="AH130" s="182" t="s">
        <v>428</v>
      </c>
      <c r="AI130" s="182" t="s">
        <v>428</v>
      </c>
      <c r="AJ130" s="182" t="s">
        <v>428</v>
      </c>
      <c r="AK130" s="182" t="s">
        <v>428</v>
      </c>
      <c r="AL130" s="182" t="s">
        <v>428</v>
      </c>
    </row>
    <row r="131" spans="1:38" x14ac:dyDescent="0.2">
      <c r="A131" s="168" t="s">
        <v>244</v>
      </c>
      <c r="B131" s="168" t="s">
        <v>245</v>
      </c>
      <c r="C131" s="182">
        <v>13348</v>
      </c>
      <c r="D131" s="182">
        <v>6446</v>
      </c>
      <c r="E131" s="182">
        <v>6902</v>
      </c>
      <c r="F131" s="182">
        <v>74</v>
      </c>
      <c r="G131" s="182">
        <v>72</v>
      </c>
      <c r="H131" s="182">
        <v>76</v>
      </c>
      <c r="I131" s="182">
        <v>1232</v>
      </c>
      <c r="J131" s="182">
        <v>817</v>
      </c>
      <c r="K131" s="182">
        <v>415</v>
      </c>
      <c r="L131" s="182">
        <v>28</v>
      </c>
      <c r="M131" s="182">
        <v>27</v>
      </c>
      <c r="N131" s="182">
        <v>30</v>
      </c>
      <c r="O131" s="182">
        <v>698</v>
      </c>
      <c r="P131" s="182">
        <v>489</v>
      </c>
      <c r="Q131" s="182">
        <v>209</v>
      </c>
      <c r="R131" s="182">
        <v>25</v>
      </c>
      <c r="S131" s="182">
        <v>25</v>
      </c>
      <c r="T131" s="182">
        <v>26</v>
      </c>
      <c r="U131" s="182">
        <v>1930</v>
      </c>
      <c r="V131" s="182">
        <v>1306</v>
      </c>
      <c r="W131" s="182">
        <v>624</v>
      </c>
      <c r="X131" s="182">
        <v>27</v>
      </c>
      <c r="Y131" s="182">
        <v>26</v>
      </c>
      <c r="Z131" s="182">
        <v>29</v>
      </c>
      <c r="AA131" s="182">
        <v>341</v>
      </c>
      <c r="AB131" s="182">
        <v>244</v>
      </c>
      <c r="AC131" s="182">
        <v>97</v>
      </c>
      <c r="AD131" s="182">
        <v>18</v>
      </c>
      <c r="AE131" s="182">
        <v>20</v>
      </c>
      <c r="AF131" s="182">
        <v>11</v>
      </c>
      <c r="AG131" s="182">
        <v>15699</v>
      </c>
      <c r="AH131" s="182">
        <v>8051</v>
      </c>
      <c r="AI131" s="182">
        <v>7648</v>
      </c>
      <c r="AJ131" s="182">
        <v>67</v>
      </c>
      <c r="AK131" s="182">
        <v>63</v>
      </c>
      <c r="AL131" s="182">
        <v>71</v>
      </c>
    </row>
    <row r="132" spans="1:38" x14ac:dyDescent="0.2">
      <c r="A132" s="168" t="s">
        <v>254</v>
      </c>
      <c r="B132" s="168" t="s">
        <v>441</v>
      </c>
      <c r="C132" s="182">
        <v>1663</v>
      </c>
      <c r="D132" s="182">
        <v>792</v>
      </c>
      <c r="E132" s="182">
        <v>871</v>
      </c>
      <c r="F132" s="182">
        <v>72</v>
      </c>
      <c r="G132" s="182">
        <v>73</v>
      </c>
      <c r="H132" s="182">
        <v>71</v>
      </c>
      <c r="I132" s="182">
        <v>209</v>
      </c>
      <c r="J132" s="182">
        <v>131</v>
      </c>
      <c r="K132" s="182">
        <v>78</v>
      </c>
      <c r="L132" s="182">
        <v>29</v>
      </c>
      <c r="M132" s="182">
        <v>29</v>
      </c>
      <c r="N132" s="182">
        <v>28</v>
      </c>
      <c r="O132" s="182">
        <v>93</v>
      </c>
      <c r="P132" s="182">
        <v>73</v>
      </c>
      <c r="Q132" s="182">
        <v>20</v>
      </c>
      <c r="R132" s="182">
        <v>20</v>
      </c>
      <c r="S132" s="182">
        <v>21</v>
      </c>
      <c r="T132" s="182">
        <v>20</v>
      </c>
      <c r="U132" s="182">
        <v>302</v>
      </c>
      <c r="V132" s="182">
        <v>204</v>
      </c>
      <c r="W132" s="182">
        <v>98</v>
      </c>
      <c r="X132" s="182">
        <v>26</v>
      </c>
      <c r="Y132" s="182">
        <v>26</v>
      </c>
      <c r="Z132" s="182">
        <v>27</v>
      </c>
      <c r="AA132" s="182">
        <v>41</v>
      </c>
      <c r="AB132" s="182">
        <v>31</v>
      </c>
      <c r="AC132" s="182">
        <v>10</v>
      </c>
      <c r="AD132" s="182">
        <v>20</v>
      </c>
      <c r="AE132" s="182" t="s">
        <v>428</v>
      </c>
      <c r="AF132" s="182" t="s">
        <v>428</v>
      </c>
      <c r="AG132" s="182">
        <v>2017</v>
      </c>
      <c r="AH132" s="182">
        <v>1031</v>
      </c>
      <c r="AI132" s="182">
        <v>986</v>
      </c>
      <c r="AJ132" s="182">
        <v>64</v>
      </c>
      <c r="AK132" s="182">
        <v>62</v>
      </c>
      <c r="AL132" s="182">
        <v>66</v>
      </c>
    </row>
    <row r="133" spans="1:38" x14ac:dyDescent="0.2">
      <c r="A133" s="168" t="s">
        <v>257</v>
      </c>
      <c r="B133" s="168" t="s">
        <v>258</v>
      </c>
      <c r="C133" s="182">
        <v>1962</v>
      </c>
      <c r="D133" s="182">
        <v>921</v>
      </c>
      <c r="E133" s="182">
        <v>1041</v>
      </c>
      <c r="F133" s="182">
        <v>77</v>
      </c>
      <c r="G133" s="182">
        <v>73</v>
      </c>
      <c r="H133" s="182">
        <v>81</v>
      </c>
      <c r="I133" s="182">
        <v>202</v>
      </c>
      <c r="J133" s="182">
        <v>134</v>
      </c>
      <c r="K133" s="182">
        <v>68</v>
      </c>
      <c r="L133" s="182">
        <v>41</v>
      </c>
      <c r="M133" s="182">
        <v>40</v>
      </c>
      <c r="N133" s="182">
        <v>41</v>
      </c>
      <c r="O133" s="182">
        <v>88</v>
      </c>
      <c r="P133" s="182">
        <v>64</v>
      </c>
      <c r="Q133" s="182">
        <v>24</v>
      </c>
      <c r="R133" s="182">
        <v>27</v>
      </c>
      <c r="S133" s="182">
        <v>31</v>
      </c>
      <c r="T133" s="182">
        <v>17</v>
      </c>
      <c r="U133" s="182">
        <v>290</v>
      </c>
      <c r="V133" s="182">
        <v>198</v>
      </c>
      <c r="W133" s="182">
        <v>92</v>
      </c>
      <c r="X133" s="182">
        <v>37</v>
      </c>
      <c r="Y133" s="182">
        <v>37</v>
      </c>
      <c r="Z133" s="182">
        <v>35</v>
      </c>
      <c r="AA133" s="182">
        <v>36</v>
      </c>
      <c r="AB133" s="182">
        <v>25</v>
      </c>
      <c r="AC133" s="182">
        <v>11</v>
      </c>
      <c r="AD133" s="182" t="s">
        <v>428</v>
      </c>
      <c r="AE133" s="182">
        <v>16</v>
      </c>
      <c r="AF133" s="182" t="s">
        <v>428</v>
      </c>
      <c r="AG133" s="182">
        <v>2299</v>
      </c>
      <c r="AH133" s="182">
        <v>1148</v>
      </c>
      <c r="AI133" s="182">
        <v>1151</v>
      </c>
      <c r="AJ133" s="182">
        <v>71</v>
      </c>
      <c r="AK133" s="182">
        <v>66</v>
      </c>
      <c r="AL133" s="182">
        <v>76</v>
      </c>
    </row>
    <row r="134" spans="1:38" x14ac:dyDescent="0.2">
      <c r="A134" s="168" t="s">
        <v>214</v>
      </c>
      <c r="B134" s="168" t="s">
        <v>215</v>
      </c>
      <c r="C134" s="182">
        <v>1506</v>
      </c>
      <c r="D134" s="182">
        <v>778</v>
      </c>
      <c r="E134" s="182">
        <v>728</v>
      </c>
      <c r="F134" s="182">
        <v>75</v>
      </c>
      <c r="G134" s="182">
        <v>71</v>
      </c>
      <c r="H134" s="182">
        <v>79</v>
      </c>
      <c r="I134" s="182">
        <v>194</v>
      </c>
      <c r="J134" s="182">
        <v>125</v>
      </c>
      <c r="K134" s="182">
        <v>69</v>
      </c>
      <c r="L134" s="182">
        <v>43</v>
      </c>
      <c r="M134" s="182">
        <v>39</v>
      </c>
      <c r="N134" s="182">
        <v>49</v>
      </c>
      <c r="O134" s="182">
        <v>88</v>
      </c>
      <c r="P134" s="182">
        <v>63</v>
      </c>
      <c r="Q134" s="182">
        <v>25</v>
      </c>
      <c r="R134" s="182">
        <v>18</v>
      </c>
      <c r="S134" s="182">
        <v>19</v>
      </c>
      <c r="T134" s="182">
        <v>16</v>
      </c>
      <c r="U134" s="182">
        <v>282</v>
      </c>
      <c r="V134" s="182">
        <v>188</v>
      </c>
      <c r="W134" s="182">
        <v>94</v>
      </c>
      <c r="X134" s="182">
        <v>35</v>
      </c>
      <c r="Y134" s="182">
        <v>32</v>
      </c>
      <c r="Z134" s="182">
        <v>40</v>
      </c>
      <c r="AA134" s="182">
        <v>19</v>
      </c>
      <c r="AB134" s="182">
        <v>13</v>
      </c>
      <c r="AC134" s="182">
        <v>6</v>
      </c>
      <c r="AD134" s="182" t="s">
        <v>428</v>
      </c>
      <c r="AE134" s="182" t="s">
        <v>428</v>
      </c>
      <c r="AF134" s="182" t="s">
        <v>428</v>
      </c>
      <c r="AG134" s="182">
        <v>1820</v>
      </c>
      <c r="AH134" s="182">
        <v>985</v>
      </c>
      <c r="AI134" s="182">
        <v>835</v>
      </c>
      <c r="AJ134" s="182">
        <v>68</v>
      </c>
      <c r="AK134" s="182">
        <v>63</v>
      </c>
      <c r="AL134" s="182">
        <v>74</v>
      </c>
    </row>
    <row r="135" spans="1:38" x14ac:dyDescent="0.2">
      <c r="A135" s="168" t="s">
        <v>234</v>
      </c>
      <c r="B135" s="168" t="s">
        <v>235</v>
      </c>
      <c r="C135" s="182">
        <v>4986</v>
      </c>
      <c r="D135" s="182">
        <v>2388</v>
      </c>
      <c r="E135" s="182">
        <v>2598</v>
      </c>
      <c r="F135" s="182">
        <v>79</v>
      </c>
      <c r="G135" s="182">
        <v>77</v>
      </c>
      <c r="H135" s="182">
        <v>81</v>
      </c>
      <c r="I135" s="182">
        <v>429</v>
      </c>
      <c r="J135" s="182">
        <v>277</v>
      </c>
      <c r="K135" s="182">
        <v>152</v>
      </c>
      <c r="L135" s="182">
        <v>36</v>
      </c>
      <c r="M135" s="182">
        <v>40</v>
      </c>
      <c r="N135" s="182">
        <v>27</v>
      </c>
      <c r="O135" s="182">
        <v>573</v>
      </c>
      <c r="P135" s="182">
        <v>383</v>
      </c>
      <c r="Q135" s="182">
        <v>190</v>
      </c>
      <c r="R135" s="182">
        <v>41</v>
      </c>
      <c r="S135" s="182">
        <v>39</v>
      </c>
      <c r="T135" s="182">
        <v>43</v>
      </c>
      <c r="U135" s="182">
        <v>1002</v>
      </c>
      <c r="V135" s="182">
        <v>660</v>
      </c>
      <c r="W135" s="182">
        <v>342</v>
      </c>
      <c r="X135" s="182">
        <v>39</v>
      </c>
      <c r="Y135" s="182">
        <v>40</v>
      </c>
      <c r="Z135" s="182">
        <v>36</v>
      </c>
      <c r="AA135" s="182">
        <v>154</v>
      </c>
      <c r="AB135" s="182">
        <v>106</v>
      </c>
      <c r="AC135" s="182">
        <v>48</v>
      </c>
      <c r="AD135" s="182">
        <v>13</v>
      </c>
      <c r="AE135" s="182">
        <v>12</v>
      </c>
      <c r="AF135" s="182">
        <v>15</v>
      </c>
      <c r="AG135" s="182">
        <v>6159</v>
      </c>
      <c r="AH135" s="182">
        <v>3157</v>
      </c>
      <c r="AI135" s="182">
        <v>3002</v>
      </c>
      <c r="AJ135" s="182">
        <v>71</v>
      </c>
      <c r="AK135" s="182">
        <v>67</v>
      </c>
      <c r="AL135" s="182">
        <v>74</v>
      </c>
    </row>
    <row r="136" spans="1:38" x14ac:dyDescent="0.2">
      <c r="A136" s="168" t="s">
        <v>345</v>
      </c>
      <c r="B136" s="168" t="s">
        <v>346</v>
      </c>
      <c r="C136" s="182">
        <v>13699</v>
      </c>
      <c r="D136" s="182">
        <v>6581</v>
      </c>
      <c r="E136" s="182">
        <v>7118</v>
      </c>
      <c r="F136" s="182">
        <v>76</v>
      </c>
      <c r="G136" s="182">
        <v>74</v>
      </c>
      <c r="H136" s="182">
        <v>78</v>
      </c>
      <c r="I136" s="182">
        <v>1750</v>
      </c>
      <c r="J136" s="182">
        <v>1119</v>
      </c>
      <c r="K136" s="182">
        <v>631</v>
      </c>
      <c r="L136" s="182">
        <v>36</v>
      </c>
      <c r="M136" s="182">
        <v>36</v>
      </c>
      <c r="N136" s="182">
        <v>35</v>
      </c>
      <c r="O136" s="182">
        <v>1000</v>
      </c>
      <c r="P136" s="182">
        <v>701</v>
      </c>
      <c r="Q136" s="182">
        <v>299</v>
      </c>
      <c r="R136" s="182">
        <v>33</v>
      </c>
      <c r="S136" s="182">
        <v>34</v>
      </c>
      <c r="T136" s="182">
        <v>31</v>
      </c>
      <c r="U136" s="182">
        <v>2750</v>
      </c>
      <c r="V136" s="182">
        <v>1820</v>
      </c>
      <c r="W136" s="182">
        <v>930</v>
      </c>
      <c r="X136" s="182">
        <v>35</v>
      </c>
      <c r="Y136" s="182">
        <v>35</v>
      </c>
      <c r="Z136" s="182">
        <v>34</v>
      </c>
      <c r="AA136" s="182">
        <v>275</v>
      </c>
      <c r="AB136" s="182">
        <v>193</v>
      </c>
      <c r="AC136" s="182">
        <v>82</v>
      </c>
      <c r="AD136" s="182">
        <v>11</v>
      </c>
      <c r="AE136" s="182">
        <v>13</v>
      </c>
      <c r="AF136" s="182">
        <v>7</v>
      </c>
      <c r="AG136" s="182">
        <v>16828</v>
      </c>
      <c r="AH136" s="182">
        <v>8650</v>
      </c>
      <c r="AI136" s="182">
        <v>8178</v>
      </c>
      <c r="AJ136" s="182">
        <v>68</v>
      </c>
      <c r="AK136" s="182">
        <v>64</v>
      </c>
      <c r="AL136" s="182">
        <v>72</v>
      </c>
    </row>
    <row r="137" spans="1:38" x14ac:dyDescent="0.2">
      <c r="A137" s="168" t="s">
        <v>347</v>
      </c>
      <c r="B137" s="168" t="s">
        <v>348</v>
      </c>
      <c r="C137" s="182">
        <v>2507</v>
      </c>
      <c r="D137" s="182">
        <v>1177</v>
      </c>
      <c r="E137" s="182">
        <v>1330</v>
      </c>
      <c r="F137" s="182">
        <v>72</v>
      </c>
      <c r="G137" s="182">
        <v>70</v>
      </c>
      <c r="H137" s="182">
        <v>74</v>
      </c>
      <c r="I137" s="182">
        <v>372</v>
      </c>
      <c r="J137" s="182">
        <v>235</v>
      </c>
      <c r="K137" s="182">
        <v>137</v>
      </c>
      <c r="L137" s="182">
        <v>28</v>
      </c>
      <c r="M137" s="182">
        <v>29</v>
      </c>
      <c r="N137" s="182">
        <v>27</v>
      </c>
      <c r="O137" s="182">
        <v>296</v>
      </c>
      <c r="P137" s="182">
        <v>197</v>
      </c>
      <c r="Q137" s="182">
        <v>99</v>
      </c>
      <c r="R137" s="182">
        <v>32</v>
      </c>
      <c r="S137" s="182">
        <v>31</v>
      </c>
      <c r="T137" s="182">
        <v>34</v>
      </c>
      <c r="U137" s="182">
        <v>668</v>
      </c>
      <c r="V137" s="182">
        <v>432</v>
      </c>
      <c r="W137" s="182">
        <v>236</v>
      </c>
      <c r="X137" s="182">
        <v>30</v>
      </c>
      <c r="Y137" s="182">
        <v>30</v>
      </c>
      <c r="Z137" s="182">
        <v>30</v>
      </c>
      <c r="AA137" s="182">
        <v>54</v>
      </c>
      <c r="AB137" s="182">
        <v>35</v>
      </c>
      <c r="AC137" s="182">
        <v>19</v>
      </c>
      <c r="AD137" s="182">
        <v>9</v>
      </c>
      <c r="AE137" s="182" t="s">
        <v>428</v>
      </c>
      <c r="AF137" s="182" t="s">
        <v>428</v>
      </c>
      <c r="AG137" s="182">
        <v>3244</v>
      </c>
      <c r="AH137" s="182">
        <v>1652</v>
      </c>
      <c r="AI137" s="182">
        <v>1592</v>
      </c>
      <c r="AJ137" s="182">
        <v>62</v>
      </c>
      <c r="AK137" s="182">
        <v>58</v>
      </c>
      <c r="AL137" s="182">
        <v>67</v>
      </c>
    </row>
    <row r="138" spans="1:38" x14ac:dyDescent="0.2">
      <c r="A138" s="168" t="s">
        <v>128</v>
      </c>
      <c r="B138" s="168" t="s">
        <v>129</v>
      </c>
      <c r="C138" s="182">
        <v>11665</v>
      </c>
      <c r="D138" s="182">
        <v>5702</v>
      </c>
      <c r="E138" s="182">
        <v>5963</v>
      </c>
      <c r="F138" s="182">
        <v>77</v>
      </c>
      <c r="G138" s="182">
        <v>75</v>
      </c>
      <c r="H138" s="182">
        <v>79</v>
      </c>
      <c r="I138" s="182">
        <v>906</v>
      </c>
      <c r="J138" s="182">
        <v>606</v>
      </c>
      <c r="K138" s="182">
        <v>300</v>
      </c>
      <c r="L138" s="182">
        <v>26</v>
      </c>
      <c r="M138" s="182">
        <v>26</v>
      </c>
      <c r="N138" s="182">
        <v>26</v>
      </c>
      <c r="O138" s="182">
        <v>536</v>
      </c>
      <c r="P138" s="182">
        <v>385</v>
      </c>
      <c r="Q138" s="182">
        <v>151</v>
      </c>
      <c r="R138" s="182">
        <v>34</v>
      </c>
      <c r="S138" s="182">
        <v>33</v>
      </c>
      <c r="T138" s="182">
        <v>36</v>
      </c>
      <c r="U138" s="182">
        <v>1442</v>
      </c>
      <c r="V138" s="182">
        <v>991</v>
      </c>
      <c r="W138" s="182">
        <v>451</v>
      </c>
      <c r="X138" s="182">
        <v>29</v>
      </c>
      <c r="Y138" s="182">
        <v>29</v>
      </c>
      <c r="Z138" s="182">
        <v>29</v>
      </c>
      <c r="AA138" s="182">
        <v>224</v>
      </c>
      <c r="AB138" s="182">
        <v>155</v>
      </c>
      <c r="AC138" s="182">
        <v>69</v>
      </c>
      <c r="AD138" s="182">
        <v>18</v>
      </c>
      <c r="AE138" s="182">
        <v>19</v>
      </c>
      <c r="AF138" s="182">
        <v>16</v>
      </c>
      <c r="AG138" s="182">
        <v>13373</v>
      </c>
      <c r="AH138" s="182">
        <v>6863</v>
      </c>
      <c r="AI138" s="182">
        <v>6510</v>
      </c>
      <c r="AJ138" s="182">
        <v>71</v>
      </c>
      <c r="AK138" s="182">
        <v>67</v>
      </c>
      <c r="AL138" s="182">
        <v>75</v>
      </c>
    </row>
    <row r="139" spans="1:38" x14ac:dyDescent="0.2">
      <c r="A139" s="168" t="s">
        <v>110</v>
      </c>
      <c r="B139" s="168" t="s">
        <v>111</v>
      </c>
      <c r="C139" s="182">
        <v>1682</v>
      </c>
      <c r="D139" s="182">
        <v>763</v>
      </c>
      <c r="E139" s="182">
        <v>919</v>
      </c>
      <c r="F139" s="182">
        <v>75</v>
      </c>
      <c r="G139" s="182">
        <v>71</v>
      </c>
      <c r="H139" s="182">
        <v>79</v>
      </c>
      <c r="I139" s="182">
        <v>280</v>
      </c>
      <c r="J139" s="182">
        <v>173</v>
      </c>
      <c r="K139" s="182">
        <v>107</v>
      </c>
      <c r="L139" s="182">
        <v>37</v>
      </c>
      <c r="M139" s="182">
        <v>39</v>
      </c>
      <c r="N139" s="182">
        <v>33</v>
      </c>
      <c r="O139" s="182">
        <v>127</v>
      </c>
      <c r="P139" s="182">
        <v>83</v>
      </c>
      <c r="Q139" s="182">
        <v>44</v>
      </c>
      <c r="R139" s="182">
        <v>32</v>
      </c>
      <c r="S139" s="182">
        <v>41</v>
      </c>
      <c r="T139" s="182">
        <v>16</v>
      </c>
      <c r="U139" s="182">
        <v>407</v>
      </c>
      <c r="V139" s="182">
        <v>256</v>
      </c>
      <c r="W139" s="182">
        <v>151</v>
      </c>
      <c r="X139" s="182">
        <v>35</v>
      </c>
      <c r="Y139" s="182">
        <v>40</v>
      </c>
      <c r="Z139" s="182">
        <v>28</v>
      </c>
      <c r="AA139" s="182">
        <v>20</v>
      </c>
      <c r="AB139" s="182">
        <v>12</v>
      </c>
      <c r="AC139" s="182">
        <v>8</v>
      </c>
      <c r="AD139" s="182" t="s">
        <v>428</v>
      </c>
      <c r="AE139" s="182" t="s">
        <v>428</v>
      </c>
      <c r="AF139" s="182" t="s">
        <v>428</v>
      </c>
      <c r="AG139" s="182">
        <v>2126</v>
      </c>
      <c r="AH139" s="182">
        <v>1040</v>
      </c>
      <c r="AI139" s="182">
        <v>1086</v>
      </c>
      <c r="AJ139" s="182">
        <v>67</v>
      </c>
      <c r="AK139" s="182">
        <v>62</v>
      </c>
      <c r="AL139" s="182">
        <v>71</v>
      </c>
    </row>
    <row r="140" spans="1:38" x14ac:dyDescent="0.2">
      <c r="A140" s="168" t="s">
        <v>112</v>
      </c>
      <c r="B140" s="168" t="s">
        <v>113</v>
      </c>
      <c r="C140" s="182">
        <v>1312</v>
      </c>
      <c r="D140" s="182">
        <v>636</v>
      </c>
      <c r="E140" s="182">
        <v>676</v>
      </c>
      <c r="F140" s="182">
        <v>72</v>
      </c>
      <c r="G140" s="182">
        <v>69</v>
      </c>
      <c r="H140" s="182">
        <v>75</v>
      </c>
      <c r="I140" s="182">
        <v>180</v>
      </c>
      <c r="J140" s="182">
        <v>108</v>
      </c>
      <c r="K140" s="182">
        <v>72</v>
      </c>
      <c r="L140" s="182">
        <v>29</v>
      </c>
      <c r="M140" s="182">
        <v>31</v>
      </c>
      <c r="N140" s="182">
        <v>28</v>
      </c>
      <c r="O140" s="182">
        <v>141</v>
      </c>
      <c r="P140" s="182">
        <v>103</v>
      </c>
      <c r="Q140" s="182">
        <v>38</v>
      </c>
      <c r="R140" s="182">
        <v>37</v>
      </c>
      <c r="S140" s="182">
        <v>37</v>
      </c>
      <c r="T140" s="182">
        <v>37</v>
      </c>
      <c r="U140" s="182">
        <v>321</v>
      </c>
      <c r="V140" s="182">
        <v>211</v>
      </c>
      <c r="W140" s="182">
        <v>110</v>
      </c>
      <c r="X140" s="182">
        <v>33</v>
      </c>
      <c r="Y140" s="182">
        <v>34</v>
      </c>
      <c r="Z140" s="182">
        <v>31</v>
      </c>
      <c r="AA140" s="182">
        <v>25</v>
      </c>
      <c r="AB140" s="182">
        <v>19</v>
      </c>
      <c r="AC140" s="182">
        <v>6</v>
      </c>
      <c r="AD140" s="182" t="s">
        <v>428</v>
      </c>
      <c r="AE140" s="182" t="s">
        <v>428</v>
      </c>
      <c r="AF140" s="182" t="s">
        <v>428</v>
      </c>
      <c r="AG140" s="182">
        <v>1664</v>
      </c>
      <c r="AH140" s="182">
        <v>871</v>
      </c>
      <c r="AI140" s="182">
        <v>793</v>
      </c>
      <c r="AJ140" s="182">
        <v>63</v>
      </c>
      <c r="AK140" s="182">
        <v>59</v>
      </c>
      <c r="AL140" s="182">
        <v>69</v>
      </c>
    </row>
    <row r="141" spans="1:38" x14ac:dyDescent="0.2">
      <c r="A141" s="168" t="s">
        <v>202</v>
      </c>
      <c r="B141" s="168" t="s">
        <v>203</v>
      </c>
      <c r="C141" s="182">
        <v>7827</v>
      </c>
      <c r="D141" s="182">
        <v>3816</v>
      </c>
      <c r="E141" s="182">
        <v>4011</v>
      </c>
      <c r="F141" s="182">
        <v>73</v>
      </c>
      <c r="G141" s="182">
        <v>70</v>
      </c>
      <c r="H141" s="182">
        <v>75</v>
      </c>
      <c r="I141" s="182">
        <v>751</v>
      </c>
      <c r="J141" s="182">
        <v>497</v>
      </c>
      <c r="K141" s="182">
        <v>254</v>
      </c>
      <c r="L141" s="182">
        <v>24</v>
      </c>
      <c r="M141" s="182">
        <v>24</v>
      </c>
      <c r="N141" s="182">
        <v>25</v>
      </c>
      <c r="O141" s="182">
        <v>274</v>
      </c>
      <c r="P141" s="182">
        <v>205</v>
      </c>
      <c r="Q141" s="182">
        <v>69</v>
      </c>
      <c r="R141" s="182">
        <v>23</v>
      </c>
      <c r="S141" s="182">
        <v>22</v>
      </c>
      <c r="T141" s="182">
        <v>25</v>
      </c>
      <c r="U141" s="182">
        <v>1025</v>
      </c>
      <c r="V141" s="182">
        <v>702</v>
      </c>
      <c r="W141" s="182">
        <v>323</v>
      </c>
      <c r="X141" s="182">
        <v>24</v>
      </c>
      <c r="Y141" s="182">
        <v>23</v>
      </c>
      <c r="Z141" s="182">
        <v>25</v>
      </c>
      <c r="AA141" s="182">
        <v>34</v>
      </c>
      <c r="AB141" s="182">
        <v>25</v>
      </c>
      <c r="AC141" s="182">
        <v>9</v>
      </c>
      <c r="AD141" s="182" t="s">
        <v>428</v>
      </c>
      <c r="AE141" s="182" t="s">
        <v>428</v>
      </c>
      <c r="AF141" s="182" t="s">
        <v>428</v>
      </c>
      <c r="AG141" s="182">
        <v>8929</v>
      </c>
      <c r="AH141" s="182">
        <v>4566</v>
      </c>
      <c r="AI141" s="182">
        <v>4363</v>
      </c>
      <c r="AJ141" s="182">
        <v>67</v>
      </c>
      <c r="AK141" s="182">
        <v>62</v>
      </c>
      <c r="AL141" s="182">
        <v>71</v>
      </c>
    </row>
    <row r="142" spans="1:38" x14ac:dyDescent="0.2">
      <c r="A142" s="168" t="s">
        <v>200</v>
      </c>
      <c r="B142" s="168" t="s">
        <v>201</v>
      </c>
      <c r="C142" s="182">
        <v>2754</v>
      </c>
      <c r="D142" s="182">
        <v>1278</v>
      </c>
      <c r="E142" s="182">
        <v>1476</v>
      </c>
      <c r="F142" s="182">
        <v>71</v>
      </c>
      <c r="G142" s="182">
        <v>68</v>
      </c>
      <c r="H142" s="182">
        <v>74</v>
      </c>
      <c r="I142" s="182">
        <v>429</v>
      </c>
      <c r="J142" s="182">
        <v>284</v>
      </c>
      <c r="K142" s="182">
        <v>145</v>
      </c>
      <c r="L142" s="182">
        <v>31</v>
      </c>
      <c r="M142" s="182">
        <v>31</v>
      </c>
      <c r="N142" s="182">
        <v>30</v>
      </c>
      <c r="O142" s="182">
        <v>184</v>
      </c>
      <c r="P142" s="182">
        <v>123</v>
      </c>
      <c r="Q142" s="182">
        <v>61</v>
      </c>
      <c r="R142" s="182">
        <v>27</v>
      </c>
      <c r="S142" s="182">
        <v>28</v>
      </c>
      <c r="T142" s="182">
        <v>26</v>
      </c>
      <c r="U142" s="182">
        <v>613</v>
      </c>
      <c r="V142" s="182">
        <v>407</v>
      </c>
      <c r="W142" s="182">
        <v>206</v>
      </c>
      <c r="X142" s="182">
        <v>30</v>
      </c>
      <c r="Y142" s="182">
        <v>30</v>
      </c>
      <c r="Z142" s="182">
        <v>29</v>
      </c>
      <c r="AA142" s="182">
        <v>15</v>
      </c>
      <c r="AB142" s="182">
        <v>8</v>
      </c>
      <c r="AC142" s="182">
        <v>7</v>
      </c>
      <c r="AD142" s="182" t="s">
        <v>428</v>
      </c>
      <c r="AE142" s="182" t="s">
        <v>428</v>
      </c>
      <c r="AF142" s="182" t="s">
        <v>428</v>
      </c>
      <c r="AG142" s="182">
        <v>3432</v>
      </c>
      <c r="AH142" s="182">
        <v>1723</v>
      </c>
      <c r="AI142" s="182">
        <v>1709</v>
      </c>
      <c r="AJ142" s="182">
        <v>63</v>
      </c>
      <c r="AK142" s="182">
        <v>58</v>
      </c>
      <c r="AL142" s="182">
        <v>67</v>
      </c>
    </row>
    <row r="143" spans="1:38" x14ac:dyDescent="0.2">
      <c r="A143" s="168" t="s">
        <v>218</v>
      </c>
      <c r="B143" s="168" t="s">
        <v>219</v>
      </c>
      <c r="C143" s="182">
        <v>2402</v>
      </c>
      <c r="D143" s="182">
        <v>1153</v>
      </c>
      <c r="E143" s="182">
        <v>1249</v>
      </c>
      <c r="F143" s="182">
        <v>81</v>
      </c>
      <c r="G143" s="182">
        <v>77</v>
      </c>
      <c r="H143" s="182">
        <v>84</v>
      </c>
      <c r="I143" s="182">
        <v>222</v>
      </c>
      <c r="J143" s="182">
        <v>157</v>
      </c>
      <c r="K143" s="182">
        <v>65</v>
      </c>
      <c r="L143" s="182">
        <v>32</v>
      </c>
      <c r="M143" s="182">
        <v>32</v>
      </c>
      <c r="N143" s="182">
        <v>31</v>
      </c>
      <c r="O143" s="182">
        <v>168</v>
      </c>
      <c r="P143" s="182">
        <v>115</v>
      </c>
      <c r="Q143" s="182">
        <v>53</v>
      </c>
      <c r="R143" s="182">
        <v>36</v>
      </c>
      <c r="S143" s="182">
        <v>42</v>
      </c>
      <c r="T143" s="182">
        <v>25</v>
      </c>
      <c r="U143" s="182">
        <v>390</v>
      </c>
      <c r="V143" s="182">
        <v>272</v>
      </c>
      <c r="W143" s="182">
        <v>118</v>
      </c>
      <c r="X143" s="182">
        <v>34</v>
      </c>
      <c r="Y143" s="182">
        <v>36</v>
      </c>
      <c r="Z143" s="182">
        <v>28</v>
      </c>
      <c r="AA143" s="182">
        <v>63</v>
      </c>
      <c r="AB143" s="182">
        <v>51</v>
      </c>
      <c r="AC143" s="182">
        <v>12</v>
      </c>
      <c r="AD143" s="182">
        <v>25</v>
      </c>
      <c r="AE143" s="182">
        <v>25</v>
      </c>
      <c r="AF143" s="182">
        <v>25</v>
      </c>
      <c r="AG143" s="182">
        <v>2864</v>
      </c>
      <c r="AH143" s="182">
        <v>1481</v>
      </c>
      <c r="AI143" s="182">
        <v>1383</v>
      </c>
      <c r="AJ143" s="182">
        <v>73</v>
      </c>
      <c r="AK143" s="182">
        <v>68</v>
      </c>
      <c r="AL143" s="182">
        <v>79</v>
      </c>
    </row>
    <row r="144" spans="1:38" x14ac:dyDescent="0.2">
      <c r="A144" s="168" t="s">
        <v>226</v>
      </c>
      <c r="B144" s="168" t="s">
        <v>227</v>
      </c>
      <c r="C144" s="182">
        <v>1816</v>
      </c>
      <c r="D144" s="182">
        <v>872</v>
      </c>
      <c r="E144" s="182">
        <v>944</v>
      </c>
      <c r="F144" s="182">
        <v>75</v>
      </c>
      <c r="G144" s="182">
        <v>74</v>
      </c>
      <c r="H144" s="182">
        <v>76</v>
      </c>
      <c r="I144" s="182">
        <v>166</v>
      </c>
      <c r="J144" s="182">
        <v>101</v>
      </c>
      <c r="K144" s="182">
        <v>65</v>
      </c>
      <c r="L144" s="182">
        <v>27</v>
      </c>
      <c r="M144" s="182">
        <v>24</v>
      </c>
      <c r="N144" s="182">
        <v>31</v>
      </c>
      <c r="O144" s="182">
        <v>128</v>
      </c>
      <c r="P144" s="182">
        <v>92</v>
      </c>
      <c r="Q144" s="182">
        <v>36</v>
      </c>
      <c r="R144" s="182">
        <v>29</v>
      </c>
      <c r="S144" s="182">
        <v>28</v>
      </c>
      <c r="T144" s="182">
        <v>31</v>
      </c>
      <c r="U144" s="182">
        <v>294</v>
      </c>
      <c r="V144" s="182">
        <v>193</v>
      </c>
      <c r="W144" s="182">
        <v>101</v>
      </c>
      <c r="X144" s="182">
        <v>28</v>
      </c>
      <c r="Y144" s="182">
        <v>26</v>
      </c>
      <c r="Z144" s="182">
        <v>31</v>
      </c>
      <c r="AA144" s="182">
        <v>50</v>
      </c>
      <c r="AB144" s="182">
        <v>40</v>
      </c>
      <c r="AC144" s="182">
        <v>10</v>
      </c>
      <c r="AD144" s="182">
        <v>8</v>
      </c>
      <c r="AE144" s="182" t="s">
        <v>428</v>
      </c>
      <c r="AF144" s="182" t="s">
        <v>428</v>
      </c>
      <c r="AG144" s="182">
        <v>2162</v>
      </c>
      <c r="AH144" s="182">
        <v>1106</v>
      </c>
      <c r="AI144" s="182">
        <v>1056</v>
      </c>
      <c r="AJ144" s="182">
        <v>67</v>
      </c>
      <c r="AK144" s="182">
        <v>63</v>
      </c>
      <c r="AL144" s="182">
        <v>71</v>
      </c>
    </row>
    <row r="145" spans="1:38" x14ac:dyDescent="0.2">
      <c r="A145" s="168" t="s">
        <v>118</v>
      </c>
      <c r="B145" s="168" t="s">
        <v>119</v>
      </c>
      <c r="C145" s="182">
        <v>3473</v>
      </c>
      <c r="D145" s="182">
        <v>1754</v>
      </c>
      <c r="E145" s="182">
        <v>1719</v>
      </c>
      <c r="F145" s="182">
        <v>79</v>
      </c>
      <c r="G145" s="182">
        <v>78</v>
      </c>
      <c r="H145" s="182">
        <v>81</v>
      </c>
      <c r="I145" s="182">
        <v>235</v>
      </c>
      <c r="J145" s="182">
        <v>156</v>
      </c>
      <c r="K145" s="182">
        <v>79</v>
      </c>
      <c r="L145" s="182">
        <v>31</v>
      </c>
      <c r="M145" s="182">
        <v>30</v>
      </c>
      <c r="N145" s="182">
        <v>33</v>
      </c>
      <c r="O145" s="182">
        <v>196</v>
      </c>
      <c r="P145" s="182">
        <v>142</v>
      </c>
      <c r="Q145" s="182">
        <v>54</v>
      </c>
      <c r="R145" s="182">
        <v>40</v>
      </c>
      <c r="S145" s="182">
        <v>39</v>
      </c>
      <c r="T145" s="182">
        <v>44</v>
      </c>
      <c r="U145" s="182">
        <v>431</v>
      </c>
      <c r="V145" s="182">
        <v>298</v>
      </c>
      <c r="W145" s="182">
        <v>133</v>
      </c>
      <c r="X145" s="182">
        <v>35</v>
      </c>
      <c r="Y145" s="182">
        <v>34</v>
      </c>
      <c r="Z145" s="182">
        <v>38</v>
      </c>
      <c r="AA145" s="182">
        <v>42</v>
      </c>
      <c r="AB145" s="182">
        <v>27</v>
      </c>
      <c r="AC145" s="182">
        <v>15</v>
      </c>
      <c r="AD145" s="182">
        <v>21</v>
      </c>
      <c r="AE145" s="182">
        <v>22</v>
      </c>
      <c r="AF145" s="182">
        <v>20</v>
      </c>
      <c r="AG145" s="182">
        <v>3964</v>
      </c>
      <c r="AH145" s="182">
        <v>2085</v>
      </c>
      <c r="AI145" s="182">
        <v>1879</v>
      </c>
      <c r="AJ145" s="182">
        <v>74</v>
      </c>
      <c r="AK145" s="182">
        <v>71</v>
      </c>
      <c r="AL145" s="182">
        <v>77</v>
      </c>
    </row>
    <row r="146" spans="1:38" x14ac:dyDescent="0.2">
      <c r="A146" s="168" t="s">
        <v>120</v>
      </c>
      <c r="B146" s="168" t="s">
        <v>121</v>
      </c>
      <c r="C146" s="182">
        <v>3205</v>
      </c>
      <c r="D146" s="182">
        <v>1626</v>
      </c>
      <c r="E146" s="182">
        <v>1579</v>
      </c>
      <c r="F146" s="182">
        <v>72</v>
      </c>
      <c r="G146" s="182">
        <v>71</v>
      </c>
      <c r="H146" s="182">
        <v>74</v>
      </c>
      <c r="I146" s="182">
        <v>267</v>
      </c>
      <c r="J146" s="182">
        <v>172</v>
      </c>
      <c r="K146" s="182">
        <v>95</v>
      </c>
      <c r="L146" s="182">
        <v>33</v>
      </c>
      <c r="M146" s="182">
        <v>34</v>
      </c>
      <c r="N146" s="182">
        <v>31</v>
      </c>
      <c r="O146" s="182">
        <v>141</v>
      </c>
      <c r="P146" s="182">
        <v>107</v>
      </c>
      <c r="Q146" s="182">
        <v>34</v>
      </c>
      <c r="R146" s="182">
        <v>28</v>
      </c>
      <c r="S146" s="182">
        <v>28</v>
      </c>
      <c r="T146" s="182">
        <v>26</v>
      </c>
      <c r="U146" s="182">
        <v>408</v>
      </c>
      <c r="V146" s="182">
        <v>279</v>
      </c>
      <c r="W146" s="182">
        <v>129</v>
      </c>
      <c r="X146" s="182">
        <v>31</v>
      </c>
      <c r="Y146" s="182">
        <v>32</v>
      </c>
      <c r="Z146" s="182">
        <v>29</v>
      </c>
      <c r="AA146" s="182">
        <v>66</v>
      </c>
      <c r="AB146" s="182">
        <v>54</v>
      </c>
      <c r="AC146" s="182">
        <v>12</v>
      </c>
      <c r="AD146" s="182">
        <v>8</v>
      </c>
      <c r="AE146" s="182" t="s">
        <v>428</v>
      </c>
      <c r="AF146" s="182" t="s">
        <v>428</v>
      </c>
      <c r="AG146" s="182">
        <v>3700</v>
      </c>
      <c r="AH146" s="182">
        <v>1968</v>
      </c>
      <c r="AI146" s="182">
        <v>1732</v>
      </c>
      <c r="AJ146" s="182">
        <v>67</v>
      </c>
      <c r="AK146" s="182">
        <v>64</v>
      </c>
      <c r="AL146" s="182">
        <v>70</v>
      </c>
    </row>
    <row r="147" spans="1:38" x14ac:dyDescent="0.2">
      <c r="A147" s="168" t="s">
        <v>378</v>
      </c>
      <c r="B147" s="168" t="s">
        <v>379</v>
      </c>
      <c r="C147" s="182">
        <v>4774</v>
      </c>
      <c r="D147" s="182">
        <v>2388</v>
      </c>
      <c r="E147" s="182">
        <v>2386</v>
      </c>
      <c r="F147" s="182">
        <v>73</v>
      </c>
      <c r="G147" s="182">
        <v>71</v>
      </c>
      <c r="H147" s="182">
        <v>75</v>
      </c>
      <c r="I147" s="182">
        <v>340</v>
      </c>
      <c r="J147" s="182">
        <v>224</v>
      </c>
      <c r="K147" s="182">
        <v>116</v>
      </c>
      <c r="L147" s="182">
        <v>31</v>
      </c>
      <c r="M147" s="182">
        <v>29</v>
      </c>
      <c r="N147" s="182">
        <v>33</v>
      </c>
      <c r="O147" s="182">
        <v>301</v>
      </c>
      <c r="P147" s="182">
        <v>207</v>
      </c>
      <c r="Q147" s="182">
        <v>94</v>
      </c>
      <c r="R147" s="182">
        <v>38</v>
      </c>
      <c r="S147" s="182">
        <v>35</v>
      </c>
      <c r="T147" s="182">
        <v>45</v>
      </c>
      <c r="U147" s="182">
        <v>641</v>
      </c>
      <c r="V147" s="182">
        <v>431</v>
      </c>
      <c r="W147" s="182">
        <v>210</v>
      </c>
      <c r="X147" s="182">
        <v>34</v>
      </c>
      <c r="Y147" s="182">
        <v>32</v>
      </c>
      <c r="Z147" s="182">
        <v>38</v>
      </c>
      <c r="AA147" s="182">
        <v>89</v>
      </c>
      <c r="AB147" s="182">
        <v>62</v>
      </c>
      <c r="AC147" s="182">
        <v>27</v>
      </c>
      <c r="AD147" s="182">
        <v>15</v>
      </c>
      <c r="AE147" s="182">
        <v>16</v>
      </c>
      <c r="AF147" s="182">
        <v>11</v>
      </c>
      <c r="AG147" s="182">
        <v>5531</v>
      </c>
      <c r="AH147" s="182">
        <v>2897</v>
      </c>
      <c r="AI147" s="182">
        <v>2634</v>
      </c>
      <c r="AJ147" s="182">
        <v>67</v>
      </c>
      <c r="AK147" s="182">
        <v>64</v>
      </c>
      <c r="AL147" s="182">
        <v>71</v>
      </c>
    </row>
    <row r="148" spans="1:38" x14ac:dyDescent="0.2">
      <c r="A148" s="168" t="s">
        <v>122</v>
      </c>
      <c r="B148" s="168" t="s">
        <v>123</v>
      </c>
      <c r="C148" s="182">
        <v>3857</v>
      </c>
      <c r="D148" s="182">
        <v>1837</v>
      </c>
      <c r="E148" s="182">
        <v>2020</v>
      </c>
      <c r="F148" s="182">
        <v>76</v>
      </c>
      <c r="G148" s="182">
        <v>73</v>
      </c>
      <c r="H148" s="182">
        <v>80</v>
      </c>
      <c r="I148" s="182">
        <v>489</v>
      </c>
      <c r="J148" s="182">
        <v>300</v>
      </c>
      <c r="K148" s="182">
        <v>189</v>
      </c>
      <c r="L148" s="182">
        <v>37</v>
      </c>
      <c r="M148" s="182">
        <v>35</v>
      </c>
      <c r="N148" s="182">
        <v>40</v>
      </c>
      <c r="O148" s="182">
        <v>228</v>
      </c>
      <c r="P148" s="182">
        <v>152</v>
      </c>
      <c r="Q148" s="182">
        <v>76</v>
      </c>
      <c r="R148" s="182">
        <v>40</v>
      </c>
      <c r="S148" s="182">
        <v>39</v>
      </c>
      <c r="T148" s="182">
        <v>43</v>
      </c>
      <c r="U148" s="182">
        <v>717</v>
      </c>
      <c r="V148" s="182">
        <v>452</v>
      </c>
      <c r="W148" s="182">
        <v>265</v>
      </c>
      <c r="X148" s="182">
        <v>38</v>
      </c>
      <c r="Y148" s="182">
        <v>36</v>
      </c>
      <c r="Z148" s="182">
        <v>41</v>
      </c>
      <c r="AA148" s="182">
        <v>75</v>
      </c>
      <c r="AB148" s="182">
        <v>63</v>
      </c>
      <c r="AC148" s="182">
        <v>12</v>
      </c>
      <c r="AD148" s="182">
        <v>12</v>
      </c>
      <c r="AE148" s="182" t="s">
        <v>428</v>
      </c>
      <c r="AF148" s="182" t="s">
        <v>428</v>
      </c>
      <c r="AG148" s="182">
        <v>4663</v>
      </c>
      <c r="AH148" s="182">
        <v>2358</v>
      </c>
      <c r="AI148" s="182">
        <v>2305</v>
      </c>
      <c r="AJ148" s="182">
        <v>69</v>
      </c>
      <c r="AK148" s="182">
        <v>64</v>
      </c>
      <c r="AL148" s="182">
        <v>74</v>
      </c>
    </row>
    <row r="149" spans="1:38" x14ac:dyDescent="0.2">
      <c r="A149" s="168" t="s">
        <v>384</v>
      </c>
      <c r="B149" s="168" t="s">
        <v>385</v>
      </c>
      <c r="C149" s="182">
        <v>5327</v>
      </c>
      <c r="D149" s="182">
        <v>2554</v>
      </c>
      <c r="E149" s="182">
        <v>2773</v>
      </c>
      <c r="F149" s="182">
        <v>80</v>
      </c>
      <c r="G149" s="182">
        <v>78</v>
      </c>
      <c r="H149" s="182">
        <v>81</v>
      </c>
      <c r="I149" s="182">
        <v>650</v>
      </c>
      <c r="J149" s="182">
        <v>440</v>
      </c>
      <c r="K149" s="182">
        <v>210</v>
      </c>
      <c r="L149" s="182">
        <v>33</v>
      </c>
      <c r="M149" s="182">
        <v>33</v>
      </c>
      <c r="N149" s="182">
        <v>31</v>
      </c>
      <c r="O149" s="182">
        <v>235</v>
      </c>
      <c r="P149" s="182">
        <v>179</v>
      </c>
      <c r="Q149" s="182">
        <v>56</v>
      </c>
      <c r="R149" s="182">
        <v>31</v>
      </c>
      <c r="S149" s="182">
        <v>30</v>
      </c>
      <c r="T149" s="182">
        <v>32</v>
      </c>
      <c r="U149" s="182">
        <v>885</v>
      </c>
      <c r="V149" s="182">
        <v>619</v>
      </c>
      <c r="W149" s="182">
        <v>266</v>
      </c>
      <c r="X149" s="182">
        <v>32</v>
      </c>
      <c r="Y149" s="182">
        <v>32</v>
      </c>
      <c r="Z149" s="182">
        <v>32</v>
      </c>
      <c r="AA149" s="182">
        <v>105</v>
      </c>
      <c r="AB149" s="182">
        <v>81</v>
      </c>
      <c r="AC149" s="182">
        <v>24</v>
      </c>
      <c r="AD149" s="182">
        <v>16</v>
      </c>
      <c r="AE149" s="182">
        <v>14</v>
      </c>
      <c r="AF149" s="182">
        <v>25</v>
      </c>
      <c r="AG149" s="182">
        <v>6344</v>
      </c>
      <c r="AH149" s="182">
        <v>3263</v>
      </c>
      <c r="AI149" s="182">
        <v>3081</v>
      </c>
      <c r="AJ149" s="182">
        <v>72</v>
      </c>
      <c r="AK149" s="182">
        <v>68</v>
      </c>
      <c r="AL149" s="182">
        <v>76</v>
      </c>
    </row>
    <row r="150" spans="1:38" x14ac:dyDescent="0.2">
      <c r="A150" s="168" t="s">
        <v>246</v>
      </c>
      <c r="B150" s="168" t="s">
        <v>247</v>
      </c>
      <c r="C150" s="182">
        <v>11771</v>
      </c>
      <c r="D150" s="182">
        <v>5674</v>
      </c>
      <c r="E150" s="182">
        <v>6097</v>
      </c>
      <c r="F150" s="182">
        <v>78</v>
      </c>
      <c r="G150" s="182">
        <v>76</v>
      </c>
      <c r="H150" s="182">
        <v>79</v>
      </c>
      <c r="I150" s="182">
        <v>999</v>
      </c>
      <c r="J150" s="182">
        <v>671</v>
      </c>
      <c r="K150" s="182">
        <v>328</v>
      </c>
      <c r="L150" s="182">
        <v>35</v>
      </c>
      <c r="M150" s="182">
        <v>34</v>
      </c>
      <c r="N150" s="182">
        <v>38</v>
      </c>
      <c r="O150" s="182">
        <v>770</v>
      </c>
      <c r="P150" s="182">
        <v>546</v>
      </c>
      <c r="Q150" s="182">
        <v>224</v>
      </c>
      <c r="R150" s="182">
        <v>33</v>
      </c>
      <c r="S150" s="182">
        <v>32</v>
      </c>
      <c r="T150" s="182">
        <v>34</v>
      </c>
      <c r="U150" s="182">
        <v>1769</v>
      </c>
      <c r="V150" s="182">
        <v>1217</v>
      </c>
      <c r="W150" s="182">
        <v>552</v>
      </c>
      <c r="X150" s="182">
        <v>34</v>
      </c>
      <c r="Y150" s="182">
        <v>33</v>
      </c>
      <c r="Z150" s="182">
        <v>36</v>
      </c>
      <c r="AA150" s="182">
        <v>157</v>
      </c>
      <c r="AB150" s="182">
        <v>104</v>
      </c>
      <c r="AC150" s="182">
        <v>53</v>
      </c>
      <c r="AD150" s="182">
        <v>10</v>
      </c>
      <c r="AE150" s="182">
        <v>11</v>
      </c>
      <c r="AF150" s="182">
        <v>8</v>
      </c>
      <c r="AG150" s="182">
        <v>13753</v>
      </c>
      <c r="AH150" s="182">
        <v>7023</v>
      </c>
      <c r="AI150" s="182">
        <v>6730</v>
      </c>
      <c r="AJ150" s="182">
        <v>71</v>
      </c>
      <c r="AK150" s="182">
        <v>67</v>
      </c>
      <c r="AL150" s="182">
        <v>75</v>
      </c>
    </row>
    <row r="151" spans="1:38" x14ac:dyDescent="0.2">
      <c r="A151" s="168" t="s">
        <v>343</v>
      </c>
      <c r="B151" s="168" t="s">
        <v>344</v>
      </c>
      <c r="C151" s="182">
        <v>992</v>
      </c>
      <c r="D151" s="182">
        <v>490</v>
      </c>
      <c r="E151" s="182">
        <v>502</v>
      </c>
      <c r="F151" s="182">
        <v>68</v>
      </c>
      <c r="G151" s="182">
        <v>66</v>
      </c>
      <c r="H151" s="182">
        <v>70</v>
      </c>
      <c r="I151" s="182">
        <v>59</v>
      </c>
      <c r="J151" s="182">
        <v>39</v>
      </c>
      <c r="K151" s="182">
        <v>20</v>
      </c>
      <c r="L151" s="182">
        <v>25</v>
      </c>
      <c r="M151" s="182">
        <v>23</v>
      </c>
      <c r="N151" s="182">
        <v>30</v>
      </c>
      <c r="O151" s="182">
        <v>61</v>
      </c>
      <c r="P151" s="182">
        <v>43</v>
      </c>
      <c r="Q151" s="182">
        <v>18</v>
      </c>
      <c r="R151" s="182">
        <v>26</v>
      </c>
      <c r="S151" s="182">
        <v>23</v>
      </c>
      <c r="T151" s="182">
        <v>33</v>
      </c>
      <c r="U151" s="182">
        <v>120</v>
      </c>
      <c r="V151" s="182">
        <v>82</v>
      </c>
      <c r="W151" s="182">
        <v>38</v>
      </c>
      <c r="X151" s="182">
        <v>26</v>
      </c>
      <c r="Y151" s="182">
        <v>23</v>
      </c>
      <c r="Z151" s="182">
        <v>32</v>
      </c>
      <c r="AA151" s="182">
        <v>11</v>
      </c>
      <c r="AB151" s="182">
        <v>6</v>
      </c>
      <c r="AC151" s="182">
        <v>5</v>
      </c>
      <c r="AD151" s="182" t="s">
        <v>428</v>
      </c>
      <c r="AE151" s="182" t="s">
        <v>428</v>
      </c>
      <c r="AF151" s="182" t="s">
        <v>428</v>
      </c>
      <c r="AG151" s="182">
        <v>1127</v>
      </c>
      <c r="AH151" s="182">
        <v>581</v>
      </c>
      <c r="AI151" s="182">
        <v>546</v>
      </c>
      <c r="AJ151" s="182">
        <v>63</v>
      </c>
      <c r="AK151" s="182">
        <v>60</v>
      </c>
      <c r="AL151" s="182">
        <v>67</v>
      </c>
    </row>
    <row r="152" spans="1:38" x14ac:dyDescent="0.2">
      <c r="A152" s="168" t="s">
        <v>196</v>
      </c>
      <c r="B152" s="168" t="s">
        <v>197</v>
      </c>
      <c r="C152" s="182">
        <v>6384</v>
      </c>
      <c r="D152" s="182">
        <v>3040</v>
      </c>
      <c r="E152" s="182">
        <v>3344</v>
      </c>
      <c r="F152" s="182">
        <v>83</v>
      </c>
      <c r="G152" s="182">
        <v>81</v>
      </c>
      <c r="H152" s="182">
        <v>84</v>
      </c>
      <c r="I152" s="182">
        <v>501</v>
      </c>
      <c r="J152" s="182">
        <v>322</v>
      </c>
      <c r="K152" s="182">
        <v>179</v>
      </c>
      <c r="L152" s="182">
        <v>38</v>
      </c>
      <c r="M152" s="182">
        <v>38</v>
      </c>
      <c r="N152" s="182">
        <v>37</v>
      </c>
      <c r="O152" s="182">
        <v>366</v>
      </c>
      <c r="P152" s="182">
        <v>259</v>
      </c>
      <c r="Q152" s="182">
        <v>107</v>
      </c>
      <c r="R152" s="182">
        <v>42</v>
      </c>
      <c r="S152" s="182">
        <v>42</v>
      </c>
      <c r="T152" s="182">
        <v>43</v>
      </c>
      <c r="U152" s="182">
        <v>867</v>
      </c>
      <c r="V152" s="182">
        <v>581</v>
      </c>
      <c r="W152" s="182">
        <v>286</v>
      </c>
      <c r="X152" s="182">
        <v>40</v>
      </c>
      <c r="Y152" s="182">
        <v>40</v>
      </c>
      <c r="Z152" s="182">
        <v>39</v>
      </c>
      <c r="AA152" s="182">
        <v>107</v>
      </c>
      <c r="AB152" s="182">
        <v>72</v>
      </c>
      <c r="AC152" s="182">
        <v>35</v>
      </c>
      <c r="AD152" s="182">
        <v>18</v>
      </c>
      <c r="AE152" s="182">
        <v>17</v>
      </c>
      <c r="AF152" s="182">
        <v>20</v>
      </c>
      <c r="AG152" s="182">
        <v>7404</v>
      </c>
      <c r="AH152" s="182">
        <v>3719</v>
      </c>
      <c r="AI152" s="182">
        <v>3685</v>
      </c>
      <c r="AJ152" s="182">
        <v>76</v>
      </c>
      <c r="AK152" s="182">
        <v>73</v>
      </c>
      <c r="AL152" s="182">
        <v>80</v>
      </c>
    </row>
    <row r="153" spans="1:38" x14ac:dyDescent="0.2">
      <c r="A153" s="168" t="s">
        <v>250</v>
      </c>
      <c r="B153" s="168" t="s">
        <v>251</v>
      </c>
      <c r="C153" s="182">
        <v>7127</v>
      </c>
      <c r="D153" s="182">
        <v>3404</v>
      </c>
      <c r="E153" s="182">
        <v>3723</v>
      </c>
      <c r="F153" s="182">
        <v>69</v>
      </c>
      <c r="G153" s="182">
        <v>67</v>
      </c>
      <c r="H153" s="182">
        <v>72</v>
      </c>
      <c r="I153" s="182">
        <v>764</v>
      </c>
      <c r="J153" s="182">
        <v>491</v>
      </c>
      <c r="K153" s="182">
        <v>273</v>
      </c>
      <c r="L153" s="182">
        <v>27</v>
      </c>
      <c r="M153" s="182">
        <v>28</v>
      </c>
      <c r="N153" s="182">
        <v>25</v>
      </c>
      <c r="O153" s="182">
        <v>662</v>
      </c>
      <c r="P153" s="182">
        <v>490</v>
      </c>
      <c r="Q153" s="182">
        <v>172</v>
      </c>
      <c r="R153" s="182">
        <v>29</v>
      </c>
      <c r="S153" s="182">
        <v>29</v>
      </c>
      <c r="T153" s="182">
        <v>30</v>
      </c>
      <c r="U153" s="182">
        <v>1426</v>
      </c>
      <c r="V153" s="182">
        <v>981</v>
      </c>
      <c r="W153" s="182">
        <v>445</v>
      </c>
      <c r="X153" s="182">
        <v>28</v>
      </c>
      <c r="Y153" s="182">
        <v>28</v>
      </c>
      <c r="Z153" s="182">
        <v>27</v>
      </c>
      <c r="AA153" s="182">
        <v>164</v>
      </c>
      <c r="AB153" s="182">
        <v>121</v>
      </c>
      <c r="AC153" s="182">
        <v>43</v>
      </c>
      <c r="AD153" s="182">
        <v>12</v>
      </c>
      <c r="AE153" s="182">
        <v>9</v>
      </c>
      <c r="AF153" s="182">
        <v>19</v>
      </c>
      <c r="AG153" s="182">
        <v>8770</v>
      </c>
      <c r="AH153" s="182">
        <v>4527</v>
      </c>
      <c r="AI153" s="182">
        <v>4243</v>
      </c>
      <c r="AJ153" s="182">
        <v>61</v>
      </c>
      <c r="AK153" s="182">
        <v>57</v>
      </c>
      <c r="AL153" s="182">
        <v>66</v>
      </c>
    </row>
    <row r="154" spans="1:38" x14ac:dyDescent="0.2">
      <c r="A154" s="168" t="s">
        <v>198</v>
      </c>
      <c r="B154" s="168" t="s">
        <v>199</v>
      </c>
      <c r="C154" s="182">
        <v>7672</v>
      </c>
      <c r="D154" s="182">
        <v>3729</v>
      </c>
      <c r="E154" s="182">
        <v>3943</v>
      </c>
      <c r="F154" s="182">
        <v>73</v>
      </c>
      <c r="G154" s="182">
        <v>70</v>
      </c>
      <c r="H154" s="182">
        <v>76</v>
      </c>
      <c r="I154" s="182">
        <v>480</v>
      </c>
      <c r="J154" s="182">
        <v>306</v>
      </c>
      <c r="K154" s="182">
        <v>174</v>
      </c>
      <c r="L154" s="182">
        <v>30</v>
      </c>
      <c r="M154" s="182">
        <v>30</v>
      </c>
      <c r="N154" s="182">
        <v>30</v>
      </c>
      <c r="O154" s="182">
        <v>452</v>
      </c>
      <c r="P154" s="182">
        <v>303</v>
      </c>
      <c r="Q154" s="182">
        <v>149</v>
      </c>
      <c r="R154" s="182">
        <v>36</v>
      </c>
      <c r="S154" s="182">
        <v>35</v>
      </c>
      <c r="T154" s="182">
        <v>39</v>
      </c>
      <c r="U154" s="182">
        <v>932</v>
      </c>
      <c r="V154" s="182">
        <v>609</v>
      </c>
      <c r="W154" s="182">
        <v>323</v>
      </c>
      <c r="X154" s="182">
        <v>33</v>
      </c>
      <c r="Y154" s="182">
        <v>33</v>
      </c>
      <c r="Z154" s="182">
        <v>34</v>
      </c>
      <c r="AA154" s="182">
        <v>148</v>
      </c>
      <c r="AB154" s="182">
        <v>100</v>
      </c>
      <c r="AC154" s="182">
        <v>48</v>
      </c>
      <c r="AD154" s="182">
        <v>11</v>
      </c>
      <c r="AE154" s="182">
        <v>11</v>
      </c>
      <c r="AF154" s="182">
        <v>10</v>
      </c>
      <c r="AG154" s="182">
        <v>8798</v>
      </c>
      <c r="AH154" s="182">
        <v>4467</v>
      </c>
      <c r="AI154" s="182">
        <v>4331</v>
      </c>
      <c r="AJ154" s="182">
        <v>68</v>
      </c>
      <c r="AK154" s="182">
        <v>64</v>
      </c>
      <c r="AL154" s="182">
        <v>72</v>
      </c>
    </row>
    <row r="155" spans="1:38" x14ac:dyDescent="0.2">
      <c r="A155" s="168" t="s">
        <v>98</v>
      </c>
      <c r="B155" s="168" t="s">
        <v>99</v>
      </c>
      <c r="C155" s="182">
        <v>2632</v>
      </c>
      <c r="D155" s="182">
        <v>1294</v>
      </c>
      <c r="E155" s="182">
        <v>1338</v>
      </c>
      <c r="F155" s="182">
        <v>79</v>
      </c>
      <c r="G155" s="182">
        <v>75</v>
      </c>
      <c r="H155" s="182">
        <v>82</v>
      </c>
      <c r="I155" s="182">
        <v>296</v>
      </c>
      <c r="J155" s="182">
        <v>191</v>
      </c>
      <c r="K155" s="182">
        <v>105</v>
      </c>
      <c r="L155" s="182">
        <v>36</v>
      </c>
      <c r="M155" s="182">
        <v>37</v>
      </c>
      <c r="N155" s="182">
        <v>35</v>
      </c>
      <c r="O155" s="182">
        <v>230</v>
      </c>
      <c r="P155" s="182">
        <v>158</v>
      </c>
      <c r="Q155" s="182">
        <v>72</v>
      </c>
      <c r="R155" s="182">
        <v>37</v>
      </c>
      <c r="S155" s="182">
        <v>35</v>
      </c>
      <c r="T155" s="182">
        <v>42</v>
      </c>
      <c r="U155" s="182">
        <v>526</v>
      </c>
      <c r="V155" s="182">
        <v>349</v>
      </c>
      <c r="W155" s="182">
        <v>177</v>
      </c>
      <c r="X155" s="182">
        <v>37</v>
      </c>
      <c r="Y155" s="182">
        <v>36</v>
      </c>
      <c r="Z155" s="182">
        <v>38</v>
      </c>
      <c r="AA155" s="182">
        <v>49</v>
      </c>
      <c r="AB155" s="182">
        <v>31</v>
      </c>
      <c r="AC155" s="182">
        <v>18</v>
      </c>
      <c r="AD155" s="182">
        <v>16</v>
      </c>
      <c r="AE155" s="182" t="s">
        <v>428</v>
      </c>
      <c r="AF155" s="182" t="s">
        <v>428</v>
      </c>
      <c r="AG155" s="182">
        <v>3215</v>
      </c>
      <c r="AH155" s="182">
        <v>1679</v>
      </c>
      <c r="AI155" s="182">
        <v>1536</v>
      </c>
      <c r="AJ155" s="182">
        <v>71</v>
      </c>
      <c r="AK155" s="182">
        <v>66</v>
      </c>
      <c r="AL155" s="182">
        <v>76</v>
      </c>
    </row>
    <row r="156" spans="1:38" x14ac:dyDescent="0.2">
      <c r="A156" s="168" t="s">
        <v>351</v>
      </c>
      <c r="B156" s="168" t="s">
        <v>352</v>
      </c>
      <c r="C156" s="182">
        <v>6358</v>
      </c>
      <c r="D156" s="182">
        <v>3070</v>
      </c>
      <c r="E156" s="182">
        <v>3288</v>
      </c>
      <c r="F156" s="182">
        <v>75</v>
      </c>
      <c r="G156" s="182">
        <v>73</v>
      </c>
      <c r="H156" s="182">
        <v>77</v>
      </c>
      <c r="I156" s="182">
        <v>584</v>
      </c>
      <c r="J156" s="182">
        <v>399</v>
      </c>
      <c r="K156" s="182">
        <v>185</v>
      </c>
      <c r="L156" s="182">
        <v>29</v>
      </c>
      <c r="M156" s="182">
        <v>28</v>
      </c>
      <c r="N156" s="182">
        <v>30</v>
      </c>
      <c r="O156" s="182">
        <v>263</v>
      </c>
      <c r="P156" s="182">
        <v>201</v>
      </c>
      <c r="Q156" s="182">
        <v>62</v>
      </c>
      <c r="R156" s="182">
        <v>30</v>
      </c>
      <c r="S156" s="182">
        <v>30</v>
      </c>
      <c r="T156" s="182">
        <v>31</v>
      </c>
      <c r="U156" s="182">
        <v>847</v>
      </c>
      <c r="V156" s="182">
        <v>600</v>
      </c>
      <c r="W156" s="182">
        <v>247</v>
      </c>
      <c r="X156" s="182">
        <v>29</v>
      </c>
      <c r="Y156" s="182">
        <v>29</v>
      </c>
      <c r="Z156" s="182">
        <v>30</v>
      </c>
      <c r="AA156" s="182">
        <v>109</v>
      </c>
      <c r="AB156" s="182">
        <v>73</v>
      </c>
      <c r="AC156" s="182">
        <v>36</v>
      </c>
      <c r="AD156" s="182">
        <v>11</v>
      </c>
      <c r="AE156" s="182">
        <v>10</v>
      </c>
      <c r="AF156" s="182">
        <v>14</v>
      </c>
      <c r="AG156" s="182">
        <v>7355</v>
      </c>
      <c r="AH156" s="182">
        <v>3769</v>
      </c>
      <c r="AI156" s="182">
        <v>3586</v>
      </c>
      <c r="AJ156" s="182">
        <v>69</v>
      </c>
      <c r="AK156" s="182">
        <v>64</v>
      </c>
      <c r="AL156" s="182">
        <v>73</v>
      </c>
    </row>
    <row r="157" spans="1:38" x14ac:dyDescent="0.2">
      <c r="A157" s="168" t="s">
        <v>394</v>
      </c>
      <c r="B157" s="168" t="s">
        <v>395</v>
      </c>
      <c r="C157" s="182">
        <v>4656</v>
      </c>
      <c r="D157" s="182">
        <v>2239</v>
      </c>
      <c r="E157" s="182">
        <v>2417</v>
      </c>
      <c r="F157" s="182">
        <v>79</v>
      </c>
      <c r="G157" s="182">
        <v>76</v>
      </c>
      <c r="H157" s="182">
        <v>81</v>
      </c>
      <c r="I157" s="182">
        <v>635</v>
      </c>
      <c r="J157" s="182">
        <v>424</v>
      </c>
      <c r="K157" s="182">
        <v>211</v>
      </c>
      <c r="L157" s="182">
        <v>40</v>
      </c>
      <c r="M157" s="182">
        <v>37</v>
      </c>
      <c r="N157" s="182">
        <v>46</v>
      </c>
      <c r="O157" s="182">
        <v>193</v>
      </c>
      <c r="P157" s="182">
        <v>137</v>
      </c>
      <c r="Q157" s="182">
        <v>56</v>
      </c>
      <c r="R157" s="182">
        <v>36</v>
      </c>
      <c r="S157" s="182">
        <v>36</v>
      </c>
      <c r="T157" s="182">
        <v>36</v>
      </c>
      <c r="U157" s="182">
        <v>828</v>
      </c>
      <c r="V157" s="182">
        <v>561</v>
      </c>
      <c r="W157" s="182">
        <v>267</v>
      </c>
      <c r="X157" s="182">
        <v>39</v>
      </c>
      <c r="Y157" s="182">
        <v>37</v>
      </c>
      <c r="Z157" s="182">
        <v>44</v>
      </c>
      <c r="AA157" s="182">
        <v>26</v>
      </c>
      <c r="AB157" s="182">
        <v>18</v>
      </c>
      <c r="AC157" s="182">
        <v>8</v>
      </c>
      <c r="AD157" s="182" t="s">
        <v>428</v>
      </c>
      <c r="AE157" s="182" t="s">
        <v>428</v>
      </c>
      <c r="AF157" s="182" t="s">
        <v>428</v>
      </c>
      <c r="AG157" s="182">
        <v>5531</v>
      </c>
      <c r="AH157" s="182">
        <v>2827</v>
      </c>
      <c r="AI157" s="182">
        <v>2704</v>
      </c>
      <c r="AJ157" s="182">
        <v>72</v>
      </c>
      <c r="AK157" s="182">
        <v>68</v>
      </c>
      <c r="AL157" s="182">
        <v>77</v>
      </c>
    </row>
    <row r="158" spans="1:38" x14ac:dyDescent="0.2">
      <c r="A158" s="168" t="s">
        <v>255</v>
      </c>
      <c r="B158" s="168" t="s">
        <v>256</v>
      </c>
      <c r="C158" s="182">
        <v>6416</v>
      </c>
      <c r="D158" s="182">
        <v>3067</v>
      </c>
      <c r="E158" s="182">
        <v>3349</v>
      </c>
      <c r="F158" s="182">
        <v>75</v>
      </c>
      <c r="G158" s="182">
        <v>73</v>
      </c>
      <c r="H158" s="182">
        <v>77</v>
      </c>
      <c r="I158" s="182">
        <v>596</v>
      </c>
      <c r="J158" s="182">
        <v>388</v>
      </c>
      <c r="K158" s="182">
        <v>208</v>
      </c>
      <c r="L158" s="182">
        <v>30</v>
      </c>
      <c r="M158" s="182">
        <v>30</v>
      </c>
      <c r="N158" s="182">
        <v>29</v>
      </c>
      <c r="O158" s="182">
        <v>530</v>
      </c>
      <c r="P158" s="182">
        <v>389</v>
      </c>
      <c r="Q158" s="182">
        <v>141</v>
      </c>
      <c r="R158" s="182">
        <v>33</v>
      </c>
      <c r="S158" s="182">
        <v>32</v>
      </c>
      <c r="T158" s="182">
        <v>38</v>
      </c>
      <c r="U158" s="182">
        <v>1126</v>
      </c>
      <c r="V158" s="182">
        <v>777</v>
      </c>
      <c r="W158" s="182">
        <v>349</v>
      </c>
      <c r="X158" s="182">
        <v>32</v>
      </c>
      <c r="Y158" s="182">
        <v>31</v>
      </c>
      <c r="Z158" s="182">
        <v>33</v>
      </c>
      <c r="AA158" s="182">
        <v>114</v>
      </c>
      <c r="AB158" s="182">
        <v>75</v>
      </c>
      <c r="AC158" s="182">
        <v>39</v>
      </c>
      <c r="AD158" s="182">
        <v>11</v>
      </c>
      <c r="AE158" s="182">
        <v>9</v>
      </c>
      <c r="AF158" s="182">
        <v>13</v>
      </c>
      <c r="AG158" s="182">
        <v>7696</v>
      </c>
      <c r="AH158" s="182">
        <v>3943</v>
      </c>
      <c r="AI158" s="182">
        <v>3753</v>
      </c>
      <c r="AJ158" s="182">
        <v>68</v>
      </c>
      <c r="AK158" s="182">
        <v>64</v>
      </c>
      <c r="AL158" s="182">
        <v>72</v>
      </c>
    </row>
    <row r="159" spans="1:38" x14ac:dyDescent="0.2">
      <c r="A159" s="168" t="s">
        <v>361</v>
      </c>
      <c r="B159" s="168" t="s">
        <v>362</v>
      </c>
      <c r="C159" s="182">
        <v>10819</v>
      </c>
      <c r="D159" s="182">
        <v>5179</v>
      </c>
      <c r="E159" s="182">
        <v>5640</v>
      </c>
      <c r="F159" s="182">
        <v>77</v>
      </c>
      <c r="G159" s="182">
        <v>76</v>
      </c>
      <c r="H159" s="182">
        <v>78</v>
      </c>
      <c r="I159" s="182">
        <v>1039</v>
      </c>
      <c r="J159" s="182">
        <v>704</v>
      </c>
      <c r="K159" s="182">
        <v>335</v>
      </c>
      <c r="L159" s="182">
        <v>36</v>
      </c>
      <c r="M159" s="182">
        <v>39</v>
      </c>
      <c r="N159" s="182">
        <v>30</v>
      </c>
      <c r="O159" s="182">
        <v>536</v>
      </c>
      <c r="P159" s="182">
        <v>393</v>
      </c>
      <c r="Q159" s="182">
        <v>143</v>
      </c>
      <c r="R159" s="182">
        <v>25</v>
      </c>
      <c r="S159" s="182">
        <v>25</v>
      </c>
      <c r="T159" s="182">
        <v>25</v>
      </c>
      <c r="U159" s="182">
        <v>1575</v>
      </c>
      <c r="V159" s="182">
        <v>1097</v>
      </c>
      <c r="W159" s="182">
        <v>478</v>
      </c>
      <c r="X159" s="182">
        <v>32</v>
      </c>
      <c r="Y159" s="182">
        <v>34</v>
      </c>
      <c r="Z159" s="182">
        <v>29</v>
      </c>
      <c r="AA159" s="182">
        <v>218</v>
      </c>
      <c r="AB159" s="182">
        <v>160</v>
      </c>
      <c r="AC159" s="182">
        <v>58</v>
      </c>
      <c r="AD159" s="182">
        <v>17</v>
      </c>
      <c r="AE159" s="182">
        <v>18</v>
      </c>
      <c r="AF159" s="182">
        <v>14</v>
      </c>
      <c r="AG159" s="182">
        <v>12674</v>
      </c>
      <c r="AH159" s="182">
        <v>6467</v>
      </c>
      <c r="AI159" s="182">
        <v>6207</v>
      </c>
      <c r="AJ159" s="182">
        <v>70</v>
      </c>
      <c r="AK159" s="182">
        <v>68</v>
      </c>
      <c r="AL159" s="182">
        <v>74</v>
      </c>
    </row>
    <row r="160" spans="1:38" x14ac:dyDescent="0.2">
      <c r="A160" s="168" t="s">
        <v>230</v>
      </c>
      <c r="B160" s="168" t="s">
        <v>231</v>
      </c>
      <c r="C160" s="182">
        <v>5129</v>
      </c>
      <c r="D160" s="182">
        <v>2417</v>
      </c>
      <c r="E160" s="182">
        <v>2712</v>
      </c>
      <c r="F160" s="182">
        <v>79</v>
      </c>
      <c r="G160" s="182">
        <v>77</v>
      </c>
      <c r="H160" s="182">
        <v>82</v>
      </c>
      <c r="I160" s="182">
        <v>475</v>
      </c>
      <c r="J160" s="182">
        <v>281</v>
      </c>
      <c r="K160" s="182">
        <v>194</v>
      </c>
      <c r="L160" s="182">
        <v>33</v>
      </c>
      <c r="M160" s="182">
        <v>33</v>
      </c>
      <c r="N160" s="182">
        <v>34</v>
      </c>
      <c r="O160" s="182">
        <v>300</v>
      </c>
      <c r="P160" s="182">
        <v>219</v>
      </c>
      <c r="Q160" s="182">
        <v>81</v>
      </c>
      <c r="R160" s="182">
        <v>29</v>
      </c>
      <c r="S160" s="182">
        <v>27</v>
      </c>
      <c r="T160" s="182">
        <v>33</v>
      </c>
      <c r="U160" s="182">
        <v>775</v>
      </c>
      <c r="V160" s="182">
        <v>500</v>
      </c>
      <c r="W160" s="182">
        <v>275</v>
      </c>
      <c r="X160" s="182">
        <v>32</v>
      </c>
      <c r="Y160" s="182">
        <v>31</v>
      </c>
      <c r="Z160" s="182">
        <v>33</v>
      </c>
      <c r="AA160" s="182">
        <v>124</v>
      </c>
      <c r="AB160" s="182">
        <v>91</v>
      </c>
      <c r="AC160" s="182">
        <v>33</v>
      </c>
      <c r="AD160" s="182">
        <v>17</v>
      </c>
      <c r="AE160" s="182">
        <v>19</v>
      </c>
      <c r="AF160" s="182">
        <v>12</v>
      </c>
      <c r="AG160" s="182">
        <v>6063</v>
      </c>
      <c r="AH160" s="182">
        <v>3022</v>
      </c>
      <c r="AI160" s="182">
        <v>3041</v>
      </c>
      <c r="AJ160" s="182">
        <v>72</v>
      </c>
      <c r="AK160" s="182">
        <v>67</v>
      </c>
      <c r="AL160" s="182">
        <v>76</v>
      </c>
    </row>
    <row r="161" spans="1:38" x14ac:dyDescent="0.2">
      <c r="A161" s="168" t="s">
        <v>365</v>
      </c>
      <c r="B161" s="168" t="s">
        <v>366</v>
      </c>
      <c r="C161" s="182">
        <v>7406</v>
      </c>
      <c r="D161" s="182">
        <v>3583</v>
      </c>
      <c r="E161" s="182">
        <v>3823</v>
      </c>
      <c r="F161" s="182">
        <v>71</v>
      </c>
      <c r="G161" s="182">
        <v>69</v>
      </c>
      <c r="H161" s="182">
        <v>73</v>
      </c>
      <c r="I161" s="182">
        <v>646</v>
      </c>
      <c r="J161" s="182">
        <v>415</v>
      </c>
      <c r="K161" s="182">
        <v>231</v>
      </c>
      <c r="L161" s="182">
        <v>30</v>
      </c>
      <c r="M161" s="182">
        <v>33</v>
      </c>
      <c r="N161" s="182">
        <v>23</v>
      </c>
      <c r="O161" s="182">
        <v>498</v>
      </c>
      <c r="P161" s="182">
        <v>348</v>
      </c>
      <c r="Q161" s="182">
        <v>150</v>
      </c>
      <c r="R161" s="182">
        <v>28</v>
      </c>
      <c r="S161" s="182">
        <v>28</v>
      </c>
      <c r="T161" s="182">
        <v>28</v>
      </c>
      <c r="U161" s="182">
        <v>1144</v>
      </c>
      <c r="V161" s="182">
        <v>763</v>
      </c>
      <c r="W161" s="182">
        <v>381</v>
      </c>
      <c r="X161" s="182">
        <v>29</v>
      </c>
      <c r="Y161" s="182">
        <v>31</v>
      </c>
      <c r="Z161" s="182">
        <v>25</v>
      </c>
      <c r="AA161" s="182">
        <v>122</v>
      </c>
      <c r="AB161" s="182">
        <v>94</v>
      </c>
      <c r="AC161" s="182">
        <v>28</v>
      </c>
      <c r="AD161" s="182">
        <v>10</v>
      </c>
      <c r="AE161" s="182" t="s">
        <v>428</v>
      </c>
      <c r="AF161" s="182" t="s">
        <v>428</v>
      </c>
      <c r="AG161" s="182">
        <v>8714</v>
      </c>
      <c r="AH161" s="182">
        <v>4463</v>
      </c>
      <c r="AI161" s="182">
        <v>4251</v>
      </c>
      <c r="AJ161" s="182">
        <v>65</v>
      </c>
      <c r="AK161" s="182">
        <v>61</v>
      </c>
      <c r="AL161" s="182">
        <v>68</v>
      </c>
    </row>
    <row r="162" spans="1:38" x14ac:dyDescent="0.2">
      <c r="C162" s="182"/>
      <c r="D162" s="182"/>
      <c r="E162" s="182"/>
      <c r="F162" s="182"/>
      <c r="G162" s="182"/>
      <c r="H162" s="182"/>
      <c r="I162" s="182"/>
      <c r="J162" s="182"/>
      <c r="K162" s="182"/>
      <c r="L162" s="182"/>
      <c r="M162" s="182"/>
      <c r="N162" s="182"/>
      <c r="O162" s="182"/>
      <c r="P162" s="182"/>
      <c r="Q162" s="182"/>
      <c r="R162" s="182"/>
      <c r="S162" s="182"/>
      <c r="T162" s="182"/>
      <c r="U162" s="182"/>
      <c r="V162" s="182"/>
      <c r="W162" s="182"/>
      <c r="X162" s="182"/>
      <c r="Y162" s="182"/>
      <c r="Z162" s="182"/>
      <c r="AA162" s="182"/>
      <c r="AB162" s="182"/>
      <c r="AC162" s="182"/>
      <c r="AD162" s="182"/>
      <c r="AE162" s="182"/>
      <c r="AF162" s="182"/>
      <c r="AG162" s="182"/>
      <c r="AH162" s="182"/>
      <c r="AI162" s="182"/>
      <c r="AJ162" s="182"/>
      <c r="AK162" s="182"/>
      <c r="AL162" s="182"/>
    </row>
    <row r="163" spans="1:38" x14ac:dyDescent="0.2">
      <c r="A163" s="200" t="s">
        <v>82</v>
      </c>
      <c r="B163" s="212" t="s">
        <v>83</v>
      </c>
      <c r="C163" s="182">
        <v>23654</v>
      </c>
      <c r="D163" s="182">
        <v>11316</v>
      </c>
      <c r="E163" s="182">
        <v>12338</v>
      </c>
      <c r="F163" s="182">
        <v>77</v>
      </c>
      <c r="G163" s="182">
        <v>75</v>
      </c>
      <c r="H163" s="182">
        <v>80</v>
      </c>
      <c r="I163" s="182">
        <v>2458</v>
      </c>
      <c r="J163" s="182">
        <v>1587</v>
      </c>
      <c r="K163" s="182">
        <v>871</v>
      </c>
      <c r="L163" s="182">
        <v>33</v>
      </c>
      <c r="M163" s="182">
        <v>34</v>
      </c>
      <c r="N163" s="182">
        <v>32</v>
      </c>
      <c r="O163" s="182">
        <v>2043</v>
      </c>
      <c r="P163" s="182">
        <v>1444</v>
      </c>
      <c r="Q163" s="182">
        <v>599</v>
      </c>
      <c r="R163" s="182">
        <v>35</v>
      </c>
      <c r="S163" s="182">
        <v>34</v>
      </c>
      <c r="T163" s="182">
        <v>38</v>
      </c>
      <c r="U163" s="182">
        <v>4501</v>
      </c>
      <c r="V163" s="182">
        <v>3031</v>
      </c>
      <c r="W163" s="182">
        <v>1470</v>
      </c>
      <c r="X163" s="182">
        <v>34</v>
      </c>
      <c r="Y163" s="182">
        <v>34</v>
      </c>
      <c r="Z163" s="182">
        <v>34</v>
      </c>
      <c r="AA163" s="182">
        <v>406</v>
      </c>
      <c r="AB163" s="182">
        <v>304</v>
      </c>
      <c r="AC163" s="182">
        <v>102</v>
      </c>
      <c r="AD163" s="182">
        <v>13</v>
      </c>
      <c r="AE163" s="182">
        <v>13</v>
      </c>
      <c r="AF163" s="182">
        <v>14</v>
      </c>
      <c r="AG163" s="182">
        <v>28654</v>
      </c>
      <c r="AH163" s="182">
        <v>14697</v>
      </c>
      <c r="AI163" s="182">
        <v>13957</v>
      </c>
      <c r="AJ163" s="182">
        <v>69</v>
      </c>
      <c r="AK163" s="182">
        <v>65</v>
      </c>
      <c r="AL163" s="182">
        <v>74</v>
      </c>
    </row>
    <row r="164" spans="1:38" x14ac:dyDescent="0.2">
      <c r="A164" s="200" t="s">
        <v>108</v>
      </c>
      <c r="B164" s="212" t="s">
        <v>109</v>
      </c>
      <c r="C164" s="182">
        <v>69226</v>
      </c>
      <c r="D164" s="182">
        <v>33470</v>
      </c>
      <c r="E164" s="182">
        <v>35756</v>
      </c>
      <c r="F164" s="182">
        <v>76</v>
      </c>
      <c r="G164" s="182">
        <v>74</v>
      </c>
      <c r="H164" s="182">
        <v>78</v>
      </c>
      <c r="I164" s="182">
        <v>7325</v>
      </c>
      <c r="J164" s="182">
        <v>4773</v>
      </c>
      <c r="K164" s="182">
        <v>2552</v>
      </c>
      <c r="L164" s="182">
        <v>31</v>
      </c>
      <c r="M164" s="182">
        <v>31</v>
      </c>
      <c r="N164" s="182">
        <v>30</v>
      </c>
      <c r="O164" s="182">
        <v>4058</v>
      </c>
      <c r="P164" s="182">
        <v>2922</v>
      </c>
      <c r="Q164" s="182">
        <v>1136</v>
      </c>
      <c r="R164" s="182">
        <v>32</v>
      </c>
      <c r="S164" s="182">
        <v>32</v>
      </c>
      <c r="T164" s="182">
        <v>32</v>
      </c>
      <c r="U164" s="182">
        <v>11383</v>
      </c>
      <c r="V164" s="182">
        <v>7695</v>
      </c>
      <c r="W164" s="182">
        <v>3688</v>
      </c>
      <c r="X164" s="182">
        <v>31</v>
      </c>
      <c r="Y164" s="182">
        <v>31</v>
      </c>
      <c r="Z164" s="182">
        <v>31</v>
      </c>
      <c r="AA164" s="182">
        <v>1158</v>
      </c>
      <c r="AB164" s="182">
        <v>835</v>
      </c>
      <c r="AC164" s="182">
        <v>323</v>
      </c>
      <c r="AD164" s="182">
        <v>15</v>
      </c>
      <c r="AE164" s="182">
        <v>16</v>
      </c>
      <c r="AF164" s="182">
        <v>11</v>
      </c>
      <c r="AG164" s="182">
        <v>82220</v>
      </c>
      <c r="AH164" s="182">
        <v>42212</v>
      </c>
      <c r="AI164" s="182">
        <v>40008</v>
      </c>
      <c r="AJ164" s="182">
        <v>69</v>
      </c>
      <c r="AK164" s="182">
        <v>65</v>
      </c>
      <c r="AL164" s="182">
        <v>73</v>
      </c>
    </row>
    <row r="165" spans="1:38" x14ac:dyDescent="0.2">
      <c r="A165" s="200" t="s">
        <v>155</v>
      </c>
      <c r="B165" s="213" t="s">
        <v>156</v>
      </c>
      <c r="C165" s="182">
        <v>51983</v>
      </c>
      <c r="D165" s="182">
        <v>25098</v>
      </c>
      <c r="E165" s="182">
        <v>26885</v>
      </c>
      <c r="F165" s="182">
        <v>74</v>
      </c>
      <c r="G165" s="182">
        <v>72</v>
      </c>
      <c r="H165" s="182">
        <v>76</v>
      </c>
      <c r="I165" s="182">
        <v>4889</v>
      </c>
      <c r="J165" s="182">
        <v>3203</v>
      </c>
      <c r="K165" s="182">
        <v>1686</v>
      </c>
      <c r="L165" s="182">
        <v>34</v>
      </c>
      <c r="M165" s="182">
        <v>34</v>
      </c>
      <c r="N165" s="182">
        <v>33</v>
      </c>
      <c r="O165" s="182">
        <v>3678</v>
      </c>
      <c r="P165" s="182">
        <v>2561</v>
      </c>
      <c r="Q165" s="182">
        <v>1117</v>
      </c>
      <c r="R165" s="182">
        <v>32</v>
      </c>
      <c r="S165" s="182">
        <v>31</v>
      </c>
      <c r="T165" s="182">
        <v>33</v>
      </c>
      <c r="U165" s="182">
        <v>8567</v>
      </c>
      <c r="V165" s="182">
        <v>5764</v>
      </c>
      <c r="W165" s="182">
        <v>2803</v>
      </c>
      <c r="X165" s="182">
        <v>33</v>
      </c>
      <c r="Y165" s="182">
        <v>33</v>
      </c>
      <c r="Z165" s="182">
        <v>33</v>
      </c>
      <c r="AA165" s="182">
        <v>833</v>
      </c>
      <c r="AB165" s="182">
        <v>580</v>
      </c>
      <c r="AC165" s="182">
        <v>253</v>
      </c>
      <c r="AD165" s="182">
        <v>13</v>
      </c>
      <c r="AE165" s="182">
        <v>14</v>
      </c>
      <c r="AF165" s="182">
        <v>11</v>
      </c>
      <c r="AG165" s="182">
        <v>61775</v>
      </c>
      <c r="AH165" s="182">
        <v>31640</v>
      </c>
      <c r="AI165" s="182">
        <v>30135</v>
      </c>
      <c r="AJ165" s="182">
        <v>67</v>
      </c>
      <c r="AK165" s="182">
        <v>63</v>
      </c>
      <c r="AL165" s="182">
        <v>71</v>
      </c>
    </row>
    <row r="166" spans="1:38" x14ac:dyDescent="0.2">
      <c r="A166" s="200" t="s">
        <v>186</v>
      </c>
      <c r="B166" s="212" t="s">
        <v>187</v>
      </c>
      <c r="C166" s="182">
        <v>44682</v>
      </c>
      <c r="D166" s="182">
        <v>21732</v>
      </c>
      <c r="E166" s="182">
        <v>22950</v>
      </c>
      <c r="F166" s="182">
        <v>75</v>
      </c>
      <c r="G166" s="182">
        <v>73</v>
      </c>
      <c r="H166" s="182">
        <v>77</v>
      </c>
      <c r="I166" s="182">
        <v>3773</v>
      </c>
      <c r="J166" s="182">
        <v>2477</v>
      </c>
      <c r="K166" s="182">
        <v>1296</v>
      </c>
      <c r="L166" s="182">
        <v>30</v>
      </c>
      <c r="M166" s="182">
        <v>30</v>
      </c>
      <c r="N166" s="182">
        <v>29</v>
      </c>
      <c r="O166" s="182">
        <v>2418</v>
      </c>
      <c r="P166" s="182">
        <v>1696</v>
      </c>
      <c r="Q166" s="182">
        <v>722</v>
      </c>
      <c r="R166" s="182">
        <v>33</v>
      </c>
      <c r="S166" s="182">
        <v>33</v>
      </c>
      <c r="T166" s="182">
        <v>34</v>
      </c>
      <c r="U166" s="182">
        <v>6191</v>
      </c>
      <c r="V166" s="182">
        <v>4173</v>
      </c>
      <c r="W166" s="182">
        <v>2018</v>
      </c>
      <c r="X166" s="182">
        <v>31</v>
      </c>
      <c r="Y166" s="182">
        <v>31</v>
      </c>
      <c r="Z166" s="182">
        <v>31</v>
      </c>
      <c r="AA166" s="182">
        <v>619</v>
      </c>
      <c r="AB166" s="182">
        <v>424</v>
      </c>
      <c r="AC166" s="182">
        <v>195</v>
      </c>
      <c r="AD166" s="182">
        <v>12</v>
      </c>
      <c r="AE166" s="182">
        <v>11</v>
      </c>
      <c r="AF166" s="182">
        <v>14</v>
      </c>
      <c r="AG166" s="182">
        <v>51822</v>
      </c>
      <c r="AH166" s="182">
        <v>26517</v>
      </c>
      <c r="AI166" s="182">
        <v>25305</v>
      </c>
      <c r="AJ166" s="182">
        <v>68</v>
      </c>
      <c r="AK166" s="182">
        <v>65</v>
      </c>
      <c r="AL166" s="182">
        <v>72</v>
      </c>
    </row>
    <row r="167" spans="1:38" x14ac:dyDescent="0.2">
      <c r="A167" s="200" t="s">
        <v>206</v>
      </c>
      <c r="B167" s="212" t="s">
        <v>207</v>
      </c>
      <c r="C167" s="182">
        <v>55548</v>
      </c>
      <c r="D167" s="182">
        <v>26588</v>
      </c>
      <c r="E167" s="182">
        <v>28960</v>
      </c>
      <c r="F167" s="182">
        <v>79</v>
      </c>
      <c r="G167" s="182">
        <v>77</v>
      </c>
      <c r="H167" s="182">
        <v>81</v>
      </c>
      <c r="I167" s="182">
        <v>6290</v>
      </c>
      <c r="J167" s="182">
        <v>3997</v>
      </c>
      <c r="K167" s="182">
        <v>2293</v>
      </c>
      <c r="L167" s="182">
        <v>34</v>
      </c>
      <c r="M167" s="182">
        <v>35</v>
      </c>
      <c r="N167" s="182">
        <v>34</v>
      </c>
      <c r="O167" s="182">
        <v>4329</v>
      </c>
      <c r="P167" s="182">
        <v>3005</v>
      </c>
      <c r="Q167" s="182">
        <v>1324</v>
      </c>
      <c r="R167" s="182">
        <v>30</v>
      </c>
      <c r="S167" s="182">
        <v>30</v>
      </c>
      <c r="T167" s="182">
        <v>31</v>
      </c>
      <c r="U167" s="182">
        <v>10619</v>
      </c>
      <c r="V167" s="182">
        <v>7002</v>
      </c>
      <c r="W167" s="182">
        <v>3617</v>
      </c>
      <c r="X167" s="182">
        <v>33</v>
      </c>
      <c r="Y167" s="182">
        <v>33</v>
      </c>
      <c r="Z167" s="182">
        <v>33</v>
      </c>
      <c r="AA167" s="182">
        <v>1177</v>
      </c>
      <c r="AB167" s="182">
        <v>831</v>
      </c>
      <c r="AC167" s="182">
        <v>346</v>
      </c>
      <c r="AD167" s="182">
        <v>15</v>
      </c>
      <c r="AE167" s="182">
        <v>15</v>
      </c>
      <c r="AF167" s="182">
        <v>12</v>
      </c>
      <c r="AG167" s="182">
        <v>67768</v>
      </c>
      <c r="AH167" s="182">
        <v>34624</v>
      </c>
      <c r="AI167" s="182">
        <v>33144</v>
      </c>
      <c r="AJ167" s="182">
        <v>70</v>
      </c>
      <c r="AK167" s="182">
        <v>66</v>
      </c>
      <c r="AL167" s="182">
        <v>74</v>
      </c>
    </row>
    <row r="168" spans="1:38" x14ac:dyDescent="0.2">
      <c r="A168" s="200" t="s">
        <v>236</v>
      </c>
      <c r="B168" s="212" t="s">
        <v>237</v>
      </c>
      <c r="C168" s="182">
        <v>57619</v>
      </c>
      <c r="D168" s="182">
        <v>27781</v>
      </c>
      <c r="E168" s="182">
        <v>29838</v>
      </c>
      <c r="F168" s="182">
        <v>75</v>
      </c>
      <c r="G168" s="182">
        <v>73</v>
      </c>
      <c r="H168" s="182">
        <v>76</v>
      </c>
      <c r="I168" s="182">
        <v>5525</v>
      </c>
      <c r="J168" s="182">
        <v>3604</v>
      </c>
      <c r="K168" s="182">
        <v>1921</v>
      </c>
      <c r="L168" s="182">
        <v>30</v>
      </c>
      <c r="M168" s="182">
        <v>30</v>
      </c>
      <c r="N168" s="182">
        <v>31</v>
      </c>
      <c r="O168" s="182">
        <v>3593</v>
      </c>
      <c r="P168" s="182">
        <v>2596</v>
      </c>
      <c r="Q168" s="182">
        <v>997</v>
      </c>
      <c r="R168" s="182">
        <v>30</v>
      </c>
      <c r="S168" s="182">
        <v>29</v>
      </c>
      <c r="T168" s="182">
        <v>31</v>
      </c>
      <c r="U168" s="182">
        <v>9118</v>
      </c>
      <c r="V168" s="182">
        <v>6200</v>
      </c>
      <c r="W168" s="182">
        <v>2918</v>
      </c>
      <c r="X168" s="182">
        <v>30</v>
      </c>
      <c r="Y168" s="182">
        <v>30</v>
      </c>
      <c r="Z168" s="182">
        <v>31</v>
      </c>
      <c r="AA168" s="182">
        <v>1134</v>
      </c>
      <c r="AB168" s="182">
        <v>806</v>
      </c>
      <c r="AC168" s="182">
        <v>328</v>
      </c>
      <c r="AD168" s="182">
        <v>13</v>
      </c>
      <c r="AE168" s="182">
        <v>14</v>
      </c>
      <c r="AF168" s="182">
        <v>12</v>
      </c>
      <c r="AG168" s="182">
        <v>68258</v>
      </c>
      <c r="AH168" s="182">
        <v>34993</v>
      </c>
      <c r="AI168" s="182">
        <v>33265</v>
      </c>
      <c r="AJ168" s="182">
        <v>67</v>
      </c>
      <c r="AK168" s="182">
        <v>63</v>
      </c>
      <c r="AL168" s="182">
        <v>71</v>
      </c>
    </row>
    <row r="169" spans="1:38" x14ac:dyDescent="0.2">
      <c r="A169" s="200" t="s">
        <v>259</v>
      </c>
      <c r="B169" s="212" t="s">
        <v>443</v>
      </c>
      <c r="C169" s="182">
        <v>80666</v>
      </c>
      <c r="D169" s="182">
        <v>38551</v>
      </c>
      <c r="E169" s="182">
        <v>42115</v>
      </c>
      <c r="F169" s="182">
        <v>79</v>
      </c>
      <c r="G169" s="182">
        <v>77</v>
      </c>
      <c r="H169" s="182">
        <v>81</v>
      </c>
      <c r="I169" s="182">
        <v>8224</v>
      </c>
      <c r="J169" s="182">
        <v>5318</v>
      </c>
      <c r="K169" s="182">
        <v>2906</v>
      </c>
      <c r="L169" s="182">
        <v>45</v>
      </c>
      <c r="M169" s="182">
        <v>45</v>
      </c>
      <c r="N169" s="182">
        <v>44</v>
      </c>
      <c r="O169" s="182">
        <v>6238</v>
      </c>
      <c r="P169" s="182">
        <v>4446</v>
      </c>
      <c r="Q169" s="182">
        <v>1792</v>
      </c>
      <c r="R169" s="182">
        <v>41</v>
      </c>
      <c r="S169" s="182">
        <v>41</v>
      </c>
      <c r="T169" s="182">
        <v>39</v>
      </c>
      <c r="U169" s="182">
        <v>14462</v>
      </c>
      <c r="V169" s="182">
        <v>9764</v>
      </c>
      <c r="W169" s="182">
        <v>4698</v>
      </c>
      <c r="X169" s="182">
        <v>43</v>
      </c>
      <c r="Y169" s="182">
        <v>43</v>
      </c>
      <c r="Z169" s="182">
        <v>42</v>
      </c>
      <c r="AA169" s="182">
        <v>1868</v>
      </c>
      <c r="AB169" s="182">
        <v>1365</v>
      </c>
      <c r="AC169" s="182">
        <v>503</v>
      </c>
      <c r="AD169" s="182">
        <v>16</v>
      </c>
      <c r="AE169" s="182">
        <v>19</v>
      </c>
      <c r="AF169" s="182">
        <v>10</v>
      </c>
      <c r="AG169" s="182">
        <v>98065</v>
      </c>
      <c r="AH169" s="182">
        <v>50232</v>
      </c>
      <c r="AI169" s="182">
        <v>47833</v>
      </c>
      <c r="AJ169" s="182">
        <v>72</v>
      </c>
      <c r="AK169" s="182">
        <v>69</v>
      </c>
      <c r="AL169" s="182">
        <v>76</v>
      </c>
    </row>
    <row r="170" spans="1:38" x14ac:dyDescent="0.2">
      <c r="A170" s="201" t="s">
        <v>261</v>
      </c>
      <c r="B170" s="212" t="s">
        <v>262</v>
      </c>
      <c r="C170" s="182">
        <v>27878</v>
      </c>
      <c r="D170" s="182">
        <v>13163</v>
      </c>
      <c r="E170" s="182">
        <v>14715</v>
      </c>
      <c r="F170" s="182">
        <v>80</v>
      </c>
      <c r="G170" s="182">
        <v>78</v>
      </c>
      <c r="H170" s="182">
        <v>82</v>
      </c>
      <c r="I170" s="182">
        <v>2980</v>
      </c>
      <c r="J170" s="182">
        <v>1920</v>
      </c>
      <c r="K170" s="182">
        <v>1060</v>
      </c>
      <c r="L170" s="182">
        <v>46</v>
      </c>
      <c r="M170" s="182">
        <v>47</v>
      </c>
      <c r="N170" s="182">
        <v>45</v>
      </c>
      <c r="O170" s="182">
        <v>2432</v>
      </c>
      <c r="P170" s="182">
        <v>1704</v>
      </c>
      <c r="Q170" s="182">
        <v>728</v>
      </c>
      <c r="R170" s="182">
        <v>40</v>
      </c>
      <c r="S170" s="182">
        <v>40</v>
      </c>
      <c r="T170" s="182">
        <v>39</v>
      </c>
      <c r="U170" s="182">
        <v>5412</v>
      </c>
      <c r="V170" s="182">
        <v>3624</v>
      </c>
      <c r="W170" s="182">
        <v>1788</v>
      </c>
      <c r="X170" s="182">
        <v>43</v>
      </c>
      <c r="Y170" s="182">
        <v>44</v>
      </c>
      <c r="Z170" s="182">
        <v>42</v>
      </c>
      <c r="AA170" s="182">
        <v>678</v>
      </c>
      <c r="AB170" s="182">
        <v>498</v>
      </c>
      <c r="AC170" s="182">
        <v>180</v>
      </c>
      <c r="AD170" s="182">
        <v>19</v>
      </c>
      <c r="AE170" s="182">
        <v>21</v>
      </c>
      <c r="AF170" s="182">
        <v>13</v>
      </c>
      <c r="AG170" s="182">
        <v>34303</v>
      </c>
      <c r="AH170" s="182">
        <v>17455</v>
      </c>
      <c r="AI170" s="182">
        <v>16848</v>
      </c>
      <c r="AJ170" s="182">
        <v>73</v>
      </c>
      <c r="AK170" s="182">
        <v>69</v>
      </c>
      <c r="AL170" s="182">
        <v>76</v>
      </c>
    </row>
    <row r="171" spans="1:38" x14ac:dyDescent="0.2">
      <c r="A171" s="201" t="s">
        <v>291</v>
      </c>
      <c r="B171" s="193" t="s">
        <v>292</v>
      </c>
      <c r="C171" s="182">
        <v>52788</v>
      </c>
      <c r="D171" s="182">
        <v>25388</v>
      </c>
      <c r="E171" s="182">
        <v>27400</v>
      </c>
      <c r="F171" s="182">
        <v>79</v>
      </c>
      <c r="G171" s="182">
        <v>77</v>
      </c>
      <c r="H171" s="182">
        <v>80</v>
      </c>
      <c r="I171" s="182">
        <v>5244</v>
      </c>
      <c r="J171" s="182">
        <v>3398</v>
      </c>
      <c r="K171" s="182">
        <v>1846</v>
      </c>
      <c r="L171" s="182">
        <v>44</v>
      </c>
      <c r="M171" s="182">
        <v>44</v>
      </c>
      <c r="N171" s="182">
        <v>44</v>
      </c>
      <c r="O171" s="182">
        <v>3806</v>
      </c>
      <c r="P171" s="182">
        <v>2742</v>
      </c>
      <c r="Q171" s="182">
        <v>1064</v>
      </c>
      <c r="R171" s="182">
        <v>41</v>
      </c>
      <c r="S171" s="182">
        <v>42</v>
      </c>
      <c r="T171" s="182">
        <v>39</v>
      </c>
      <c r="U171" s="182">
        <v>9050</v>
      </c>
      <c r="V171" s="182">
        <v>6140</v>
      </c>
      <c r="W171" s="182">
        <v>2910</v>
      </c>
      <c r="X171" s="182">
        <v>43</v>
      </c>
      <c r="Y171" s="182">
        <v>43</v>
      </c>
      <c r="Z171" s="182">
        <v>42</v>
      </c>
      <c r="AA171" s="182">
        <v>1190</v>
      </c>
      <c r="AB171" s="182">
        <v>867</v>
      </c>
      <c r="AC171" s="182">
        <v>323</v>
      </c>
      <c r="AD171" s="182">
        <v>15</v>
      </c>
      <c r="AE171" s="182">
        <v>17</v>
      </c>
      <c r="AF171" s="182">
        <v>8</v>
      </c>
      <c r="AG171" s="182">
        <v>63762</v>
      </c>
      <c r="AH171" s="182">
        <v>32777</v>
      </c>
      <c r="AI171" s="182">
        <v>30985</v>
      </c>
      <c r="AJ171" s="182">
        <v>72</v>
      </c>
      <c r="AK171" s="182">
        <v>68</v>
      </c>
      <c r="AL171" s="182">
        <v>75</v>
      </c>
    </row>
    <row r="172" spans="1:38" x14ac:dyDescent="0.2">
      <c r="A172" s="200" t="s">
        <v>331</v>
      </c>
      <c r="B172" s="194" t="s">
        <v>332</v>
      </c>
      <c r="C172" s="182">
        <v>81526</v>
      </c>
      <c r="D172" s="182">
        <v>39229</v>
      </c>
      <c r="E172" s="182">
        <v>42297</v>
      </c>
      <c r="F172" s="182">
        <v>75</v>
      </c>
      <c r="G172" s="182">
        <v>73</v>
      </c>
      <c r="H172" s="182">
        <v>77</v>
      </c>
      <c r="I172" s="182">
        <v>8868</v>
      </c>
      <c r="J172" s="182">
        <v>5771</v>
      </c>
      <c r="K172" s="182">
        <v>3097</v>
      </c>
      <c r="L172" s="182">
        <v>33</v>
      </c>
      <c r="M172" s="182">
        <v>35</v>
      </c>
      <c r="N172" s="182">
        <v>30</v>
      </c>
      <c r="O172" s="182">
        <v>5103</v>
      </c>
      <c r="P172" s="182">
        <v>3644</v>
      </c>
      <c r="Q172" s="182">
        <v>1459</v>
      </c>
      <c r="R172" s="182">
        <v>31</v>
      </c>
      <c r="S172" s="182">
        <v>31</v>
      </c>
      <c r="T172" s="182">
        <v>28</v>
      </c>
      <c r="U172" s="182">
        <v>13971</v>
      </c>
      <c r="V172" s="182">
        <v>9415</v>
      </c>
      <c r="W172" s="182">
        <v>4556</v>
      </c>
      <c r="X172" s="182">
        <v>32</v>
      </c>
      <c r="Y172" s="182">
        <v>33</v>
      </c>
      <c r="Z172" s="182">
        <v>30</v>
      </c>
      <c r="AA172" s="182">
        <v>1623</v>
      </c>
      <c r="AB172" s="182">
        <v>1164</v>
      </c>
      <c r="AC172" s="182">
        <v>459</v>
      </c>
      <c r="AD172" s="182">
        <v>14</v>
      </c>
      <c r="AE172" s="182">
        <v>15</v>
      </c>
      <c r="AF172" s="182">
        <v>11</v>
      </c>
      <c r="AG172" s="182">
        <v>97665</v>
      </c>
      <c r="AH172" s="182">
        <v>50091</v>
      </c>
      <c r="AI172" s="182">
        <v>47574</v>
      </c>
      <c r="AJ172" s="182">
        <v>68</v>
      </c>
      <c r="AK172" s="182">
        <v>64</v>
      </c>
      <c r="AL172" s="182">
        <v>71</v>
      </c>
    </row>
    <row r="173" spans="1:38" x14ac:dyDescent="0.2">
      <c r="A173" s="200" t="s">
        <v>371</v>
      </c>
      <c r="B173" s="194" t="s">
        <v>372</v>
      </c>
      <c r="C173" s="182">
        <v>47532</v>
      </c>
      <c r="D173" s="182">
        <v>22919</v>
      </c>
      <c r="E173" s="182">
        <v>24613</v>
      </c>
      <c r="F173" s="182">
        <v>77</v>
      </c>
      <c r="G173" s="182">
        <v>75</v>
      </c>
      <c r="H173" s="182">
        <v>80</v>
      </c>
      <c r="I173" s="182">
        <v>4802</v>
      </c>
      <c r="J173" s="182">
        <v>3188</v>
      </c>
      <c r="K173" s="182">
        <v>1614</v>
      </c>
      <c r="L173" s="182">
        <v>35</v>
      </c>
      <c r="M173" s="182">
        <v>35</v>
      </c>
      <c r="N173" s="182">
        <v>35</v>
      </c>
      <c r="O173" s="182">
        <v>2948</v>
      </c>
      <c r="P173" s="182">
        <v>2080</v>
      </c>
      <c r="Q173" s="182">
        <v>868</v>
      </c>
      <c r="R173" s="182">
        <v>35</v>
      </c>
      <c r="S173" s="182">
        <v>34</v>
      </c>
      <c r="T173" s="182">
        <v>37</v>
      </c>
      <c r="U173" s="182">
        <v>7750</v>
      </c>
      <c r="V173" s="182">
        <v>5268</v>
      </c>
      <c r="W173" s="182">
        <v>2482</v>
      </c>
      <c r="X173" s="182">
        <v>35</v>
      </c>
      <c r="Y173" s="182">
        <v>35</v>
      </c>
      <c r="Z173" s="182">
        <v>36</v>
      </c>
      <c r="AA173" s="182">
        <v>869</v>
      </c>
      <c r="AB173" s="182">
        <v>636</v>
      </c>
      <c r="AC173" s="182">
        <v>233</v>
      </c>
      <c r="AD173" s="182">
        <v>15</v>
      </c>
      <c r="AE173" s="182">
        <v>15</v>
      </c>
      <c r="AF173" s="182">
        <v>16</v>
      </c>
      <c r="AG173" s="182">
        <v>56433</v>
      </c>
      <c r="AH173" s="182">
        <v>28976</v>
      </c>
      <c r="AI173" s="182">
        <v>27457</v>
      </c>
      <c r="AJ173" s="182">
        <v>70</v>
      </c>
      <c r="AK173" s="182">
        <v>66</v>
      </c>
      <c r="AL173" s="182">
        <v>75</v>
      </c>
    </row>
    <row r="174" spans="1:38" x14ac:dyDescent="0.2">
      <c r="A174" s="202" t="s">
        <v>80</v>
      </c>
      <c r="B174" s="208" t="s">
        <v>81</v>
      </c>
      <c r="C174" s="182">
        <v>512436</v>
      </c>
      <c r="D174" s="182">
        <v>246684</v>
      </c>
      <c r="E174" s="182">
        <v>265752</v>
      </c>
      <c r="F174" s="182">
        <v>76</v>
      </c>
      <c r="G174" s="182">
        <v>74</v>
      </c>
      <c r="H174" s="182">
        <v>78</v>
      </c>
      <c r="I174" s="182">
        <v>52154</v>
      </c>
      <c r="J174" s="182">
        <v>33918</v>
      </c>
      <c r="K174" s="182">
        <v>18236</v>
      </c>
      <c r="L174" s="182">
        <v>34</v>
      </c>
      <c r="M174" s="182">
        <v>35</v>
      </c>
      <c r="N174" s="182">
        <v>34</v>
      </c>
      <c r="O174" s="182">
        <v>34408</v>
      </c>
      <c r="P174" s="182">
        <v>24394</v>
      </c>
      <c r="Q174" s="182">
        <v>10014</v>
      </c>
      <c r="R174" s="182">
        <v>33</v>
      </c>
      <c r="S174" s="182">
        <v>33</v>
      </c>
      <c r="T174" s="182">
        <v>34</v>
      </c>
      <c r="U174" s="182">
        <v>86562</v>
      </c>
      <c r="V174" s="182">
        <v>58312</v>
      </c>
      <c r="W174" s="182">
        <v>28250</v>
      </c>
      <c r="X174" s="182">
        <v>34</v>
      </c>
      <c r="Y174" s="182">
        <v>34</v>
      </c>
      <c r="Z174" s="182">
        <v>34</v>
      </c>
      <c r="AA174" s="182">
        <v>9687</v>
      </c>
      <c r="AB174" s="182">
        <v>6945</v>
      </c>
      <c r="AC174" s="182">
        <v>2742</v>
      </c>
      <c r="AD174" s="182">
        <v>14</v>
      </c>
      <c r="AE174" s="182">
        <v>15</v>
      </c>
      <c r="AF174" s="182">
        <v>12</v>
      </c>
      <c r="AG174" s="182">
        <v>612660</v>
      </c>
      <c r="AH174" s="182">
        <v>313982</v>
      </c>
      <c r="AI174" s="182">
        <v>298678</v>
      </c>
      <c r="AJ174" s="182">
        <v>69</v>
      </c>
      <c r="AK174" s="182">
        <v>65</v>
      </c>
      <c r="AL174" s="182">
        <v>73</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U97"/>
  <sheetViews>
    <sheetView workbookViewId="0">
      <pane ySplit="9" topLeftCell="A10" activePane="bottomLeft" state="frozen"/>
      <selection pane="bottomLeft"/>
    </sheetView>
  </sheetViews>
  <sheetFormatPr defaultRowHeight="12.75" x14ac:dyDescent="0.2"/>
  <cols>
    <col min="1" max="1" width="9.140625" style="121"/>
    <col min="2" max="2" width="23" style="121" bestFit="1" customWidth="1"/>
    <col min="3" max="3" width="3.7109375" style="121" customWidth="1"/>
    <col min="4" max="5" width="9.140625" style="121"/>
    <col min="6" max="6" width="15" style="121" customWidth="1"/>
    <col min="7" max="7" width="2.42578125" style="121" customWidth="1"/>
    <col min="8" max="8" width="15" style="121" customWidth="1"/>
    <col min="9" max="9" width="2.42578125" style="121" customWidth="1"/>
    <col min="10" max="10" width="15" style="121" customWidth="1"/>
    <col min="11" max="11" width="2.42578125" style="121" customWidth="1"/>
    <col min="12" max="12" width="15" style="121" customWidth="1"/>
    <col min="13" max="13" width="9.7109375" style="121" hidden="1" customWidth="1"/>
    <col min="14" max="21" width="9.140625" style="121" hidden="1" customWidth="1"/>
    <col min="22" max="22" width="9.140625" style="121" customWidth="1"/>
    <col min="23" max="16384" width="9.140625" style="121"/>
  </cols>
  <sheetData>
    <row r="1" spans="1:21" ht="14.25" x14ac:dyDescent="0.2">
      <c r="A1" s="120" t="s">
        <v>548</v>
      </c>
    </row>
    <row r="2" spans="1:21" ht="15" thickBot="1" x14ac:dyDescent="0.25">
      <c r="A2" s="2" t="s">
        <v>513</v>
      </c>
      <c r="B2" s="122"/>
      <c r="C2" s="122"/>
      <c r="D2" s="123"/>
      <c r="E2" s="123"/>
      <c r="H2" s="124"/>
      <c r="I2" s="124"/>
      <c r="J2" s="124"/>
    </row>
    <row r="3" spans="1:21" ht="13.5" thickBot="1" x14ac:dyDescent="0.25">
      <c r="A3" s="122" t="s">
        <v>0</v>
      </c>
      <c r="B3" s="122"/>
      <c r="C3" s="122"/>
      <c r="D3" s="123"/>
      <c r="E3" s="123"/>
      <c r="J3" s="422" t="s">
        <v>28</v>
      </c>
      <c r="K3" s="423"/>
      <c r="L3" s="424"/>
    </row>
    <row r="4" spans="1:21" ht="14.25" x14ac:dyDescent="0.2">
      <c r="A4" s="123" t="s">
        <v>595</v>
      </c>
      <c r="B4" s="122"/>
      <c r="C4" s="122"/>
      <c r="D4" s="123"/>
      <c r="E4" s="123"/>
      <c r="J4" s="264" t="s">
        <v>29</v>
      </c>
      <c r="K4" s="427" t="s">
        <v>30</v>
      </c>
      <c r="L4" s="428"/>
      <c r="P4" s="263" t="s">
        <v>6</v>
      </c>
    </row>
    <row r="5" spans="1:21" ht="13.5" thickBot="1" x14ac:dyDescent="0.25">
      <c r="B5" s="125"/>
      <c r="C5" s="125"/>
      <c r="D5" s="125"/>
      <c r="E5" s="125"/>
      <c r="J5" s="112" t="s">
        <v>456</v>
      </c>
      <c r="K5" s="425">
        <v>2013</v>
      </c>
      <c r="L5" s="426"/>
      <c r="P5" s="175" t="s">
        <v>7</v>
      </c>
      <c r="U5" s="121">
        <v>2012</v>
      </c>
    </row>
    <row r="6" spans="1:21" x14ac:dyDescent="0.2">
      <c r="A6" s="123"/>
      <c r="B6" s="125"/>
      <c r="C6" s="125"/>
      <c r="D6" s="125"/>
      <c r="E6" s="125"/>
      <c r="P6" s="175" t="s">
        <v>30</v>
      </c>
      <c r="U6" s="121">
        <v>2013</v>
      </c>
    </row>
    <row r="7" spans="1:21" ht="12.75" customHeight="1" x14ac:dyDescent="0.2">
      <c r="M7" s="124"/>
      <c r="P7" s="134"/>
    </row>
    <row r="8" spans="1:21" ht="12.75" customHeight="1" x14ac:dyDescent="0.2">
      <c r="A8" s="429"/>
      <c r="B8" s="429"/>
      <c r="C8" s="127"/>
      <c r="D8" s="431" t="s">
        <v>459</v>
      </c>
      <c r="E8" s="128"/>
      <c r="F8" s="433" t="s">
        <v>457</v>
      </c>
      <c r="G8" s="433"/>
      <c r="H8" s="433"/>
      <c r="I8" s="433"/>
      <c r="J8" s="433"/>
      <c r="K8" s="433"/>
      <c r="L8" s="433"/>
      <c r="M8" s="126"/>
      <c r="P8" s="176"/>
    </row>
    <row r="9" spans="1:21" ht="45" customHeight="1" x14ac:dyDescent="0.2">
      <c r="A9" s="430"/>
      <c r="B9" s="430"/>
      <c r="C9" s="129"/>
      <c r="D9" s="432"/>
      <c r="E9" s="130"/>
      <c r="F9" s="132" t="s">
        <v>26</v>
      </c>
      <c r="G9" s="132"/>
      <c r="H9" s="390" t="s">
        <v>27</v>
      </c>
      <c r="I9" s="391"/>
      <c r="J9" s="132" t="s">
        <v>2</v>
      </c>
      <c r="K9" s="132"/>
      <c r="L9" s="132" t="s">
        <v>3</v>
      </c>
      <c r="M9" s="133"/>
      <c r="O9" s="139" t="str">
        <f>"Y1P_Table2_ETH_"&amp;$K$5</f>
        <v>Y1P_Table2_ETH_2013</v>
      </c>
      <c r="P9" s="139"/>
    </row>
    <row r="10" spans="1:21" x14ac:dyDescent="0.2">
      <c r="A10" s="135" t="s">
        <v>8</v>
      </c>
      <c r="B10" s="136"/>
      <c r="C10" s="136"/>
      <c r="D10" s="136"/>
      <c r="E10" s="136"/>
      <c r="F10" s="136"/>
      <c r="G10" s="136"/>
      <c r="H10" s="136"/>
      <c r="I10" s="136"/>
      <c r="J10" s="136"/>
      <c r="K10" s="136"/>
      <c r="L10" s="136"/>
      <c r="M10" s="136"/>
      <c r="O10" s="139" t="str">
        <f>"Y1P_Table2_EAL_"&amp;$K$5</f>
        <v>Y1P_Table2_EAL_2013</v>
      </c>
      <c r="P10" s="139"/>
    </row>
    <row r="11" spans="1:21" x14ac:dyDescent="0.2">
      <c r="A11" s="137"/>
      <c r="B11" s="137" t="s">
        <v>9</v>
      </c>
      <c r="C11" s="137"/>
      <c r="D11" s="138">
        <f t="shared" ref="D11:D34" ca="1" si="0">VLOOKUP(TRIM($B11),INDIRECT($O$9),2+$O$21,0)</f>
        <v>458373</v>
      </c>
      <c r="F11" s="138">
        <f t="shared" ref="F11:F34" ca="1" si="1">VLOOKUP(TRIM($B11),INDIRECT($O$9),5+$O$21,0)</f>
        <v>69</v>
      </c>
      <c r="G11" s="138"/>
      <c r="H11" s="138">
        <f t="shared" ref="H11:H34" ca="1" si="2">VLOOKUP(TRIM($B11),INDIRECT($O$9),6+$O$21,0)</f>
        <v>30</v>
      </c>
      <c r="I11" s="139"/>
      <c r="J11" s="138">
        <f t="shared" ref="J11:J34" ca="1" si="3">VLOOKUP(TRIM($B11),INDIRECT($O$9),3+$O$21,0)</f>
        <v>0</v>
      </c>
      <c r="K11" s="139"/>
      <c r="L11" s="138">
        <f t="shared" ref="L11:L34" ca="1" si="4">VLOOKUP(TRIM($B11),INDIRECT($O$9),4+$O$21,0)</f>
        <v>1</v>
      </c>
      <c r="M11" s="139"/>
      <c r="O11" s="139" t="str">
        <f>"Y1P_Table2_FSM_"&amp;$K$5</f>
        <v>Y1P_Table2_FSM_2013</v>
      </c>
      <c r="P11" s="139"/>
    </row>
    <row r="12" spans="1:21" x14ac:dyDescent="0.2">
      <c r="A12" s="137"/>
      <c r="B12" s="273" t="s">
        <v>484</v>
      </c>
      <c r="C12" s="140"/>
      <c r="D12" s="170">
        <f t="shared" ca="1" si="0"/>
        <v>422302</v>
      </c>
      <c r="F12" s="170">
        <f t="shared" ca="1" si="1"/>
        <v>69</v>
      </c>
      <c r="G12" s="170"/>
      <c r="H12" s="170">
        <f t="shared" ca="1" si="2"/>
        <v>29</v>
      </c>
      <c r="I12" s="171"/>
      <c r="J12" s="170">
        <f t="shared" ca="1" si="3"/>
        <v>0</v>
      </c>
      <c r="K12" s="171"/>
      <c r="L12" s="170">
        <f t="shared" ca="1" si="4"/>
        <v>1</v>
      </c>
      <c r="M12" s="141"/>
      <c r="O12" s="139" t="str">
        <f>"Y1P_Table2_SEN_"&amp;$K$5</f>
        <v>Y1P_Table2_SEN_2013</v>
      </c>
      <c r="P12" s="139"/>
    </row>
    <row r="13" spans="1:21" x14ac:dyDescent="0.2">
      <c r="A13" s="137"/>
      <c r="B13" s="140" t="s">
        <v>31</v>
      </c>
      <c r="C13" s="140"/>
      <c r="D13" s="170">
        <f t="shared" ca="1" si="0"/>
        <v>1693</v>
      </c>
      <c r="F13" s="170">
        <f t="shared" ca="1" si="1"/>
        <v>69</v>
      </c>
      <c r="G13" s="170"/>
      <c r="H13" s="170">
        <f t="shared" ca="1" si="2"/>
        <v>29</v>
      </c>
      <c r="I13" s="171"/>
      <c r="J13" s="170">
        <f t="shared" ca="1" si="3"/>
        <v>1</v>
      </c>
      <c r="K13" s="171"/>
      <c r="L13" s="170">
        <f t="shared" ca="1" si="4"/>
        <v>2</v>
      </c>
      <c r="M13" s="141"/>
      <c r="O13" s="139" t="str">
        <f>"Y1P_Table2_PRIMARY_"&amp;$K$5</f>
        <v>Y1P_Table2_PRIMARY_2013</v>
      </c>
      <c r="P13" s="139"/>
    </row>
    <row r="14" spans="1:21" x14ac:dyDescent="0.2">
      <c r="A14" s="137"/>
      <c r="B14" s="273" t="s">
        <v>485</v>
      </c>
      <c r="C14" s="140"/>
      <c r="D14" s="170">
        <f t="shared" ca="1" si="0"/>
        <v>529</v>
      </c>
      <c r="F14" s="170">
        <f t="shared" ca="1" si="1"/>
        <v>28</v>
      </c>
      <c r="G14" s="170"/>
      <c r="H14" s="170">
        <f t="shared" ca="1" si="2"/>
        <v>57</v>
      </c>
      <c r="I14" s="171"/>
      <c r="J14" s="170">
        <f t="shared" ca="1" si="3"/>
        <v>8</v>
      </c>
      <c r="K14" s="171"/>
      <c r="L14" s="170">
        <f t="shared" ca="1" si="4"/>
        <v>8</v>
      </c>
      <c r="M14" s="141"/>
      <c r="O14" s="139" t="str">
        <f>"Y1P_Table2_DISADVANTAGED_"&amp;$K$5</f>
        <v>Y1P_Table2_DISADVANTAGED_2013</v>
      </c>
      <c r="P14" s="139"/>
    </row>
    <row r="15" spans="1:21" x14ac:dyDescent="0.2">
      <c r="A15" s="137"/>
      <c r="B15" s="140" t="s">
        <v>32</v>
      </c>
      <c r="C15" s="140"/>
      <c r="D15" s="170">
        <f t="shared" ca="1" si="0"/>
        <v>1670</v>
      </c>
      <c r="F15" s="170">
        <f t="shared" ca="1" si="1"/>
        <v>23</v>
      </c>
      <c r="G15" s="170"/>
      <c r="H15" s="170">
        <f t="shared" ca="1" si="2"/>
        <v>63</v>
      </c>
      <c r="I15" s="171"/>
      <c r="J15" s="170">
        <f t="shared" ca="1" si="3"/>
        <v>4</v>
      </c>
      <c r="K15" s="171"/>
      <c r="L15" s="170">
        <f t="shared" ca="1" si="4"/>
        <v>10</v>
      </c>
      <c r="M15" s="141"/>
    </row>
    <row r="16" spans="1:21" x14ac:dyDescent="0.2">
      <c r="A16" s="137"/>
      <c r="B16" s="273" t="s">
        <v>486</v>
      </c>
      <c r="C16" s="140"/>
      <c r="D16" s="170">
        <f t="shared" ca="1" si="0"/>
        <v>32179</v>
      </c>
      <c r="F16" s="170">
        <f t="shared" ca="1" si="1"/>
        <v>65</v>
      </c>
      <c r="G16" s="170"/>
      <c r="H16" s="170">
        <f t="shared" ca="1" si="2"/>
        <v>32</v>
      </c>
      <c r="I16" s="171"/>
      <c r="J16" s="170">
        <f t="shared" ca="1" si="3"/>
        <v>0</v>
      </c>
      <c r="K16" s="171"/>
      <c r="L16" s="170">
        <f t="shared" ca="1" si="4"/>
        <v>3</v>
      </c>
      <c r="M16" s="141"/>
    </row>
    <row r="17" spans="1:15" x14ac:dyDescent="0.2">
      <c r="A17" s="137"/>
      <c r="B17" s="137" t="s">
        <v>10</v>
      </c>
      <c r="C17" s="137"/>
      <c r="D17" s="138">
        <f t="shared" ca="1" si="0"/>
        <v>34009</v>
      </c>
      <c r="F17" s="138">
        <f t="shared" ca="1" si="1"/>
        <v>71</v>
      </c>
      <c r="G17" s="138"/>
      <c r="H17" s="138">
        <f t="shared" ca="1" si="2"/>
        <v>28</v>
      </c>
      <c r="I17" s="139"/>
      <c r="J17" s="138">
        <f t="shared" ca="1" si="3"/>
        <v>0</v>
      </c>
      <c r="K17" s="139"/>
      <c r="L17" s="138">
        <f t="shared" ca="1" si="4"/>
        <v>2</v>
      </c>
      <c r="M17" s="139"/>
    </row>
    <row r="18" spans="1:15" x14ac:dyDescent="0.2">
      <c r="A18" s="137"/>
      <c r="B18" s="273" t="s">
        <v>487</v>
      </c>
      <c r="C18" s="140"/>
      <c r="D18" s="170">
        <f t="shared" ca="1" si="0"/>
        <v>9234</v>
      </c>
      <c r="F18" s="170">
        <f t="shared" ca="1" si="1"/>
        <v>64</v>
      </c>
      <c r="G18" s="170"/>
      <c r="H18" s="170">
        <f t="shared" ca="1" si="2"/>
        <v>34</v>
      </c>
      <c r="I18" s="171"/>
      <c r="J18" s="170">
        <f t="shared" ca="1" si="3"/>
        <v>0</v>
      </c>
      <c r="K18" s="171"/>
      <c r="L18" s="170">
        <f t="shared" ca="1" si="4"/>
        <v>1</v>
      </c>
      <c r="M18" s="141"/>
    </row>
    <row r="19" spans="1:15" x14ac:dyDescent="0.2">
      <c r="A19" s="137"/>
      <c r="B19" s="273" t="s">
        <v>488</v>
      </c>
      <c r="C19" s="140"/>
      <c r="D19" s="170">
        <f t="shared" ca="1" si="0"/>
        <v>4642</v>
      </c>
      <c r="F19" s="170">
        <f t="shared" ca="1" si="1"/>
        <v>70</v>
      </c>
      <c r="G19" s="170"/>
      <c r="H19" s="170">
        <f t="shared" ca="1" si="2"/>
        <v>27</v>
      </c>
      <c r="I19" s="171"/>
      <c r="J19" s="170">
        <f t="shared" ca="1" si="3"/>
        <v>0</v>
      </c>
      <c r="K19" s="171"/>
      <c r="L19" s="170">
        <f t="shared" ca="1" si="4"/>
        <v>2</v>
      </c>
      <c r="M19" s="141"/>
    </row>
    <row r="20" spans="1:15" x14ac:dyDescent="0.2">
      <c r="A20" s="137"/>
      <c r="B20" s="273" t="s">
        <v>489</v>
      </c>
      <c r="C20" s="140"/>
      <c r="D20" s="170">
        <f t="shared" ca="1" si="0"/>
        <v>8042</v>
      </c>
      <c r="F20" s="170">
        <f t="shared" ca="1" si="1"/>
        <v>75</v>
      </c>
      <c r="G20" s="170"/>
      <c r="H20" s="170">
        <f t="shared" ca="1" si="2"/>
        <v>23</v>
      </c>
      <c r="I20" s="171"/>
      <c r="J20" s="170">
        <f t="shared" ca="1" si="3"/>
        <v>0</v>
      </c>
      <c r="K20" s="171"/>
      <c r="L20" s="170">
        <f t="shared" ca="1" si="4"/>
        <v>2</v>
      </c>
      <c r="M20" s="141"/>
    </row>
    <row r="21" spans="1:15" x14ac:dyDescent="0.2">
      <c r="A21" s="137"/>
      <c r="B21" s="273" t="s">
        <v>493</v>
      </c>
      <c r="C21" s="140"/>
      <c r="D21" s="170">
        <f t="shared" ca="1" si="0"/>
        <v>12091</v>
      </c>
      <c r="F21" s="170">
        <f t="shared" ca="1" si="1"/>
        <v>73</v>
      </c>
      <c r="G21" s="170"/>
      <c r="H21" s="170">
        <f t="shared" ca="1" si="2"/>
        <v>26</v>
      </c>
      <c r="I21" s="171"/>
      <c r="J21" s="170">
        <f t="shared" ca="1" si="3"/>
        <v>0</v>
      </c>
      <c r="K21" s="171"/>
      <c r="L21" s="170">
        <f t="shared" ca="1" si="4"/>
        <v>2</v>
      </c>
      <c r="M21" s="141"/>
      <c r="O21" s="121">
        <f>IF($K$4="All",0,IF($K$4="Boys",5,IF($K$4="Girls",10)))</f>
        <v>0</v>
      </c>
    </row>
    <row r="22" spans="1:15" x14ac:dyDescent="0.2">
      <c r="A22" s="137"/>
      <c r="B22" s="137" t="s">
        <v>11</v>
      </c>
      <c r="C22" s="137"/>
      <c r="D22" s="138">
        <f t="shared" ca="1" si="0"/>
        <v>64830</v>
      </c>
      <c r="F22" s="138">
        <f t="shared" ca="1" si="1"/>
        <v>73</v>
      </c>
      <c r="G22" s="138"/>
      <c r="H22" s="138">
        <f t="shared" ca="1" si="2"/>
        <v>25</v>
      </c>
      <c r="I22" s="139"/>
      <c r="J22" s="138">
        <f t="shared" ca="1" si="3"/>
        <v>0</v>
      </c>
      <c r="K22" s="139"/>
      <c r="L22" s="138">
        <f t="shared" ca="1" si="4"/>
        <v>2</v>
      </c>
      <c r="M22" s="139"/>
    </row>
    <row r="23" spans="1:15" x14ac:dyDescent="0.2">
      <c r="A23" s="137"/>
      <c r="B23" s="140" t="s">
        <v>33</v>
      </c>
      <c r="C23" s="140"/>
      <c r="D23" s="170">
        <f t="shared" ca="1" si="0"/>
        <v>16828</v>
      </c>
      <c r="F23" s="170">
        <f t="shared" ca="1" si="1"/>
        <v>80</v>
      </c>
      <c r="G23" s="170"/>
      <c r="H23" s="170">
        <f t="shared" ca="1" si="2"/>
        <v>19</v>
      </c>
      <c r="I23" s="171"/>
      <c r="J23" s="170">
        <f t="shared" ca="1" si="3"/>
        <v>0</v>
      </c>
      <c r="K23" s="171"/>
      <c r="L23" s="170">
        <f t="shared" ca="1" si="4"/>
        <v>1</v>
      </c>
      <c r="M23" s="141"/>
    </row>
    <row r="24" spans="1:15" x14ac:dyDescent="0.2">
      <c r="A24" s="137"/>
      <c r="B24" s="140" t="s">
        <v>34</v>
      </c>
      <c r="C24" s="140"/>
      <c r="D24" s="170">
        <f t="shared" ca="1" si="0"/>
        <v>25695</v>
      </c>
      <c r="F24" s="170">
        <f t="shared" ca="1" si="1"/>
        <v>68</v>
      </c>
      <c r="G24" s="170"/>
      <c r="H24" s="170">
        <f t="shared" ca="1" si="2"/>
        <v>30</v>
      </c>
      <c r="I24" s="171"/>
      <c r="J24" s="170">
        <f t="shared" ca="1" si="3"/>
        <v>0</v>
      </c>
      <c r="K24" s="171"/>
      <c r="L24" s="170">
        <f t="shared" ca="1" si="4"/>
        <v>2</v>
      </c>
      <c r="M24" s="141"/>
    </row>
    <row r="25" spans="1:15" x14ac:dyDescent="0.2">
      <c r="A25" s="137"/>
      <c r="B25" s="140" t="s">
        <v>35</v>
      </c>
      <c r="C25" s="140"/>
      <c r="D25" s="170">
        <f t="shared" ca="1" si="0"/>
        <v>9940</v>
      </c>
      <c r="F25" s="170">
        <f t="shared" ca="1" si="1"/>
        <v>70</v>
      </c>
      <c r="G25" s="170"/>
      <c r="H25" s="170">
        <f t="shared" ca="1" si="2"/>
        <v>27</v>
      </c>
      <c r="I25" s="171"/>
      <c r="J25" s="170">
        <f t="shared" ca="1" si="3"/>
        <v>0</v>
      </c>
      <c r="K25" s="171"/>
      <c r="L25" s="170">
        <f t="shared" ca="1" si="4"/>
        <v>2</v>
      </c>
      <c r="M25" s="141"/>
    </row>
    <row r="26" spans="1:15" x14ac:dyDescent="0.2">
      <c r="A26" s="137"/>
      <c r="B26" s="273" t="s">
        <v>494</v>
      </c>
      <c r="C26" s="140"/>
      <c r="D26" s="170">
        <f t="shared" ca="1" si="0"/>
        <v>12367</v>
      </c>
      <c r="F26" s="170">
        <f t="shared" ca="1" si="1"/>
        <v>75</v>
      </c>
      <c r="G26" s="170"/>
      <c r="H26" s="170">
        <f t="shared" ca="1" si="2"/>
        <v>23</v>
      </c>
      <c r="I26" s="171"/>
      <c r="J26" s="170">
        <f t="shared" ca="1" si="3"/>
        <v>0</v>
      </c>
      <c r="K26" s="171"/>
      <c r="L26" s="170">
        <f t="shared" ca="1" si="4"/>
        <v>2</v>
      </c>
      <c r="M26" s="141"/>
    </row>
    <row r="27" spans="1:15" x14ac:dyDescent="0.2">
      <c r="A27" s="137"/>
      <c r="B27" s="137" t="s">
        <v>12</v>
      </c>
      <c r="C27" s="137"/>
      <c r="D27" s="138">
        <f t="shared" ca="1" si="0"/>
        <v>34594</v>
      </c>
      <c r="F27" s="138">
        <f t="shared" ca="1" si="1"/>
        <v>71</v>
      </c>
      <c r="G27" s="138"/>
      <c r="H27" s="138">
        <f t="shared" ca="1" si="2"/>
        <v>26</v>
      </c>
      <c r="I27" s="139"/>
      <c r="J27" s="138">
        <f t="shared" ca="1" si="3"/>
        <v>0</v>
      </c>
      <c r="K27" s="139"/>
      <c r="L27" s="138">
        <f t="shared" ca="1" si="4"/>
        <v>2</v>
      </c>
      <c r="M27" s="139"/>
    </row>
    <row r="28" spans="1:15" x14ac:dyDescent="0.2">
      <c r="A28" s="137"/>
      <c r="B28" s="273" t="s">
        <v>490</v>
      </c>
      <c r="C28" s="140"/>
      <c r="D28" s="170">
        <f t="shared" ca="1" si="0"/>
        <v>7066</v>
      </c>
      <c r="F28" s="170">
        <f t="shared" ca="1" si="1"/>
        <v>66</v>
      </c>
      <c r="G28" s="170"/>
      <c r="H28" s="170">
        <f t="shared" ca="1" si="2"/>
        <v>31</v>
      </c>
      <c r="I28" s="171"/>
      <c r="J28" s="170">
        <f t="shared" ca="1" si="3"/>
        <v>0</v>
      </c>
      <c r="K28" s="171"/>
      <c r="L28" s="170">
        <f t="shared" ca="1" si="4"/>
        <v>2</v>
      </c>
      <c r="M28" s="141"/>
    </row>
    <row r="29" spans="1:15" x14ac:dyDescent="0.2">
      <c r="A29" s="137"/>
      <c r="B29" s="273" t="s">
        <v>491</v>
      </c>
      <c r="C29" s="140"/>
      <c r="D29" s="170">
        <f t="shared" ca="1" si="0"/>
        <v>23106</v>
      </c>
      <c r="F29" s="170">
        <f t="shared" ca="1" si="1"/>
        <v>73</v>
      </c>
      <c r="G29" s="170"/>
      <c r="H29" s="170">
        <f t="shared" ca="1" si="2"/>
        <v>24</v>
      </c>
      <c r="I29" s="171"/>
      <c r="J29" s="170">
        <f t="shared" ca="1" si="3"/>
        <v>0</v>
      </c>
      <c r="K29" s="171"/>
      <c r="L29" s="170">
        <f t="shared" ca="1" si="4"/>
        <v>2</v>
      </c>
      <c r="M29" s="141"/>
    </row>
    <row r="30" spans="1:15" x14ac:dyDescent="0.2">
      <c r="A30" s="137"/>
      <c r="B30" s="273" t="s">
        <v>492</v>
      </c>
      <c r="C30" s="140"/>
      <c r="D30" s="170">
        <f t="shared" ca="1" si="0"/>
        <v>4422</v>
      </c>
      <c r="F30" s="170">
        <f t="shared" ca="1" si="1"/>
        <v>69</v>
      </c>
      <c r="G30" s="170"/>
      <c r="H30" s="170">
        <f t="shared" ca="1" si="2"/>
        <v>29</v>
      </c>
      <c r="I30" s="171"/>
      <c r="J30" s="170">
        <f t="shared" ca="1" si="3"/>
        <v>0</v>
      </c>
      <c r="K30" s="171"/>
      <c r="L30" s="170">
        <f t="shared" ca="1" si="4"/>
        <v>2</v>
      </c>
      <c r="M30" s="141"/>
    </row>
    <row r="31" spans="1:15" x14ac:dyDescent="0.2">
      <c r="A31" s="137"/>
      <c r="B31" s="137" t="s">
        <v>13</v>
      </c>
      <c r="C31" s="137"/>
      <c r="D31" s="138">
        <f t="shared" ca="1" si="0"/>
        <v>2481</v>
      </c>
      <c r="F31" s="138">
        <f t="shared" ca="1" si="1"/>
        <v>77</v>
      </c>
      <c r="G31" s="138"/>
      <c r="H31" s="138">
        <f t="shared" ca="1" si="2"/>
        <v>21</v>
      </c>
      <c r="I31" s="139"/>
      <c r="J31" s="138">
        <f t="shared" ca="1" si="3"/>
        <v>0</v>
      </c>
      <c r="K31" s="139"/>
      <c r="L31" s="138">
        <f t="shared" ca="1" si="4"/>
        <v>2</v>
      </c>
      <c r="M31" s="139"/>
    </row>
    <row r="32" spans="1:15" x14ac:dyDescent="0.2">
      <c r="A32" s="137"/>
      <c r="B32" s="273" t="s">
        <v>522</v>
      </c>
      <c r="C32" s="140"/>
      <c r="D32" s="170">
        <f t="shared" ca="1" si="0"/>
        <v>10034</v>
      </c>
      <c r="F32" s="170">
        <f t="shared" ca="1" si="1"/>
        <v>69</v>
      </c>
      <c r="G32" s="170"/>
      <c r="H32" s="170">
        <f t="shared" ca="1" si="2"/>
        <v>28</v>
      </c>
      <c r="I32" s="171"/>
      <c r="J32" s="170">
        <f t="shared" ca="1" si="3"/>
        <v>0</v>
      </c>
      <c r="K32" s="171"/>
      <c r="L32" s="170">
        <f t="shared" ca="1" si="4"/>
        <v>3</v>
      </c>
      <c r="M32" s="141"/>
    </row>
    <row r="33" spans="1:13" x14ac:dyDescent="0.2">
      <c r="A33" s="137"/>
      <c r="B33" s="273" t="s">
        <v>528</v>
      </c>
      <c r="C33" s="140"/>
      <c r="D33" s="170">
        <f t="shared" ca="1" si="0"/>
        <v>8339</v>
      </c>
      <c r="F33" s="170">
        <f t="shared" ca="1" si="1"/>
        <v>51</v>
      </c>
      <c r="G33" s="170"/>
      <c r="H33" s="170">
        <f t="shared" ca="1" si="2"/>
        <v>36</v>
      </c>
      <c r="I33" s="171"/>
      <c r="J33" s="170">
        <f t="shared" ca="1" si="3"/>
        <v>1</v>
      </c>
      <c r="K33" s="171"/>
      <c r="L33" s="170">
        <f t="shared" ca="1" si="4"/>
        <v>12</v>
      </c>
      <c r="M33" s="141"/>
    </row>
    <row r="34" spans="1:13" x14ac:dyDescent="0.2">
      <c r="A34" s="137"/>
      <c r="B34" s="137" t="s">
        <v>4</v>
      </c>
      <c r="C34" s="137"/>
      <c r="D34" s="138">
        <f t="shared" ca="1" si="0"/>
        <v>612660</v>
      </c>
      <c r="F34" s="138">
        <f t="shared" ca="1" si="1"/>
        <v>69</v>
      </c>
      <c r="G34" s="138"/>
      <c r="H34" s="138">
        <f t="shared" ca="1" si="2"/>
        <v>29</v>
      </c>
      <c r="I34" s="139"/>
      <c r="J34" s="138">
        <f t="shared" ca="1" si="3"/>
        <v>0</v>
      </c>
      <c r="K34" s="139"/>
      <c r="L34" s="138">
        <f t="shared" ca="1" si="4"/>
        <v>2</v>
      </c>
      <c r="M34" s="139"/>
    </row>
    <row r="35" spans="1:13" x14ac:dyDescent="0.2">
      <c r="A35" s="135"/>
      <c r="B35" s="136"/>
      <c r="C35" s="136"/>
      <c r="D35" s="138"/>
      <c r="E35" s="170"/>
      <c r="F35" s="172"/>
      <c r="G35" s="172"/>
      <c r="H35" s="172"/>
      <c r="I35" s="172"/>
      <c r="J35" s="172"/>
      <c r="K35" s="172"/>
      <c r="L35" s="172"/>
      <c r="M35" s="142"/>
    </row>
    <row r="36" spans="1:13" x14ac:dyDescent="0.2">
      <c r="A36" s="421" t="s">
        <v>495</v>
      </c>
      <c r="B36" s="421"/>
      <c r="C36" s="143"/>
      <c r="D36" s="138"/>
      <c r="E36" s="170"/>
      <c r="F36" s="172"/>
      <c r="G36" s="172"/>
      <c r="H36" s="172"/>
      <c r="I36" s="172"/>
      <c r="J36" s="172"/>
      <c r="K36" s="172"/>
      <c r="L36" s="172"/>
      <c r="M36" s="142"/>
    </row>
    <row r="37" spans="1:13" x14ac:dyDescent="0.2">
      <c r="A37" s="135"/>
      <c r="B37" s="176" t="s">
        <v>529</v>
      </c>
      <c r="C37" s="136"/>
      <c r="D37" s="170">
        <f ca="1">VLOOKUP(TRIM($B37),INDIRECT($O$10),2+$O$21,0)</f>
        <v>495359</v>
      </c>
      <c r="E37" s="170"/>
      <c r="F37" s="170">
        <f ca="1">VLOOKUP(TRIM($B37),INDIRECT($O$10),5+$O$21,0)</f>
        <v>69</v>
      </c>
      <c r="G37" s="170"/>
      <c r="H37" s="170">
        <f ca="1">VLOOKUP(TRIM($B37),INDIRECT($O$10),6+$O$21,0)</f>
        <v>29</v>
      </c>
      <c r="I37" s="171"/>
      <c r="J37" s="170">
        <f ca="1">VLOOKUP(TRIM($B37),INDIRECT($O$10),3+$O$21,0)</f>
        <v>0</v>
      </c>
      <c r="K37" s="171"/>
      <c r="L37" s="170">
        <f ca="1">VLOOKUP(TRIM($B37),INDIRECT($O$10),4+$O$21,0)</f>
        <v>1</v>
      </c>
      <c r="M37" s="141"/>
    </row>
    <row r="38" spans="1:13" x14ac:dyDescent="0.2">
      <c r="A38" s="135"/>
      <c r="B38" s="176" t="s">
        <v>530</v>
      </c>
      <c r="C38" s="136"/>
      <c r="D38" s="170">
        <f ca="1">VLOOKUP(TRIM($B38),INDIRECT($O$10),2+$O$21,0)</f>
        <v>112756</v>
      </c>
      <c r="E38" s="170"/>
      <c r="F38" s="170">
        <f ca="1">VLOOKUP(TRIM($B38),INDIRECT($O$10),5+$O$21,0)</f>
        <v>69</v>
      </c>
      <c r="G38" s="170"/>
      <c r="H38" s="170">
        <f ca="1">VLOOKUP(TRIM($B38),INDIRECT($O$10),6+$O$21,0)</f>
        <v>28</v>
      </c>
      <c r="I38" s="171"/>
      <c r="J38" s="170">
        <f ca="1">VLOOKUP(TRIM($B38),INDIRECT($O$10),3+$O$21,0)</f>
        <v>0</v>
      </c>
      <c r="K38" s="171"/>
      <c r="L38" s="170">
        <f ca="1">VLOOKUP(TRIM($B38),INDIRECT($O$10),4+$O$21,0)</f>
        <v>3</v>
      </c>
      <c r="M38" s="141"/>
    </row>
    <row r="39" spans="1:13" x14ac:dyDescent="0.2">
      <c r="A39" s="135"/>
      <c r="B39" s="273" t="s">
        <v>528</v>
      </c>
      <c r="C39" s="140"/>
      <c r="D39" s="170">
        <f ca="1">VLOOKUP(TRIM($B39),INDIRECT($O$10),2+$O$21,0)</f>
        <v>4545</v>
      </c>
      <c r="E39" s="170"/>
      <c r="F39" s="170">
        <f ca="1">VLOOKUP(TRIM($B39),INDIRECT($O$10),5+$O$21,0)</f>
        <v>36</v>
      </c>
      <c r="G39" s="170"/>
      <c r="H39" s="170">
        <f ca="1">VLOOKUP(TRIM($B39),INDIRECT($O$10),6+$O$21,0)</f>
        <v>42</v>
      </c>
      <c r="I39" s="171"/>
      <c r="J39" s="170">
        <f ca="1">VLOOKUP(TRIM($B39),INDIRECT($O$10),3+$O$21,0)</f>
        <v>1</v>
      </c>
      <c r="K39" s="171"/>
      <c r="L39" s="170">
        <f ca="1">VLOOKUP(TRIM($B39),INDIRECT($O$10),4+$O$21,0)</f>
        <v>21</v>
      </c>
      <c r="M39" s="141"/>
    </row>
    <row r="40" spans="1:13" x14ac:dyDescent="0.2">
      <c r="A40" s="135"/>
      <c r="B40" s="135" t="s">
        <v>4</v>
      </c>
      <c r="C40" s="135"/>
      <c r="D40" s="138">
        <f ca="1">VLOOKUP(TRIM($B40),INDIRECT($O$10),2+$O$21,0)</f>
        <v>612660</v>
      </c>
      <c r="E40" s="138"/>
      <c r="F40" s="138">
        <f ca="1">VLOOKUP(TRIM($B40),INDIRECT($O$10),5+$O$21,0)</f>
        <v>69</v>
      </c>
      <c r="G40" s="138"/>
      <c r="H40" s="138">
        <f ca="1">VLOOKUP(TRIM($B40),INDIRECT($O$10),6+$O$21,0)</f>
        <v>29</v>
      </c>
      <c r="I40" s="139"/>
      <c r="J40" s="138">
        <f ca="1">VLOOKUP(TRIM($B40),INDIRECT($O$10),3+$O$21,0)</f>
        <v>0</v>
      </c>
      <c r="K40" s="139"/>
      <c r="L40" s="138">
        <f ca="1">VLOOKUP(TRIM($B40),INDIRECT($O$10),4+$O$21,0)</f>
        <v>2</v>
      </c>
      <c r="M40" s="139"/>
    </row>
    <row r="41" spans="1:13" x14ac:dyDescent="0.2">
      <c r="A41" s="135"/>
      <c r="B41" s="136"/>
      <c r="C41" s="136"/>
      <c r="D41" s="170"/>
      <c r="E41" s="170"/>
      <c r="F41" s="172"/>
      <c r="G41" s="172"/>
      <c r="H41" s="172"/>
      <c r="I41" s="172"/>
      <c r="J41" s="172"/>
      <c r="K41" s="172"/>
      <c r="L41" s="172"/>
      <c r="M41" s="142"/>
    </row>
    <row r="42" spans="1:13" x14ac:dyDescent="0.2">
      <c r="A42" s="421" t="s">
        <v>496</v>
      </c>
      <c r="B42" s="421"/>
      <c r="C42" s="143"/>
      <c r="D42" s="170"/>
      <c r="E42" s="170"/>
      <c r="F42" s="172"/>
      <c r="G42" s="172"/>
      <c r="H42" s="172"/>
      <c r="I42" s="172"/>
      <c r="J42" s="172"/>
      <c r="K42" s="172"/>
      <c r="L42" s="172"/>
      <c r="M42" s="142"/>
    </row>
    <row r="43" spans="1:13" x14ac:dyDescent="0.2">
      <c r="A43" s="135"/>
      <c r="B43" s="136" t="s">
        <v>14</v>
      </c>
      <c r="C43" s="136"/>
      <c r="D43" s="170">
        <f ca="1">VLOOKUP(TRIM($B43),INDIRECT($O$11),2+$O$21,0)</f>
        <v>119447</v>
      </c>
      <c r="E43" s="170"/>
      <c r="F43" s="170">
        <f ca="1">VLOOKUP(TRIM($B43),INDIRECT($O$11),5+$O$21,0)</f>
        <v>56</v>
      </c>
      <c r="G43" s="170"/>
      <c r="H43" s="170">
        <f ca="1">VLOOKUP(TRIM($B43),INDIRECT($O$11),6+$O$21,0)</f>
        <v>41</v>
      </c>
      <c r="I43" s="171"/>
      <c r="J43" s="170">
        <f ca="1">VLOOKUP(TRIM($B43),INDIRECT($O$11),3+$O$21,0)</f>
        <v>0</v>
      </c>
      <c r="K43" s="171"/>
      <c r="L43" s="170">
        <f ca="1">VLOOKUP(TRIM($B43),INDIRECT($O$11),4+$O$21,0)</f>
        <v>3</v>
      </c>
      <c r="M43" s="141"/>
    </row>
    <row r="44" spans="1:13" x14ac:dyDescent="0.2">
      <c r="A44" s="135"/>
      <c r="B44" s="176" t="s">
        <v>531</v>
      </c>
      <c r="C44" s="136"/>
      <c r="D44" s="170">
        <f ca="1">VLOOKUP(TRIM($B44),INDIRECT($O$11),2+$O$21,0)</f>
        <v>493213</v>
      </c>
      <c r="E44" s="170"/>
      <c r="F44" s="170">
        <f ca="1">VLOOKUP(TRIM($B44),INDIRECT($O$11),5+$O$21,0)</f>
        <v>72</v>
      </c>
      <c r="G44" s="170"/>
      <c r="H44" s="170">
        <f ca="1">VLOOKUP(TRIM($B44),INDIRECT($O$11),6+$O$21,0)</f>
        <v>26</v>
      </c>
      <c r="I44" s="171"/>
      <c r="J44" s="170">
        <f ca="1">VLOOKUP(TRIM($B44),INDIRECT($O$11),3+$O$21,0)</f>
        <v>0</v>
      </c>
      <c r="K44" s="171"/>
      <c r="L44" s="170">
        <f ca="1">VLOOKUP(TRIM($B44),INDIRECT($O$11),4+$O$21,0)</f>
        <v>1</v>
      </c>
      <c r="M44" s="141"/>
    </row>
    <row r="45" spans="1:13" x14ac:dyDescent="0.2">
      <c r="A45" s="135"/>
      <c r="B45" s="135" t="s">
        <v>4</v>
      </c>
      <c r="C45" s="135"/>
      <c r="D45" s="138">
        <f ca="1">VLOOKUP(TRIM($B45),INDIRECT($O$11),2+$O$21,0)</f>
        <v>612660</v>
      </c>
      <c r="E45" s="138"/>
      <c r="F45" s="138">
        <f ca="1">VLOOKUP(TRIM($B45),INDIRECT($O$11),5+$O$21,0)</f>
        <v>69</v>
      </c>
      <c r="G45" s="138"/>
      <c r="H45" s="138">
        <f ca="1">VLOOKUP(TRIM($B45),INDIRECT($O$11),6+$O$21,0)</f>
        <v>29</v>
      </c>
      <c r="I45" s="139"/>
      <c r="J45" s="138">
        <f ca="1">VLOOKUP(TRIM($B45),INDIRECT($O$11),3+$O$21,0)</f>
        <v>0</v>
      </c>
      <c r="K45" s="139"/>
      <c r="L45" s="138">
        <f ca="1">VLOOKUP(TRIM($B45),INDIRECT($O$11),4+$O$21,0)</f>
        <v>2</v>
      </c>
      <c r="M45" s="139"/>
    </row>
    <row r="46" spans="1:13" x14ac:dyDescent="0.2">
      <c r="A46" s="135"/>
      <c r="B46" s="136"/>
      <c r="C46" s="136"/>
      <c r="D46" s="170"/>
      <c r="E46" s="170"/>
      <c r="F46" s="172"/>
      <c r="G46" s="172"/>
      <c r="H46" s="172"/>
      <c r="I46" s="172"/>
      <c r="J46" s="172"/>
      <c r="K46" s="172"/>
      <c r="L46" s="172"/>
      <c r="M46" s="142"/>
    </row>
    <row r="47" spans="1:13" x14ac:dyDescent="0.2">
      <c r="A47" s="137" t="s">
        <v>532</v>
      </c>
      <c r="B47" s="136"/>
      <c r="C47" s="136"/>
      <c r="D47" s="170"/>
      <c r="E47" s="170"/>
      <c r="F47" s="171"/>
      <c r="G47" s="171"/>
      <c r="H47" s="171"/>
      <c r="I47" s="171"/>
      <c r="J47" s="171"/>
      <c r="K47" s="171"/>
      <c r="L47" s="171"/>
      <c r="M47" s="142"/>
    </row>
    <row r="48" spans="1:13" x14ac:dyDescent="0.2">
      <c r="A48" s="137"/>
      <c r="B48" s="273" t="s">
        <v>497</v>
      </c>
      <c r="C48" s="136"/>
      <c r="D48" s="170">
        <f ca="1">VLOOKUP(TRIM($B48),INDIRECT($O$14),2+$O$21,0)</f>
        <v>147067</v>
      </c>
      <c r="E48" s="170"/>
      <c r="F48" s="170">
        <f ca="1">VLOOKUP(TRIM($B48),INDIRECT($O$14),5+$O$21,0)</f>
        <v>57</v>
      </c>
      <c r="G48" s="170"/>
      <c r="H48" s="170">
        <f ca="1">VLOOKUP(TRIM($B48),INDIRECT($O$14),6+$O$21,0)</f>
        <v>40</v>
      </c>
      <c r="I48" s="171"/>
      <c r="J48" s="170">
        <f ca="1">VLOOKUP(TRIM($B48),INDIRECT($O$14),3+$O$21,0)</f>
        <v>0</v>
      </c>
      <c r="K48" s="171"/>
      <c r="L48" s="170">
        <f ca="1">VLOOKUP(TRIM($B48),INDIRECT($O$14),4+$O$21,0)</f>
        <v>3</v>
      </c>
      <c r="M48" s="142"/>
    </row>
    <row r="49" spans="1:13" x14ac:dyDescent="0.2">
      <c r="A49" s="137"/>
      <c r="B49" s="273" t="s">
        <v>498</v>
      </c>
      <c r="C49" s="136"/>
      <c r="D49" s="170">
        <f ca="1">VLOOKUP(TRIM($B49),INDIRECT($O$14),2+$O$21,0)</f>
        <v>465593</v>
      </c>
      <c r="E49" s="170"/>
      <c r="F49" s="171">
        <f ca="1">VLOOKUP(TRIM($B49),INDIRECT($O$14),5+$O$21,0)</f>
        <v>73</v>
      </c>
      <c r="G49" s="171"/>
      <c r="H49" s="171">
        <f ca="1">VLOOKUP(TRIM($B49),INDIRECT($O$14),6+$O$21,0)</f>
        <v>25</v>
      </c>
      <c r="I49" s="171"/>
      <c r="J49" s="171">
        <f ca="1">VLOOKUP(TRIM($B49),INDIRECT($O$14),3+$O$21,0)</f>
        <v>0</v>
      </c>
      <c r="K49" s="171"/>
      <c r="L49" s="171">
        <f ca="1">VLOOKUP(TRIM($B49),INDIRECT($O$14),4+$O$21,0)</f>
        <v>1</v>
      </c>
      <c r="M49" s="142"/>
    </row>
    <row r="50" spans="1:13" x14ac:dyDescent="0.2">
      <c r="A50" s="137"/>
      <c r="B50" s="135" t="s">
        <v>4</v>
      </c>
      <c r="C50" s="136"/>
      <c r="D50" s="138">
        <f ca="1">VLOOKUP(TRIM($B50),INDIRECT($O$14),2+$O$21,0)</f>
        <v>612660</v>
      </c>
      <c r="E50" s="138"/>
      <c r="F50" s="139">
        <f ca="1">VLOOKUP(TRIM($B50),INDIRECT($O$14),5+$O$21,0)</f>
        <v>69</v>
      </c>
      <c r="G50" s="139"/>
      <c r="H50" s="139">
        <f ca="1">VLOOKUP(TRIM($B50),INDIRECT($O$14),6+$O$21,0)</f>
        <v>29</v>
      </c>
      <c r="I50" s="139"/>
      <c r="J50" s="139">
        <f ca="1">VLOOKUP(TRIM($B50),INDIRECT($O$14),3+$O$21,0)</f>
        <v>0</v>
      </c>
      <c r="K50" s="139"/>
      <c r="L50" s="139">
        <f ca="1">VLOOKUP(TRIM($B50),INDIRECT($O$14),4+$O$21,0)</f>
        <v>2</v>
      </c>
      <c r="M50" s="142"/>
    </row>
    <row r="51" spans="1:13" x14ac:dyDescent="0.2">
      <c r="A51" s="135"/>
      <c r="B51" s="136"/>
      <c r="C51" s="136"/>
      <c r="D51" s="170"/>
      <c r="E51" s="170"/>
      <c r="F51" s="172"/>
      <c r="G51" s="172"/>
      <c r="H51" s="172"/>
      <c r="I51" s="172"/>
      <c r="J51" s="172"/>
      <c r="K51" s="172"/>
      <c r="L51" s="172"/>
      <c r="M51" s="142"/>
    </row>
    <row r="52" spans="1:13" x14ac:dyDescent="0.2">
      <c r="A52" s="421" t="s">
        <v>499</v>
      </c>
      <c r="B52" s="421"/>
      <c r="C52" s="143"/>
      <c r="D52" s="170"/>
      <c r="E52" s="170"/>
      <c r="F52" s="172"/>
      <c r="G52" s="172"/>
      <c r="H52" s="172"/>
      <c r="I52" s="172"/>
      <c r="J52" s="172"/>
      <c r="K52" s="172"/>
      <c r="L52" s="172"/>
      <c r="M52" s="142"/>
    </row>
    <row r="53" spans="1:13" x14ac:dyDescent="0.2">
      <c r="A53" s="143"/>
      <c r="B53" s="144"/>
      <c r="C53" s="144"/>
      <c r="D53" s="170"/>
      <c r="E53" s="170"/>
      <c r="F53" s="172"/>
      <c r="G53" s="172"/>
      <c r="H53" s="172"/>
      <c r="I53" s="172"/>
      <c r="J53" s="172"/>
      <c r="K53" s="172"/>
      <c r="L53" s="172"/>
      <c r="M53" s="142"/>
    </row>
    <row r="54" spans="1:13" x14ac:dyDescent="0.2">
      <c r="A54" s="143" t="s">
        <v>500</v>
      </c>
      <c r="B54" s="144"/>
      <c r="C54" s="144"/>
      <c r="D54" s="170"/>
      <c r="E54" s="170"/>
      <c r="F54" s="172"/>
      <c r="G54" s="172"/>
      <c r="H54" s="172"/>
      <c r="I54" s="172"/>
      <c r="J54" s="172"/>
      <c r="K54" s="172"/>
      <c r="L54" s="172"/>
      <c r="M54" s="142"/>
    </row>
    <row r="55" spans="1:13" x14ac:dyDescent="0.2">
      <c r="A55" s="135"/>
      <c r="B55" s="135" t="s">
        <v>17</v>
      </c>
      <c r="C55" s="135"/>
      <c r="D55" s="170">
        <f t="shared" ref="D55:D62" ca="1" si="5">VLOOKUP(TRIM($B55),INDIRECT($O$12),2+$O$21,0)</f>
        <v>512436</v>
      </c>
      <c r="E55" s="170"/>
      <c r="F55" s="170">
        <f t="shared" ref="F55:F62" ca="1" si="6">VLOOKUP(TRIM($B55),INDIRECT($O$12),5+$O$21,0)</f>
        <v>76</v>
      </c>
      <c r="G55" s="170"/>
      <c r="H55" s="170">
        <f t="shared" ref="H55:H62" ca="1" si="7">VLOOKUP(TRIM($B55),INDIRECT($O$12),6+$O$21,0)</f>
        <v>23</v>
      </c>
      <c r="I55" s="171"/>
      <c r="J55" s="170">
        <f t="shared" ref="J55:J62" ca="1" si="8">VLOOKUP(TRIM($B55),INDIRECT($O$12),3+$O$21,0)</f>
        <v>0</v>
      </c>
      <c r="K55" s="171"/>
      <c r="L55" s="170">
        <f t="shared" ref="L55:L62" ca="1" si="9">VLOOKUP(TRIM($B55),INDIRECT($O$12),4+$O$21,0)</f>
        <v>0</v>
      </c>
      <c r="M55" s="139"/>
    </row>
    <row r="56" spans="1:13" x14ac:dyDescent="0.2">
      <c r="A56" s="135"/>
      <c r="B56" s="135" t="s">
        <v>18</v>
      </c>
      <c r="C56" s="135"/>
      <c r="D56" s="170">
        <f t="shared" ca="1" si="5"/>
        <v>96249</v>
      </c>
      <c r="E56" s="170"/>
      <c r="F56" s="170">
        <f t="shared" ca="1" si="6"/>
        <v>32</v>
      </c>
      <c r="G56" s="170"/>
      <c r="H56" s="170">
        <f t="shared" ca="1" si="7"/>
        <v>59</v>
      </c>
      <c r="I56" s="171"/>
      <c r="J56" s="170">
        <f t="shared" ca="1" si="8"/>
        <v>1</v>
      </c>
      <c r="K56" s="171"/>
      <c r="L56" s="170">
        <f t="shared" ca="1" si="9"/>
        <v>8</v>
      </c>
      <c r="M56" s="139"/>
    </row>
    <row r="57" spans="1:13" x14ac:dyDescent="0.2">
      <c r="A57" s="135"/>
      <c r="B57" s="145" t="s">
        <v>19</v>
      </c>
      <c r="C57" s="145"/>
      <c r="D57" s="170">
        <f t="shared" ca="1" si="5"/>
        <v>86562</v>
      </c>
      <c r="E57" s="170"/>
      <c r="F57" s="170">
        <f t="shared" ca="1" si="6"/>
        <v>34</v>
      </c>
      <c r="G57" s="170"/>
      <c r="H57" s="170">
        <f t="shared" ca="1" si="7"/>
        <v>61</v>
      </c>
      <c r="I57" s="171"/>
      <c r="J57" s="170">
        <f t="shared" ca="1" si="8"/>
        <v>1</v>
      </c>
      <c r="K57" s="171"/>
      <c r="L57" s="170">
        <f t="shared" ca="1" si="9"/>
        <v>4</v>
      </c>
      <c r="M57" s="141"/>
    </row>
    <row r="58" spans="1:13" x14ac:dyDescent="0.2">
      <c r="A58" s="135"/>
      <c r="B58" s="290" t="s">
        <v>514</v>
      </c>
      <c r="C58" s="146"/>
      <c r="D58" s="170">
        <f t="shared" ca="1" si="5"/>
        <v>52154</v>
      </c>
      <c r="E58" s="170"/>
      <c r="F58" s="170">
        <f t="shared" ca="1" si="6"/>
        <v>34</v>
      </c>
      <c r="G58" s="170"/>
      <c r="H58" s="170">
        <f t="shared" ca="1" si="7"/>
        <v>63</v>
      </c>
      <c r="I58" s="171"/>
      <c r="J58" s="170">
        <f t="shared" ca="1" si="8"/>
        <v>0</v>
      </c>
      <c r="K58" s="171"/>
      <c r="L58" s="170">
        <f t="shared" ca="1" si="9"/>
        <v>2</v>
      </c>
      <c r="M58" s="141"/>
    </row>
    <row r="59" spans="1:13" x14ac:dyDescent="0.2">
      <c r="A59" s="135"/>
      <c r="B59" s="290" t="s">
        <v>515</v>
      </c>
      <c r="C59" s="146"/>
      <c r="D59" s="170">
        <f t="shared" ca="1" si="5"/>
        <v>34408</v>
      </c>
      <c r="E59" s="170"/>
      <c r="F59" s="170">
        <f t="shared" ca="1" si="6"/>
        <v>33</v>
      </c>
      <c r="G59" s="170"/>
      <c r="H59" s="170">
        <f t="shared" ca="1" si="7"/>
        <v>59</v>
      </c>
      <c r="I59" s="171"/>
      <c r="J59" s="170">
        <f t="shared" ca="1" si="8"/>
        <v>1</v>
      </c>
      <c r="K59" s="171"/>
      <c r="L59" s="170">
        <f t="shared" ca="1" si="9"/>
        <v>7</v>
      </c>
      <c r="M59" s="141"/>
    </row>
    <row r="60" spans="1:13" x14ac:dyDescent="0.2">
      <c r="A60" s="135"/>
      <c r="B60" s="145" t="s">
        <v>22</v>
      </c>
      <c r="C60" s="145"/>
      <c r="D60" s="170">
        <f t="shared" ca="1" si="5"/>
        <v>9687</v>
      </c>
      <c r="E60" s="170"/>
      <c r="F60" s="170">
        <f t="shared" ca="1" si="6"/>
        <v>14</v>
      </c>
      <c r="G60" s="170"/>
      <c r="H60" s="170">
        <f t="shared" ca="1" si="7"/>
        <v>40</v>
      </c>
      <c r="I60" s="171"/>
      <c r="J60" s="170">
        <f t="shared" ca="1" si="8"/>
        <v>1</v>
      </c>
      <c r="K60" s="171"/>
      <c r="L60" s="170">
        <f t="shared" ca="1" si="9"/>
        <v>46</v>
      </c>
      <c r="M60" s="141"/>
    </row>
    <row r="61" spans="1:13" x14ac:dyDescent="0.2">
      <c r="A61" s="135"/>
      <c r="B61" s="273" t="s">
        <v>533</v>
      </c>
      <c r="C61" s="140"/>
      <c r="D61" s="170">
        <f t="shared" ca="1" si="5"/>
        <v>3975</v>
      </c>
      <c r="E61" s="170"/>
      <c r="F61" s="170">
        <f t="shared" ca="1" si="6"/>
        <v>27</v>
      </c>
      <c r="G61" s="170"/>
      <c r="H61" s="170">
        <f t="shared" ca="1" si="7"/>
        <v>47</v>
      </c>
      <c r="I61" s="171"/>
      <c r="J61" s="170">
        <f t="shared" ca="1" si="8"/>
        <v>1</v>
      </c>
      <c r="K61" s="171"/>
      <c r="L61" s="170">
        <f t="shared" ca="1" si="9"/>
        <v>25</v>
      </c>
      <c r="M61" s="141"/>
    </row>
    <row r="62" spans="1:13" x14ac:dyDescent="0.2">
      <c r="A62" s="137"/>
      <c r="B62" s="137" t="s">
        <v>4</v>
      </c>
      <c r="C62" s="137"/>
      <c r="D62" s="138">
        <f t="shared" ca="1" si="5"/>
        <v>612660</v>
      </c>
      <c r="E62" s="138"/>
      <c r="F62" s="138">
        <f t="shared" ca="1" si="6"/>
        <v>69</v>
      </c>
      <c r="G62" s="138"/>
      <c r="H62" s="138">
        <f t="shared" ca="1" si="7"/>
        <v>29</v>
      </c>
      <c r="I62" s="139"/>
      <c r="J62" s="138">
        <f t="shared" ca="1" si="8"/>
        <v>0</v>
      </c>
      <c r="K62" s="139"/>
      <c r="L62" s="138">
        <f t="shared" ca="1" si="9"/>
        <v>2</v>
      </c>
      <c r="M62" s="139"/>
    </row>
    <row r="63" spans="1:13" x14ac:dyDescent="0.2">
      <c r="A63" s="137"/>
      <c r="B63" s="140"/>
      <c r="C63" s="140"/>
      <c r="D63" s="173"/>
      <c r="E63" s="173"/>
      <c r="F63" s="174"/>
      <c r="G63" s="174"/>
      <c r="H63" s="174"/>
      <c r="I63" s="174"/>
      <c r="J63" s="174"/>
      <c r="K63" s="174"/>
      <c r="L63" s="174"/>
      <c r="M63" s="147"/>
    </row>
    <row r="64" spans="1:13" x14ac:dyDescent="0.2">
      <c r="A64" s="148" t="s">
        <v>620</v>
      </c>
      <c r="B64" s="140"/>
      <c r="C64" s="140"/>
      <c r="D64" s="173"/>
      <c r="E64" s="173"/>
      <c r="F64" s="174"/>
      <c r="G64" s="174"/>
      <c r="H64" s="174"/>
      <c r="I64" s="174"/>
      <c r="J64" s="174"/>
      <c r="K64" s="174"/>
      <c r="L64" s="174"/>
      <c r="M64" s="147"/>
    </row>
    <row r="65" spans="1:13" x14ac:dyDescent="0.2">
      <c r="A65" s="137"/>
      <c r="B65" s="291" t="s">
        <v>504</v>
      </c>
      <c r="C65" s="149"/>
      <c r="D65" s="170">
        <f t="shared" ref="D65:D77" ca="1" si="10">VLOOKUP(TRIM($B65),INDIRECT($O$13),2+$O$21,0)</f>
        <v>1409</v>
      </c>
      <c r="E65" s="170"/>
      <c r="F65" s="170">
        <f t="shared" ref="F65:F77" ca="1" si="11">VLOOKUP(TRIM($B65),INDIRECT($O$13),5+$O$21,0)</f>
        <v>23</v>
      </c>
      <c r="G65" s="170"/>
      <c r="H65" s="170">
        <f t="shared" ref="H65:H77" ca="1" si="12">VLOOKUP(TRIM($B65),INDIRECT($O$13),6+$O$21,0)</f>
        <v>63</v>
      </c>
      <c r="I65" s="171"/>
      <c r="J65" s="170">
        <f t="shared" ref="J65:J77" ca="1" si="13">VLOOKUP(TRIM($B65),INDIRECT($O$13),3+$O$21,0)</f>
        <v>0</v>
      </c>
      <c r="K65" s="171"/>
      <c r="L65" s="170">
        <f t="shared" ref="L65:L77" ca="1" si="14">VLOOKUP(TRIM($B65),INDIRECT($O$13),4+$O$21,0)</f>
        <v>13</v>
      </c>
      <c r="M65" s="147"/>
    </row>
    <row r="66" spans="1:13" x14ac:dyDescent="0.2">
      <c r="A66" s="137"/>
      <c r="B66" s="291" t="s">
        <v>503</v>
      </c>
      <c r="C66" s="149"/>
      <c r="D66" s="170">
        <f t="shared" ca="1" si="10"/>
        <v>5100</v>
      </c>
      <c r="E66" s="170"/>
      <c r="F66" s="170">
        <f t="shared" ca="1" si="11"/>
        <v>17</v>
      </c>
      <c r="G66" s="170"/>
      <c r="H66" s="170">
        <f t="shared" ca="1" si="12"/>
        <v>69</v>
      </c>
      <c r="I66" s="171"/>
      <c r="J66" s="170">
        <f t="shared" ca="1" si="13"/>
        <v>1</v>
      </c>
      <c r="K66" s="171"/>
      <c r="L66" s="170">
        <f t="shared" ca="1" si="14"/>
        <v>13</v>
      </c>
      <c r="M66" s="147"/>
    </row>
    <row r="67" spans="1:13" x14ac:dyDescent="0.2">
      <c r="A67" s="137"/>
      <c r="B67" s="291" t="s">
        <v>502</v>
      </c>
      <c r="C67" s="149"/>
      <c r="D67" s="170">
        <f t="shared" ca="1" si="10"/>
        <v>1574</v>
      </c>
      <c r="E67" s="170"/>
      <c r="F67" s="170">
        <f t="shared" ca="1" si="11"/>
        <v>2</v>
      </c>
      <c r="G67" s="170"/>
      <c r="H67" s="170">
        <f t="shared" ca="1" si="12"/>
        <v>27</v>
      </c>
      <c r="I67" s="171"/>
      <c r="J67" s="170">
        <f t="shared" ca="1" si="13"/>
        <v>0</v>
      </c>
      <c r="K67" s="171"/>
      <c r="L67" s="170">
        <f t="shared" ca="1" si="14"/>
        <v>71</v>
      </c>
      <c r="M67" s="147"/>
    </row>
    <row r="68" spans="1:13" ht="22.5" x14ac:dyDescent="0.2">
      <c r="A68" s="137"/>
      <c r="B68" s="291" t="s">
        <v>501</v>
      </c>
      <c r="C68" s="149"/>
      <c r="D68" s="170">
        <f t="shared" ca="1" si="10"/>
        <v>798</v>
      </c>
      <c r="E68" s="170"/>
      <c r="F68" s="170">
        <f t="shared" ca="1" si="11"/>
        <v>2</v>
      </c>
      <c r="G68" s="170"/>
      <c r="H68" s="170">
        <f t="shared" ca="1" si="12"/>
        <v>19</v>
      </c>
      <c r="I68" s="171"/>
      <c r="J68" s="170" t="str">
        <f t="shared" ca="1" si="13"/>
        <v>x</v>
      </c>
      <c r="K68" s="171"/>
      <c r="L68" s="170">
        <f t="shared" ca="1" si="14"/>
        <v>79</v>
      </c>
      <c r="M68" s="147"/>
    </row>
    <row r="69" spans="1:13" ht="22.5" x14ac:dyDescent="0.2">
      <c r="A69" s="137"/>
      <c r="B69" s="291" t="s">
        <v>505</v>
      </c>
      <c r="C69" s="149"/>
      <c r="D69" s="170">
        <f t="shared" ca="1" si="10"/>
        <v>6638</v>
      </c>
      <c r="E69" s="170"/>
      <c r="F69" s="170">
        <f t="shared" ca="1" si="11"/>
        <v>36</v>
      </c>
      <c r="G69" s="170"/>
      <c r="H69" s="170">
        <f t="shared" ca="1" si="12"/>
        <v>56</v>
      </c>
      <c r="I69" s="171"/>
      <c r="J69" s="170">
        <f t="shared" ca="1" si="13"/>
        <v>1</v>
      </c>
      <c r="K69" s="171"/>
      <c r="L69" s="170">
        <f t="shared" ca="1" si="14"/>
        <v>7</v>
      </c>
      <c r="M69" s="147"/>
    </row>
    <row r="70" spans="1:13" ht="22.5" x14ac:dyDescent="0.2">
      <c r="A70" s="137"/>
      <c r="B70" s="292" t="s">
        <v>506</v>
      </c>
      <c r="C70" s="150"/>
      <c r="D70" s="170">
        <f t="shared" ca="1" si="10"/>
        <v>19013</v>
      </c>
      <c r="E70" s="170"/>
      <c r="F70" s="170">
        <f t="shared" ca="1" si="11"/>
        <v>32</v>
      </c>
      <c r="G70" s="170"/>
      <c r="H70" s="170">
        <f t="shared" ca="1" si="12"/>
        <v>59</v>
      </c>
      <c r="I70" s="171"/>
      <c r="J70" s="170">
        <f t="shared" ca="1" si="13"/>
        <v>0</v>
      </c>
      <c r="K70" s="171"/>
      <c r="L70" s="170">
        <f t="shared" ca="1" si="14"/>
        <v>9</v>
      </c>
      <c r="M70" s="147"/>
    </row>
    <row r="71" spans="1:13" x14ac:dyDescent="0.2">
      <c r="A71" s="137"/>
      <c r="B71" s="291" t="s">
        <v>507</v>
      </c>
      <c r="C71" s="149"/>
      <c r="D71" s="170">
        <f t="shared" ca="1" si="10"/>
        <v>956</v>
      </c>
      <c r="E71" s="170"/>
      <c r="F71" s="170">
        <f t="shared" ca="1" si="11"/>
        <v>41</v>
      </c>
      <c r="G71" s="170"/>
      <c r="H71" s="170">
        <f t="shared" ca="1" si="12"/>
        <v>42</v>
      </c>
      <c r="I71" s="171"/>
      <c r="J71" s="170">
        <f t="shared" ca="1" si="13"/>
        <v>0</v>
      </c>
      <c r="K71" s="171"/>
      <c r="L71" s="170">
        <f t="shared" ca="1" si="14"/>
        <v>17</v>
      </c>
      <c r="M71" s="147"/>
    </row>
    <row r="72" spans="1:13" x14ac:dyDescent="0.2">
      <c r="A72" s="137"/>
      <c r="B72" s="292" t="s">
        <v>508</v>
      </c>
      <c r="C72" s="150"/>
      <c r="D72" s="170">
        <f t="shared" ca="1" si="10"/>
        <v>598</v>
      </c>
      <c r="E72" s="170"/>
      <c r="F72" s="170">
        <f t="shared" ca="1" si="11"/>
        <v>41</v>
      </c>
      <c r="G72" s="170"/>
      <c r="H72" s="170">
        <f t="shared" ca="1" si="12"/>
        <v>49</v>
      </c>
      <c r="I72" s="171"/>
      <c r="J72" s="170">
        <f t="shared" ca="1" si="13"/>
        <v>1</v>
      </c>
      <c r="K72" s="171"/>
      <c r="L72" s="170">
        <f t="shared" ca="1" si="14"/>
        <v>10</v>
      </c>
      <c r="M72" s="147"/>
    </row>
    <row r="73" spans="1:13" x14ac:dyDescent="0.2">
      <c r="A73" s="137"/>
      <c r="B73" s="291" t="s">
        <v>509</v>
      </c>
      <c r="C73" s="149"/>
      <c r="D73" s="170">
        <f t="shared" ca="1" si="10"/>
        <v>82</v>
      </c>
      <c r="E73" s="170"/>
      <c r="F73" s="170">
        <f t="shared" ca="1" si="11"/>
        <v>32</v>
      </c>
      <c r="G73" s="170"/>
      <c r="H73" s="170">
        <f t="shared" ca="1" si="12"/>
        <v>48</v>
      </c>
      <c r="I73" s="171"/>
      <c r="J73" s="170" t="str">
        <f t="shared" ca="1" si="13"/>
        <v>x</v>
      </c>
      <c r="K73" s="171"/>
      <c r="L73" s="170">
        <f t="shared" ca="1" si="14"/>
        <v>20</v>
      </c>
      <c r="M73" s="147"/>
    </row>
    <row r="74" spans="1:13" x14ac:dyDescent="0.2">
      <c r="A74" s="137"/>
      <c r="B74" s="291" t="s">
        <v>510</v>
      </c>
      <c r="C74" s="149"/>
      <c r="D74" s="170">
        <f t="shared" ca="1" si="10"/>
        <v>2048</v>
      </c>
      <c r="E74" s="170"/>
      <c r="F74" s="170">
        <f t="shared" ca="1" si="11"/>
        <v>37</v>
      </c>
      <c r="G74" s="170"/>
      <c r="H74" s="170">
        <f t="shared" ca="1" si="12"/>
        <v>47</v>
      </c>
      <c r="I74" s="171"/>
      <c r="J74" s="170">
        <f t="shared" ca="1" si="13"/>
        <v>1</v>
      </c>
      <c r="K74" s="171"/>
      <c r="L74" s="170">
        <f t="shared" ca="1" si="14"/>
        <v>15</v>
      </c>
      <c r="M74" s="147"/>
    </row>
    <row r="75" spans="1:13" x14ac:dyDescent="0.2">
      <c r="A75" s="137"/>
      <c r="B75" s="291" t="s">
        <v>511</v>
      </c>
      <c r="C75" s="149"/>
      <c r="D75" s="170">
        <f t="shared" ca="1" si="10"/>
        <v>4117</v>
      </c>
      <c r="E75" s="170"/>
      <c r="F75" s="170">
        <f t="shared" ca="1" si="11"/>
        <v>28</v>
      </c>
      <c r="G75" s="170"/>
      <c r="H75" s="170">
        <f t="shared" ca="1" si="12"/>
        <v>39</v>
      </c>
      <c r="I75" s="171"/>
      <c r="J75" s="170">
        <f t="shared" ca="1" si="13"/>
        <v>0</v>
      </c>
      <c r="K75" s="171"/>
      <c r="L75" s="170">
        <f t="shared" ca="1" si="14"/>
        <v>33</v>
      </c>
      <c r="M75" s="147"/>
    </row>
    <row r="76" spans="1:13" x14ac:dyDescent="0.2">
      <c r="A76" s="137"/>
      <c r="B76" s="291" t="s">
        <v>512</v>
      </c>
      <c r="C76" s="149"/>
      <c r="D76" s="170">
        <f t="shared" ca="1" si="10"/>
        <v>1762</v>
      </c>
      <c r="E76" s="170"/>
      <c r="F76" s="170">
        <f t="shared" ca="1" si="11"/>
        <v>38</v>
      </c>
      <c r="G76" s="170"/>
      <c r="H76" s="170">
        <f t="shared" ca="1" si="12"/>
        <v>49</v>
      </c>
      <c r="I76" s="171"/>
      <c r="J76" s="170">
        <f t="shared" ca="1" si="13"/>
        <v>1</v>
      </c>
      <c r="K76" s="171"/>
      <c r="L76" s="170">
        <f t="shared" ca="1" si="14"/>
        <v>13</v>
      </c>
      <c r="M76" s="147"/>
    </row>
    <row r="77" spans="1:13" ht="22.5" x14ac:dyDescent="0.2">
      <c r="A77" s="137"/>
      <c r="B77" s="151" t="s">
        <v>573</v>
      </c>
      <c r="C77" s="151"/>
      <c r="D77" s="138">
        <f t="shared" ca="1" si="10"/>
        <v>44095</v>
      </c>
      <c r="E77" s="138"/>
      <c r="F77" s="138">
        <f t="shared" ca="1" si="11"/>
        <v>29</v>
      </c>
      <c r="G77" s="138"/>
      <c r="H77" s="138">
        <f t="shared" ca="1" si="12"/>
        <v>55</v>
      </c>
      <c r="I77" s="139"/>
      <c r="J77" s="138">
        <f t="shared" ca="1" si="13"/>
        <v>1</v>
      </c>
      <c r="K77" s="139"/>
      <c r="L77" s="138">
        <f t="shared" ca="1" si="14"/>
        <v>16</v>
      </c>
      <c r="M77" s="152"/>
    </row>
    <row r="78" spans="1:13" x14ac:dyDescent="0.2">
      <c r="A78" s="153"/>
      <c r="B78" s="154"/>
      <c r="C78" s="154"/>
      <c r="D78" s="155"/>
      <c r="E78" s="155"/>
      <c r="F78" s="156"/>
      <c r="G78" s="156"/>
      <c r="H78" s="156"/>
      <c r="I78" s="156"/>
      <c r="J78" s="156"/>
      <c r="K78" s="156"/>
      <c r="L78" s="156"/>
      <c r="M78" s="152"/>
    </row>
    <row r="79" spans="1:13" ht="14.25" customHeight="1" x14ac:dyDescent="0.2">
      <c r="A79" s="125"/>
      <c r="B79" s="125"/>
      <c r="C79" s="125"/>
      <c r="D79" s="125"/>
      <c r="E79" s="125"/>
      <c r="F79" s="125"/>
      <c r="G79" s="125"/>
      <c r="H79" s="125"/>
      <c r="I79" s="125"/>
      <c r="J79" s="125"/>
      <c r="K79" s="125"/>
      <c r="L79" s="157" t="s">
        <v>23</v>
      </c>
      <c r="M79" s="124"/>
    </row>
    <row r="80" spans="1:13" ht="14.25" customHeight="1" x14ac:dyDescent="0.2">
      <c r="A80" s="125"/>
      <c r="B80" s="125"/>
      <c r="C80" s="125"/>
      <c r="D80" s="125"/>
      <c r="E80" s="125"/>
      <c r="F80" s="125"/>
      <c r="G80" s="125"/>
      <c r="H80" s="125"/>
      <c r="I80" s="125"/>
      <c r="J80" s="125"/>
      <c r="K80" s="125"/>
      <c r="L80" s="125"/>
      <c r="M80" s="158"/>
    </row>
    <row r="81" spans="1:13" ht="25.5" customHeight="1" x14ac:dyDescent="0.2">
      <c r="A81" s="436" t="s">
        <v>631</v>
      </c>
      <c r="B81" s="405"/>
      <c r="C81" s="405"/>
      <c r="D81" s="405"/>
      <c r="E81" s="405"/>
      <c r="F81" s="405"/>
      <c r="G81" s="405"/>
      <c r="H81" s="405"/>
      <c r="I81" s="405"/>
      <c r="J81" s="405"/>
      <c r="K81" s="405"/>
      <c r="L81" s="405"/>
      <c r="M81" s="159"/>
    </row>
    <row r="82" spans="1:13" x14ac:dyDescent="0.2">
      <c r="A82" s="436" t="s">
        <v>639</v>
      </c>
      <c r="B82" s="435"/>
      <c r="C82" s="435"/>
      <c r="D82" s="435"/>
      <c r="E82" s="435"/>
      <c r="F82" s="435"/>
      <c r="G82" s="435"/>
      <c r="H82" s="435"/>
      <c r="I82" s="435"/>
      <c r="J82" s="435"/>
      <c r="K82" s="435"/>
      <c r="L82" s="435"/>
      <c r="M82" s="159"/>
    </row>
    <row r="83" spans="1:13" ht="24" customHeight="1" x14ac:dyDescent="0.2">
      <c r="A83" s="436" t="s">
        <v>640</v>
      </c>
      <c r="B83" s="405"/>
      <c r="C83" s="405"/>
      <c r="D83" s="405"/>
      <c r="E83" s="405"/>
      <c r="F83" s="405"/>
      <c r="G83" s="405"/>
      <c r="H83" s="405"/>
      <c r="I83" s="405"/>
      <c r="J83" s="405"/>
      <c r="K83" s="405"/>
      <c r="L83" s="405"/>
      <c r="M83" s="159"/>
    </row>
    <row r="84" spans="1:13" ht="35.25" customHeight="1" x14ac:dyDescent="0.2">
      <c r="A84" s="437" t="s">
        <v>641</v>
      </c>
      <c r="B84" s="438"/>
      <c r="C84" s="438"/>
      <c r="D84" s="438"/>
      <c r="E84" s="438"/>
      <c r="F84" s="438"/>
      <c r="G84" s="438"/>
      <c r="H84" s="438"/>
      <c r="I84" s="438"/>
      <c r="J84" s="438"/>
      <c r="K84" s="438"/>
      <c r="L84" s="438"/>
      <c r="M84" s="160"/>
    </row>
    <row r="85" spans="1:13" x14ac:dyDescent="0.2">
      <c r="A85" s="220" t="s">
        <v>588</v>
      </c>
      <c r="B85" s="144"/>
      <c r="C85" s="144"/>
      <c r="D85" s="144"/>
      <c r="E85" s="144"/>
      <c r="F85" s="144"/>
      <c r="G85" s="144"/>
      <c r="H85" s="144"/>
      <c r="I85" s="144"/>
      <c r="J85" s="144"/>
      <c r="K85" s="144"/>
      <c r="L85" s="144"/>
      <c r="M85" s="144"/>
    </row>
    <row r="86" spans="1:13" x14ac:dyDescent="0.2">
      <c r="A86" s="220" t="s">
        <v>589</v>
      </c>
      <c r="B86" s="144"/>
      <c r="C86" s="144"/>
      <c r="D86" s="144"/>
      <c r="E86" s="144"/>
      <c r="F86" s="144"/>
      <c r="G86" s="144"/>
      <c r="H86" s="144"/>
      <c r="I86" s="144"/>
      <c r="J86" s="144"/>
      <c r="K86" s="144"/>
      <c r="L86" s="144"/>
      <c r="M86" s="144"/>
    </row>
    <row r="87" spans="1:13" x14ac:dyDescent="0.2">
      <c r="A87" s="220" t="s">
        <v>590</v>
      </c>
      <c r="B87" s="161"/>
      <c r="C87" s="161"/>
      <c r="D87" s="161"/>
      <c r="E87" s="161"/>
      <c r="F87" s="161"/>
      <c r="G87" s="161"/>
      <c r="H87" s="161"/>
      <c r="I87" s="161"/>
      <c r="J87" s="161"/>
      <c r="K87" s="161"/>
      <c r="L87" s="161"/>
      <c r="M87" s="161"/>
    </row>
    <row r="88" spans="1:13" x14ac:dyDescent="0.2">
      <c r="A88" s="220" t="s">
        <v>591</v>
      </c>
      <c r="B88" s="161"/>
      <c r="C88" s="161"/>
      <c r="D88" s="161"/>
      <c r="E88" s="161"/>
      <c r="F88" s="161"/>
      <c r="G88" s="161"/>
      <c r="H88" s="161"/>
      <c r="I88" s="161"/>
      <c r="J88" s="161"/>
      <c r="K88" s="161"/>
      <c r="L88" s="161"/>
      <c r="M88" s="161"/>
    </row>
    <row r="89" spans="1:13" ht="23.25" customHeight="1" x14ac:dyDescent="0.2">
      <c r="A89" s="434" t="s">
        <v>592</v>
      </c>
      <c r="B89" s="435"/>
      <c r="C89" s="435"/>
      <c r="D89" s="435"/>
      <c r="E89" s="435"/>
      <c r="F89" s="435"/>
      <c r="G89" s="435"/>
      <c r="H89" s="435"/>
      <c r="I89" s="435"/>
      <c r="J89" s="435"/>
      <c r="K89" s="435"/>
      <c r="L89" s="435"/>
      <c r="M89" s="161"/>
    </row>
    <row r="90" spans="1:13" x14ac:dyDescent="0.2">
      <c r="A90" s="220" t="s">
        <v>593</v>
      </c>
      <c r="B90" s="161"/>
      <c r="C90" s="161"/>
      <c r="D90" s="161"/>
      <c r="E90" s="161"/>
      <c r="F90" s="161"/>
      <c r="G90" s="161"/>
      <c r="H90" s="161"/>
      <c r="I90" s="161"/>
      <c r="J90" s="161"/>
      <c r="K90" s="161"/>
      <c r="L90" s="161"/>
      <c r="M90" s="161"/>
    </row>
    <row r="91" spans="1:13" x14ac:dyDescent="0.2">
      <c r="A91" s="220" t="s">
        <v>594</v>
      </c>
      <c r="B91" s="161"/>
      <c r="C91" s="161"/>
      <c r="D91" s="161"/>
      <c r="E91" s="161"/>
      <c r="F91" s="161"/>
      <c r="G91" s="161"/>
      <c r="H91" s="161"/>
      <c r="I91" s="161"/>
      <c r="J91" s="161"/>
      <c r="K91" s="161"/>
      <c r="L91" s="161"/>
      <c r="M91" s="161"/>
    </row>
    <row r="92" spans="1:13" s="204" customFormat="1" ht="11.25" x14ac:dyDescent="0.2">
      <c r="A92" s="162"/>
      <c r="B92" s="161"/>
      <c r="C92" s="161"/>
      <c r="D92" s="161"/>
      <c r="E92" s="161"/>
      <c r="F92" s="161"/>
      <c r="G92" s="161"/>
      <c r="H92" s="161"/>
      <c r="I92" s="161"/>
      <c r="J92" s="161"/>
      <c r="K92" s="161"/>
      <c r="L92" s="161"/>
      <c r="M92" s="125"/>
    </row>
    <row r="93" spans="1:13" s="204" customFormat="1" ht="11.25" x14ac:dyDescent="0.2">
      <c r="A93" s="144" t="s">
        <v>24</v>
      </c>
      <c r="B93" s="161"/>
      <c r="C93" s="161"/>
      <c r="D93" s="161"/>
      <c r="E93" s="161"/>
      <c r="F93" s="161"/>
      <c r="G93" s="161"/>
      <c r="H93" s="161"/>
      <c r="I93" s="161"/>
      <c r="J93" s="161"/>
      <c r="K93" s="161"/>
      <c r="L93" s="161"/>
      <c r="M93" s="125"/>
    </row>
    <row r="94" spans="1:13" s="204" customFormat="1" ht="11.25" x14ac:dyDescent="0.2">
      <c r="A94" s="161" t="s">
        <v>25</v>
      </c>
      <c r="B94" s="161"/>
      <c r="C94" s="161"/>
      <c r="D94" s="125"/>
      <c r="E94" s="125"/>
      <c r="F94" s="125"/>
      <c r="G94" s="125"/>
      <c r="H94" s="125"/>
      <c r="I94" s="125"/>
      <c r="J94" s="125"/>
      <c r="K94" s="125"/>
      <c r="L94" s="125"/>
      <c r="M94" s="125"/>
    </row>
    <row r="95" spans="1:13" s="204" customFormat="1" ht="11.25" x14ac:dyDescent="0.2">
      <c r="A95" s="125" t="s">
        <v>51</v>
      </c>
      <c r="B95" s="125"/>
      <c r="C95" s="125"/>
      <c r="D95" s="125"/>
      <c r="E95" s="125"/>
      <c r="F95" s="125"/>
      <c r="G95" s="125"/>
      <c r="H95" s="125"/>
      <c r="I95" s="125"/>
      <c r="J95" s="125"/>
      <c r="K95" s="125"/>
      <c r="L95" s="125"/>
      <c r="M95" s="125"/>
    </row>
    <row r="96" spans="1:13" s="204" customFormat="1" x14ac:dyDescent="0.2">
      <c r="A96" s="125"/>
      <c r="B96" s="125"/>
      <c r="C96" s="125"/>
      <c r="D96" s="125"/>
      <c r="E96" s="125"/>
      <c r="F96" s="125"/>
      <c r="G96" s="125"/>
      <c r="H96" s="125"/>
      <c r="I96" s="125"/>
      <c r="J96" s="125"/>
      <c r="K96" s="125"/>
      <c r="L96" s="125"/>
      <c r="M96" s="121"/>
    </row>
    <row r="97" spans="1:13" s="204" customFormat="1" x14ac:dyDescent="0.2">
      <c r="A97" s="125"/>
      <c r="B97" s="125"/>
      <c r="C97" s="125"/>
      <c r="D97" s="125"/>
      <c r="E97" s="125"/>
      <c r="F97" s="125"/>
      <c r="G97" s="125"/>
      <c r="H97" s="125"/>
      <c r="I97" s="125"/>
      <c r="J97" s="125"/>
      <c r="K97" s="125"/>
      <c r="L97" s="125"/>
      <c r="M97" s="121"/>
    </row>
  </sheetData>
  <sheetProtection sheet="1" objects="1" scenarios="1"/>
  <mergeCells count="14">
    <mergeCell ref="A89:L89"/>
    <mergeCell ref="A42:B42"/>
    <mergeCell ref="A52:B52"/>
    <mergeCell ref="A82:L82"/>
    <mergeCell ref="A81:L81"/>
    <mergeCell ref="A84:L84"/>
    <mergeCell ref="A83:L83"/>
    <mergeCell ref="A36:B36"/>
    <mergeCell ref="J3:L3"/>
    <mergeCell ref="K5:L5"/>
    <mergeCell ref="K4:L4"/>
    <mergeCell ref="A8:B9"/>
    <mergeCell ref="D8:D9"/>
    <mergeCell ref="F8:L8"/>
  </mergeCells>
  <dataValidations count="2">
    <dataValidation type="list" allowBlank="1" showInputMessage="1" showErrorMessage="1" sqref="K5:L5">
      <formula1>$U$5:$U$6</formula1>
    </dataValidation>
    <dataValidation type="list" allowBlank="1" showInputMessage="1" showErrorMessage="1" sqref="K4:L4">
      <formula1>$P$4:$P$6</formula1>
    </dataValidation>
  </dataValidations>
  <pageMargins left="0.74803149606299213" right="0.74803149606299213" top="0.98425196850393704" bottom="0.98425196850393704" header="0.51181102362204722" footer="0.51181102362204722"/>
  <pageSetup paperSize="9" scale="47"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53"/>
  <sheetViews>
    <sheetView showGridLines="0" workbookViewId="0">
      <selection sqref="A1:L1"/>
    </sheetView>
  </sheetViews>
  <sheetFormatPr defaultRowHeight="11.25" x14ac:dyDescent="0.2"/>
  <cols>
    <col min="1" max="2" width="1.28515625" style="204" customWidth="1"/>
    <col min="3" max="3" width="55.28515625" style="204" customWidth="1"/>
    <col min="4" max="4" width="15" style="204" customWidth="1"/>
    <col min="5" max="5" width="1.85546875" style="204" customWidth="1"/>
    <col min="6" max="6" width="15" style="204" customWidth="1"/>
    <col min="7" max="7" width="1.85546875" style="204" customWidth="1"/>
    <col min="8" max="8" width="16.7109375" style="204" customWidth="1"/>
    <col min="9" max="9" width="1.85546875" style="204" customWidth="1"/>
    <col min="10" max="10" width="16.7109375" style="37" customWidth="1"/>
    <col min="11" max="11" width="1.85546875" style="204" customWidth="1"/>
    <col min="12" max="12" width="16.7109375" style="37" customWidth="1"/>
    <col min="13" max="13" width="12.140625" style="204" customWidth="1"/>
    <col min="14" max="16384" width="9.140625" style="204"/>
  </cols>
  <sheetData>
    <row r="1" spans="1:22" s="1" customFormat="1" ht="12.75" customHeight="1" x14ac:dyDescent="0.2">
      <c r="A1" s="489" t="s">
        <v>558</v>
      </c>
      <c r="B1" s="489"/>
      <c r="C1" s="489"/>
      <c r="D1" s="489"/>
      <c r="E1" s="489"/>
      <c r="F1" s="489"/>
      <c r="G1" s="489"/>
      <c r="H1" s="489"/>
      <c r="I1" s="489"/>
      <c r="J1" s="489"/>
      <c r="K1" s="489"/>
      <c r="L1" s="489"/>
      <c r="M1" s="386"/>
      <c r="N1" s="386"/>
      <c r="O1" s="386"/>
    </row>
    <row r="2" spans="1:22" s="1" customFormat="1" ht="12.75" customHeight="1" x14ac:dyDescent="0.2">
      <c r="A2" s="388"/>
      <c r="B2" s="388"/>
      <c r="C2" s="496" t="s">
        <v>586</v>
      </c>
      <c r="D2" s="405"/>
      <c r="E2" s="405"/>
      <c r="F2" s="405"/>
      <c r="G2" s="405"/>
      <c r="H2" s="484"/>
      <c r="I2" s="484"/>
      <c r="J2" s="484"/>
      <c r="K2" s="484"/>
      <c r="M2" s="376"/>
      <c r="N2" s="376"/>
      <c r="O2" s="376"/>
    </row>
    <row r="3" spans="1:22" s="3" customFormat="1" ht="14.25" x14ac:dyDescent="0.2">
      <c r="A3" s="2" t="s">
        <v>513</v>
      </c>
      <c r="C3" s="4"/>
      <c r="D3" s="4"/>
      <c r="E3" s="4"/>
      <c r="F3" s="4"/>
      <c r="G3" s="4"/>
      <c r="H3" s="4"/>
      <c r="I3" s="4"/>
      <c r="J3" s="5"/>
      <c r="L3" s="5"/>
    </row>
    <row r="4" spans="1:22" s="3" customFormat="1" ht="14.25" x14ac:dyDescent="0.2">
      <c r="A4" s="167" t="s">
        <v>458</v>
      </c>
      <c r="C4" s="4"/>
      <c r="D4" s="4"/>
      <c r="E4" s="4"/>
      <c r="F4" s="4"/>
      <c r="G4" s="4"/>
      <c r="H4" s="4"/>
      <c r="I4" s="4"/>
      <c r="J4" s="377"/>
      <c r="K4" s="377"/>
      <c r="L4" s="377"/>
    </row>
    <row r="5" spans="1:22" s="3" customFormat="1" ht="12.75" customHeight="1" x14ac:dyDescent="0.2">
      <c r="A5" s="167"/>
      <c r="C5" s="4"/>
      <c r="D5" s="4"/>
      <c r="E5" s="4"/>
      <c r="F5" s="4"/>
      <c r="G5" s="4"/>
      <c r="H5" s="4"/>
      <c r="I5" s="4"/>
      <c r="J5" s="377"/>
      <c r="K5" s="377"/>
      <c r="L5" s="377"/>
      <c r="V5" s="3">
        <v>2013</v>
      </c>
    </row>
    <row r="6" spans="1:22" s="3" customFormat="1" ht="12.75" customHeight="1" x14ac:dyDescent="0.2">
      <c r="A6" s="167"/>
      <c r="C6" s="4"/>
      <c r="D6" s="4"/>
      <c r="E6" s="4"/>
      <c r="F6" s="4"/>
      <c r="G6" s="4"/>
      <c r="H6" s="4"/>
      <c r="I6" s="4"/>
      <c r="J6" s="377"/>
      <c r="K6" s="377"/>
      <c r="L6" s="377"/>
    </row>
    <row r="7" spans="1:22" s="1" customFormat="1" ht="12.75" x14ac:dyDescent="0.2">
      <c r="B7" s="6"/>
      <c r="C7" s="4"/>
      <c r="D7" s="4"/>
      <c r="E7" s="4"/>
      <c r="F7" s="4"/>
      <c r="G7" s="4"/>
      <c r="H7" s="4"/>
      <c r="I7" s="4"/>
      <c r="J7" s="7"/>
      <c r="L7" s="7"/>
    </row>
    <row r="8" spans="1:22" s="12" customFormat="1" ht="12.75" x14ac:dyDescent="0.2">
      <c r="A8" s="8"/>
      <c r="B8" s="8"/>
      <c r="C8" s="8"/>
      <c r="D8" s="394"/>
      <c r="E8" s="394"/>
      <c r="F8" s="413" t="s">
        <v>459</v>
      </c>
      <c r="G8" s="389"/>
      <c r="H8" s="415" t="s">
        <v>1</v>
      </c>
      <c r="I8" s="494"/>
      <c r="J8" s="494"/>
      <c r="K8" s="494"/>
      <c r="L8" s="494"/>
      <c r="M8" s="286"/>
      <c r="N8" s="11"/>
      <c r="O8" s="10"/>
      <c r="P8" s="11"/>
    </row>
    <row r="9" spans="1:22" s="12" customFormat="1" ht="45" customHeight="1" x14ac:dyDescent="0.2">
      <c r="A9" s="495" t="s">
        <v>462</v>
      </c>
      <c r="B9" s="495"/>
      <c r="C9" s="495"/>
      <c r="D9" s="395" t="s">
        <v>575</v>
      </c>
      <c r="E9" s="395"/>
      <c r="F9" s="414"/>
      <c r="G9" s="15"/>
      <c r="H9" s="15" t="s">
        <v>519</v>
      </c>
      <c r="I9" s="15"/>
      <c r="J9" s="330" t="s">
        <v>520</v>
      </c>
      <c r="K9" s="15"/>
      <c r="L9" s="15" t="s">
        <v>524</v>
      </c>
      <c r="M9" s="295"/>
      <c r="N9" s="16"/>
    </row>
    <row r="10" spans="1:22" s="203" customFormat="1" x14ac:dyDescent="0.2">
      <c r="A10" s="22" t="s">
        <v>525</v>
      </c>
      <c r="C10" s="18"/>
      <c r="D10" s="18"/>
      <c r="E10" s="18"/>
      <c r="F10" s="19"/>
      <c r="G10" s="222"/>
      <c r="H10" s="19"/>
      <c r="I10" s="222"/>
      <c r="J10" s="21"/>
      <c r="L10" s="21"/>
    </row>
    <row r="11" spans="1:22" s="12" customFormat="1" ht="12.75" x14ac:dyDescent="0.2">
      <c r="A11" s="243" t="s">
        <v>526</v>
      </c>
      <c r="B11" s="165"/>
      <c r="C11" s="166"/>
      <c r="D11" s="178">
        <v>15285</v>
      </c>
      <c r="E11" s="178"/>
      <c r="F11" s="178">
        <v>563566</v>
      </c>
      <c r="G11" s="178"/>
      <c r="H11" s="178">
        <v>85</v>
      </c>
      <c r="I11" s="178"/>
      <c r="J11" s="178">
        <v>14</v>
      </c>
      <c r="K11" s="178"/>
      <c r="L11" s="178">
        <v>1</v>
      </c>
      <c r="M11" s="230"/>
      <c r="N11" s="119"/>
      <c r="O11" s="119"/>
      <c r="P11" s="119"/>
      <c r="Q11" s="119"/>
      <c r="R11" s="119"/>
      <c r="S11" s="119"/>
    </row>
    <row r="12" spans="1:22" s="12" customFormat="1" ht="12.75" x14ac:dyDescent="0.2">
      <c r="A12" s="243" t="s">
        <v>478</v>
      </c>
      <c r="B12" s="165"/>
      <c r="C12" s="166"/>
      <c r="D12" s="178">
        <v>994</v>
      </c>
      <c r="E12" s="178"/>
      <c r="F12" s="178">
        <v>35027</v>
      </c>
      <c r="G12" s="258"/>
      <c r="H12" s="178">
        <v>85</v>
      </c>
      <c r="I12" s="178"/>
      <c r="J12" s="178">
        <v>13</v>
      </c>
      <c r="K12" s="178"/>
      <c r="L12" s="178">
        <v>1</v>
      </c>
      <c r="M12" s="230"/>
      <c r="N12" s="119"/>
      <c r="O12" s="119"/>
      <c r="P12" s="119"/>
      <c r="Q12" s="119"/>
      <c r="R12" s="119"/>
      <c r="S12" s="119"/>
    </row>
    <row r="13" spans="1:22" s="12" customFormat="1" ht="12.75" x14ac:dyDescent="0.2">
      <c r="A13" s="248" t="s">
        <v>483</v>
      </c>
      <c r="B13" s="165"/>
      <c r="C13" s="166"/>
      <c r="G13" s="258"/>
      <c r="M13" s="230"/>
      <c r="N13" s="119"/>
      <c r="O13" s="119"/>
      <c r="P13" s="119"/>
      <c r="Q13" s="119"/>
      <c r="R13" s="119"/>
      <c r="S13" s="119"/>
    </row>
    <row r="14" spans="1:22" s="12" customFormat="1" ht="12.75" x14ac:dyDescent="0.2">
      <c r="A14" s="249" t="s">
        <v>475</v>
      </c>
      <c r="B14" s="165"/>
      <c r="C14" s="166"/>
      <c r="D14" s="178">
        <v>236</v>
      </c>
      <c r="E14" s="178"/>
      <c r="F14" s="178">
        <v>6797</v>
      </c>
      <c r="G14" s="258"/>
      <c r="H14" s="178">
        <v>78</v>
      </c>
      <c r="I14" s="178"/>
      <c r="J14" s="178">
        <v>20</v>
      </c>
      <c r="K14" s="178"/>
      <c r="L14" s="178">
        <v>2</v>
      </c>
      <c r="M14" s="230"/>
      <c r="N14" s="119"/>
      <c r="O14" s="119"/>
      <c r="P14" s="119"/>
      <c r="Q14" s="119"/>
      <c r="R14" s="119"/>
      <c r="S14" s="119"/>
    </row>
    <row r="15" spans="1:22" s="12" customFormat="1" ht="12.75" x14ac:dyDescent="0.2">
      <c r="A15" s="249" t="s">
        <v>477</v>
      </c>
      <c r="B15" s="165"/>
      <c r="C15" s="166"/>
      <c r="D15" s="178">
        <v>743</v>
      </c>
      <c r="E15" s="178"/>
      <c r="F15" s="178">
        <v>27807</v>
      </c>
      <c r="G15" s="258"/>
      <c r="H15" s="178">
        <v>87</v>
      </c>
      <c r="I15" s="178"/>
      <c r="J15" s="178">
        <v>12</v>
      </c>
      <c r="K15" s="178"/>
      <c r="L15" s="178">
        <v>1</v>
      </c>
      <c r="M15" s="230"/>
      <c r="N15" s="119"/>
      <c r="O15" s="119"/>
      <c r="P15" s="119"/>
      <c r="Q15" s="119"/>
      <c r="R15" s="119"/>
      <c r="S15" s="119"/>
    </row>
    <row r="16" spans="1:22" s="12" customFormat="1" ht="12.75" x14ac:dyDescent="0.2">
      <c r="A16" s="249" t="s">
        <v>476</v>
      </c>
      <c r="B16" s="165"/>
      <c r="C16" s="166"/>
      <c r="D16" s="178">
        <v>15</v>
      </c>
      <c r="E16" s="178"/>
      <c r="F16" s="178">
        <v>423</v>
      </c>
      <c r="G16" s="258"/>
      <c r="H16" s="178">
        <v>82</v>
      </c>
      <c r="I16" s="178"/>
      <c r="J16" s="178">
        <v>18</v>
      </c>
      <c r="K16" s="178"/>
      <c r="L16" s="178">
        <v>0</v>
      </c>
      <c r="M16" s="230"/>
      <c r="N16" s="119"/>
      <c r="O16" s="119"/>
      <c r="P16" s="119"/>
      <c r="Q16" s="119"/>
      <c r="R16" s="119"/>
      <c r="S16" s="119"/>
    </row>
    <row r="17" spans="1:19" s="12" customFormat="1" ht="12.75" x14ac:dyDescent="0.2">
      <c r="A17" s="250" t="s">
        <v>474</v>
      </c>
      <c r="B17" s="165"/>
      <c r="C17" s="166"/>
      <c r="D17" s="178">
        <v>16279</v>
      </c>
      <c r="E17" s="178"/>
      <c r="F17" s="178">
        <v>598593</v>
      </c>
      <c r="G17" s="258"/>
      <c r="H17" s="178">
        <v>85</v>
      </c>
      <c r="I17" s="178"/>
      <c r="J17" s="178">
        <v>14</v>
      </c>
      <c r="K17" s="178"/>
      <c r="L17" s="178">
        <v>1</v>
      </c>
      <c r="M17" s="230"/>
      <c r="N17" s="119"/>
      <c r="O17" s="119"/>
      <c r="P17" s="119"/>
      <c r="Q17" s="119"/>
      <c r="R17" s="119"/>
      <c r="S17" s="119"/>
    </row>
    <row r="18" spans="1:19" s="12" customFormat="1" ht="12.75" x14ac:dyDescent="0.2">
      <c r="B18" s="165"/>
      <c r="C18" s="166"/>
      <c r="G18" s="259"/>
      <c r="M18" s="204"/>
      <c r="N18" s="119"/>
      <c r="O18" s="119"/>
      <c r="P18" s="119"/>
      <c r="Q18" s="119"/>
      <c r="R18" s="119"/>
      <c r="S18" s="119"/>
    </row>
    <row r="19" spans="1:19" s="78" customFormat="1" ht="12.75" x14ac:dyDescent="0.2">
      <c r="A19" s="233" t="s">
        <v>527</v>
      </c>
      <c r="B19" s="165"/>
      <c r="C19" s="166"/>
      <c r="D19" s="178">
        <v>548</v>
      </c>
      <c r="E19" s="178"/>
      <c r="F19" s="178">
        <v>3961</v>
      </c>
      <c r="G19" s="258"/>
      <c r="H19" s="178">
        <v>4</v>
      </c>
      <c r="I19" s="178"/>
      <c r="J19" s="178">
        <v>28</v>
      </c>
      <c r="K19" s="178"/>
      <c r="L19" s="178">
        <v>68</v>
      </c>
      <c r="M19" s="230"/>
      <c r="N19" s="167"/>
      <c r="O19" s="167"/>
      <c r="P19" s="167"/>
      <c r="Q19" s="167"/>
      <c r="R19" s="167"/>
      <c r="S19" s="167"/>
    </row>
    <row r="20" spans="1:19" s="12" customFormat="1" ht="12.75" x14ac:dyDescent="0.2">
      <c r="B20" s="165"/>
      <c r="C20" s="166"/>
      <c r="G20" s="259"/>
      <c r="M20" s="204"/>
      <c r="N20" s="119"/>
      <c r="O20" s="119"/>
      <c r="P20" s="119"/>
      <c r="Q20" s="119"/>
      <c r="R20" s="119"/>
      <c r="S20" s="119"/>
    </row>
    <row r="21" spans="1:19" s="12" customFormat="1" ht="12.75" x14ac:dyDescent="0.2">
      <c r="A21" s="250" t="s">
        <v>584</v>
      </c>
      <c r="B21" s="165"/>
      <c r="C21" s="166"/>
      <c r="D21" s="178">
        <v>16827</v>
      </c>
      <c r="E21" s="178"/>
      <c r="F21" s="178">
        <v>602554</v>
      </c>
      <c r="G21" s="258"/>
      <c r="H21" s="178">
        <v>85</v>
      </c>
      <c r="I21" s="178"/>
      <c r="J21" s="178">
        <v>14</v>
      </c>
      <c r="K21" s="178"/>
      <c r="L21" s="178">
        <v>2</v>
      </c>
      <c r="M21" s="230"/>
      <c r="N21" s="119"/>
      <c r="O21" s="119"/>
      <c r="P21" s="119"/>
      <c r="Q21" s="119"/>
      <c r="R21" s="119"/>
      <c r="S21" s="119"/>
    </row>
    <row r="22" spans="1:19" s="12" customFormat="1" ht="12.75" x14ac:dyDescent="0.2">
      <c r="B22" s="165"/>
      <c r="C22" s="166"/>
      <c r="G22" s="259"/>
      <c r="M22" s="204"/>
      <c r="N22" s="119"/>
      <c r="O22" s="119"/>
      <c r="P22" s="119"/>
      <c r="Q22" s="119"/>
      <c r="R22" s="119"/>
      <c r="S22" s="119"/>
    </row>
    <row r="23" spans="1:19" s="12" customFormat="1" ht="12.75" x14ac:dyDescent="0.2">
      <c r="A23" s="250" t="s">
        <v>480</v>
      </c>
      <c r="B23" s="165"/>
      <c r="C23" s="166"/>
      <c r="D23" s="178">
        <v>16830</v>
      </c>
      <c r="E23" s="178"/>
      <c r="F23" s="178">
        <v>602557</v>
      </c>
      <c r="G23" s="178"/>
      <c r="H23" s="178">
        <v>85</v>
      </c>
      <c r="I23" s="178"/>
      <c r="J23" s="178">
        <v>14</v>
      </c>
      <c r="K23" s="178"/>
      <c r="L23" s="178">
        <v>2</v>
      </c>
      <c r="M23" s="230"/>
      <c r="N23" s="119"/>
      <c r="O23" s="119"/>
      <c r="P23" s="119"/>
      <c r="Q23" s="119"/>
      <c r="R23" s="119"/>
      <c r="S23" s="119"/>
    </row>
    <row r="24" spans="1:19" s="12" customFormat="1" ht="12.75" x14ac:dyDescent="0.2">
      <c r="A24" s="233"/>
      <c r="B24" s="165"/>
      <c r="C24" s="166"/>
      <c r="D24" s="178"/>
      <c r="E24" s="178"/>
      <c r="F24" s="178"/>
      <c r="G24" s="259"/>
      <c r="H24" s="178"/>
      <c r="I24" s="178"/>
      <c r="J24" s="178"/>
      <c r="K24" s="178"/>
      <c r="L24" s="178"/>
      <c r="M24" s="204"/>
      <c r="N24" s="119"/>
      <c r="O24" s="119"/>
      <c r="P24" s="119"/>
      <c r="Q24" s="119"/>
      <c r="R24" s="119"/>
      <c r="S24" s="119"/>
    </row>
    <row r="25" spans="1:19" s="203" customFormat="1" x14ac:dyDescent="0.2">
      <c r="A25" s="22"/>
      <c r="C25" s="18"/>
    </row>
    <row r="26" spans="1:19" s="203" customFormat="1" x14ac:dyDescent="0.2">
      <c r="A26" s="251" t="s">
        <v>585</v>
      </c>
      <c r="C26" s="18"/>
      <c r="G26" s="222"/>
    </row>
    <row r="27" spans="1:19" s="203" customFormat="1" x14ac:dyDescent="0.2">
      <c r="A27" s="203" t="s">
        <v>448</v>
      </c>
      <c r="C27" s="18"/>
      <c r="D27" s="178">
        <v>1486</v>
      </c>
      <c r="E27" s="178"/>
      <c r="F27" s="178">
        <v>92694</v>
      </c>
      <c r="G27" s="258"/>
      <c r="H27" s="178">
        <v>85</v>
      </c>
      <c r="I27" s="178"/>
      <c r="J27" s="178">
        <v>14</v>
      </c>
      <c r="K27" s="178"/>
      <c r="L27" s="178">
        <v>1</v>
      </c>
      <c r="M27" s="230"/>
    </row>
    <row r="28" spans="1:19" s="203" customFormat="1" x14ac:dyDescent="0.2">
      <c r="A28" s="203" t="s">
        <v>449</v>
      </c>
      <c r="C28" s="18"/>
      <c r="D28" s="178">
        <v>14890</v>
      </c>
      <c r="E28" s="178"/>
      <c r="F28" s="178">
        <v>504343</v>
      </c>
      <c r="G28" s="258"/>
      <c r="H28" s="178">
        <v>85</v>
      </c>
      <c r="I28" s="178"/>
      <c r="J28" s="178">
        <v>14</v>
      </c>
      <c r="K28" s="178"/>
      <c r="L28" s="178">
        <v>1</v>
      </c>
      <c r="M28" s="230"/>
    </row>
    <row r="29" spans="1:19" s="203" customFormat="1" x14ac:dyDescent="0.2">
      <c r="A29" s="203" t="s">
        <v>450</v>
      </c>
      <c r="C29" s="18"/>
      <c r="D29" s="178">
        <v>454</v>
      </c>
      <c r="E29" s="178"/>
      <c r="F29" s="178">
        <v>5520</v>
      </c>
      <c r="G29" s="258"/>
      <c r="H29" s="178">
        <v>50</v>
      </c>
      <c r="I29" s="178"/>
      <c r="J29" s="178">
        <v>20</v>
      </c>
      <c r="K29" s="178"/>
      <c r="L29" s="178">
        <v>31</v>
      </c>
      <c r="M29" s="230"/>
    </row>
    <row r="30" spans="1:19" s="203" customFormat="1" x14ac:dyDescent="0.2">
      <c r="A30" s="233"/>
      <c r="C30" s="18"/>
    </row>
    <row r="31" spans="1:19" s="203" customFormat="1" ht="12.75" customHeight="1" x14ac:dyDescent="0.2">
      <c r="B31" s="26" t="s">
        <v>5</v>
      </c>
      <c r="C31" s="222"/>
      <c r="G31" s="223"/>
      <c r="M31" s="223"/>
    </row>
    <row r="32" spans="1:19" s="203" customFormat="1" ht="12.75" customHeight="1" x14ac:dyDescent="0.2">
      <c r="B32" s="26"/>
      <c r="C32" s="222" t="s">
        <v>481</v>
      </c>
      <c r="D32" s="178" t="s">
        <v>37</v>
      </c>
      <c r="E32" s="178"/>
      <c r="F32" s="178">
        <v>308642</v>
      </c>
      <c r="G32" s="258"/>
      <c r="H32" s="178">
        <v>82</v>
      </c>
      <c r="I32" s="178"/>
      <c r="J32" s="178">
        <v>16</v>
      </c>
      <c r="K32" s="178"/>
      <c r="L32" s="178">
        <v>2</v>
      </c>
      <c r="M32" s="328"/>
    </row>
    <row r="33" spans="1:18" s="203" customFormat="1" ht="12.75" customHeight="1" x14ac:dyDescent="0.2">
      <c r="B33" s="26"/>
      <c r="C33" s="222" t="s">
        <v>482</v>
      </c>
      <c r="D33" s="178" t="s">
        <v>37</v>
      </c>
      <c r="E33" s="178"/>
      <c r="F33" s="178">
        <v>293915</v>
      </c>
      <c r="G33" s="258"/>
      <c r="H33" s="178">
        <v>87</v>
      </c>
      <c r="I33" s="178"/>
      <c r="J33" s="178">
        <v>12</v>
      </c>
      <c r="K33" s="178"/>
      <c r="L33" s="178">
        <v>1</v>
      </c>
      <c r="M33" s="328"/>
    </row>
    <row r="34" spans="1:18" s="203" customFormat="1" ht="12.75" customHeight="1" x14ac:dyDescent="0.2">
      <c r="F34" s="19"/>
      <c r="G34" s="222"/>
      <c r="H34" s="19"/>
      <c r="I34" s="222"/>
      <c r="J34" s="21"/>
      <c r="L34" s="21"/>
      <c r="M34" s="21"/>
    </row>
    <row r="35" spans="1:18" s="203" customFormat="1" x14ac:dyDescent="0.2">
      <c r="A35" s="205"/>
      <c r="B35" s="31"/>
      <c r="C35" s="224"/>
      <c r="D35" s="224"/>
      <c r="E35" s="224"/>
      <c r="F35" s="225"/>
      <c r="G35" s="226"/>
      <c r="H35" s="225"/>
      <c r="I35" s="226"/>
      <c r="J35" s="227"/>
      <c r="K35" s="205"/>
      <c r="L35" s="227"/>
      <c r="M35" s="329"/>
    </row>
    <row r="36" spans="1:18" s="203" customFormat="1" ht="12" customHeight="1" x14ac:dyDescent="0.2">
      <c r="B36" s="26"/>
      <c r="C36" s="222"/>
      <c r="D36" s="222"/>
      <c r="E36" s="222"/>
      <c r="F36" s="228"/>
      <c r="G36" s="228"/>
      <c r="I36" s="228"/>
    </row>
    <row r="37" spans="1:18" x14ac:dyDescent="0.2">
      <c r="A37" s="229"/>
      <c r="B37" s="230"/>
      <c r="F37" s="231"/>
      <c r="G37" s="231"/>
      <c r="H37" s="232"/>
      <c r="I37" s="232"/>
    </row>
    <row r="38" spans="1:18" ht="14.25" customHeight="1" x14ac:dyDescent="0.2">
      <c r="A38" s="447" t="s">
        <v>631</v>
      </c>
      <c r="B38" s="447"/>
      <c r="C38" s="447"/>
      <c r="D38" s="447"/>
      <c r="E38" s="447"/>
      <c r="F38" s="447"/>
      <c r="G38" s="447"/>
      <c r="H38" s="447"/>
      <c r="I38" s="447"/>
      <c r="J38" s="447"/>
      <c r="K38" s="447"/>
      <c r="L38" s="447"/>
      <c r="M38" s="447"/>
      <c r="N38" s="246"/>
      <c r="O38" s="246"/>
      <c r="P38" s="246"/>
      <c r="Q38" s="246"/>
    </row>
    <row r="39" spans="1:18" ht="14.25" customHeight="1" x14ac:dyDescent="0.2">
      <c r="A39" s="447" t="s">
        <v>661</v>
      </c>
      <c r="B39" s="447"/>
      <c r="C39" s="447"/>
      <c r="D39" s="447"/>
      <c r="E39" s="447"/>
      <c r="F39" s="447"/>
      <c r="G39" s="447"/>
      <c r="H39" s="447"/>
      <c r="I39" s="447"/>
      <c r="J39" s="447"/>
      <c r="K39" s="447"/>
      <c r="L39" s="447"/>
      <c r="M39" s="447"/>
      <c r="N39" s="246"/>
      <c r="O39" s="246"/>
      <c r="P39" s="246"/>
      <c r="Q39" s="246"/>
    </row>
    <row r="40" spans="1:18" ht="14.25" customHeight="1" x14ac:dyDescent="0.2">
      <c r="A40" s="490" t="s">
        <v>662</v>
      </c>
      <c r="B40" s="482"/>
      <c r="C40" s="482"/>
      <c r="D40" s="482"/>
      <c r="E40" s="482"/>
      <c r="F40" s="482"/>
      <c r="G40" s="482"/>
      <c r="H40" s="482"/>
      <c r="I40" s="482"/>
      <c r="J40" s="482"/>
      <c r="K40" s="482"/>
      <c r="L40" s="482"/>
      <c r="M40" s="482"/>
    </row>
    <row r="41" spans="1:18" ht="45.75" customHeight="1" x14ac:dyDescent="0.2">
      <c r="A41" s="439" t="s">
        <v>587</v>
      </c>
      <c r="B41" s="405"/>
      <c r="C41" s="405"/>
      <c r="D41" s="405"/>
      <c r="E41" s="405"/>
      <c r="F41" s="405"/>
      <c r="G41" s="405"/>
      <c r="H41" s="405"/>
      <c r="I41" s="405"/>
      <c r="J41" s="405"/>
      <c r="K41" s="405"/>
      <c r="L41" s="405"/>
      <c r="M41" s="247"/>
      <c r="N41" s="247"/>
      <c r="O41" s="247"/>
      <c r="P41" s="247"/>
      <c r="Q41" s="247"/>
      <c r="R41" s="39"/>
    </row>
    <row r="42" spans="1:18" s="247" customFormat="1" ht="25.5" customHeight="1" x14ac:dyDescent="0.2">
      <c r="A42" s="492" t="s">
        <v>663</v>
      </c>
      <c r="B42" s="492"/>
      <c r="C42" s="492"/>
      <c r="D42" s="492"/>
      <c r="E42" s="492"/>
      <c r="F42" s="492"/>
      <c r="G42" s="492"/>
      <c r="H42" s="492"/>
      <c r="I42" s="492"/>
      <c r="J42" s="492"/>
      <c r="K42" s="492"/>
      <c r="L42" s="492"/>
    </row>
    <row r="43" spans="1:18" ht="14.25" customHeight="1" x14ac:dyDescent="0.2">
      <c r="A43" s="493" t="s">
        <v>664</v>
      </c>
      <c r="B43" s="493"/>
      <c r="C43" s="493"/>
      <c r="D43" s="493"/>
      <c r="E43" s="493"/>
      <c r="F43" s="493"/>
      <c r="G43" s="493"/>
      <c r="H43" s="493"/>
      <c r="I43" s="493"/>
      <c r="J43" s="493"/>
      <c r="K43" s="493"/>
      <c r="L43" s="493"/>
      <c r="M43" s="493"/>
      <c r="N43" s="39"/>
      <c r="O43" s="39"/>
      <c r="P43" s="39"/>
      <c r="Q43" s="39"/>
      <c r="R43" s="39"/>
    </row>
    <row r="44" spans="1:18" ht="14.25" customHeight="1" x14ac:dyDescent="0.2">
      <c r="A44" s="233" t="s">
        <v>665</v>
      </c>
      <c r="B44" s="233"/>
      <c r="C44" s="233"/>
      <c r="D44" s="233"/>
      <c r="E44" s="233"/>
      <c r="F44" s="233"/>
      <c r="G44" s="233"/>
      <c r="H44" s="233"/>
      <c r="I44" s="39"/>
      <c r="J44" s="39"/>
      <c r="K44" s="39"/>
      <c r="L44" s="39"/>
      <c r="M44" s="39"/>
      <c r="N44" s="39"/>
      <c r="O44" s="39"/>
      <c r="P44" s="39"/>
      <c r="Q44" s="39"/>
      <c r="R44" s="39"/>
    </row>
    <row r="45" spans="1:18" ht="14.25" customHeight="1" x14ac:dyDescent="0.2">
      <c r="A45" s="233" t="s">
        <v>666</v>
      </c>
      <c r="B45" s="119"/>
      <c r="C45" s="119"/>
      <c r="D45" s="119"/>
      <c r="E45" s="119"/>
      <c r="F45" s="119"/>
      <c r="G45" s="119"/>
      <c r="H45" s="119"/>
      <c r="I45" s="39"/>
      <c r="J45" s="39"/>
      <c r="K45" s="39"/>
      <c r="L45" s="39"/>
      <c r="M45" s="39"/>
      <c r="N45" s="39"/>
      <c r="O45" s="39"/>
      <c r="P45" s="39"/>
      <c r="Q45" s="39"/>
      <c r="R45" s="39"/>
    </row>
    <row r="46" spans="1:18" ht="14.25" customHeight="1" x14ac:dyDescent="0.2">
      <c r="A46" s="233" t="s">
        <v>667</v>
      </c>
      <c r="B46" s="119"/>
      <c r="C46" s="119"/>
      <c r="D46" s="119"/>
      <c r="E46" s="270"/>
      <c r="F46" s="119"/>
      <c r="G46" s="119"/>
      <c r="H46" s="119"/>
      <c r="I46" s="119"/>
      <c r="J46" s="39"/>
      <c r="K46" s="39"/>
      <c r="L46" s="39"/>
      <c r="M46" s="39"/>
      <c r="N46" s="39"/>
      <c r="O46" s="39"/>
      <c r="P46" s="39"/>
      <c r="Q46" s="39"/>
    </row>
    <row r="47" spans="1:18" ht="14.25" customHeight="1" x14ac:dyDescent="0.2">
      <c r="A47" s="243" t="s">
        <v>668</v>
      </c>
      <c r="B47" s="119"/>
      <c r="C47" s="119"/>
      <c r="D47" s="119"/>
      <c r="E47" s="119"/>
      <c r="F47" s="119"/>
      <c r="G47" s="119"/>
      <c r="H47" s="119"/>
      <c r="I47" s="39"/>
      <c r="J47" s="39"/>
      <c r="K47" s="39"/>
      <c r="L47" s="39"/>
      <c r="M47" s="39"/>
      <c r="N47" s="39"/>
      <c r="O47" s="39"/>
      <c r="P47" s="39"/>
      <c r="Q47" s="39"/>
      <c r="R47" s="39"/>
    </row>
    <row r="48" spans="1:18" x14ac:dyDescent="0.2">
      <c r="A48" s="229"/>
    </row>
    <row r="49" spans="1:17" s="203" customFormat="1" x14ac:dyDescent="0.2">
      <c r="A49" s="230" t="s">
        <v>24</v>
      </c>
      <c r="B49" s="287"/>
    </row>
    <row r="50" spans="1:17" x14ac:dyDescent="0.2">
      <c r="A50" s="229"/>
    </row>
    <row r="53" spans="1:17" ht="12.75" x14ac:dyDescent="0.2">
      <c r="A53" s="491"/>
      <c r="B53" s="405"/>
      <c r="C53" s="405"/>
      <c r="D53" s="260"/>
      <c r="E53" s="260"/>
      <c r="F53" s="378"/>
      <c r="G53" s="378"/>
      <c r="H53" s="378"/>
      <c r="I53" s="378"/>
      <c r="J53" s="378"/>
      <c r="K53" s="378"/>
      <c r="L53" s="378"/>
      <c r="M53" s="378"/>
      <c r="N53" s="246"/>
      <c r="O53" s="246"/>
      <c r="P53" s="246"/>
      <c r="Q53" s="246"/>
    </row>
  </sheetData>
  <sheetProtection sheet="1" objects="1" scenarios="1"/>
  <mergeCells count="12">
    <mergeCell ref="A38:M38"/>
    <mergeCell ref="A39:M39"/>
    <mergeCell ref="A1:L1"/>
    <mergeCell ref="A40:M40"/>
    <mergeCell ref="A53:C53"/>
    <mergeCell ref="A42:L42"/>
    <mergeCell ref="A43:M43"/>
    <mergeCell ref="F8:F9"/>
    <mergeCell ref="H8:L8"/>
    <mergeCell ref="A9:C9"/>
    <mergeCell ref="A41:L41"/>
    <mergeCell ref="C2:K2"/>
  </mergeCells>
  <pageMargins left="0.70866141732283472" right="0.70866141732283472" top="0.74803149606299213" bottom="0.74803149606299213" header="0.31496062992125984" footer="0.31496062992125984"/>
  <pageSetup paperSize="9" scale="65"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99"/>
  <sheetViews>
    <sheetView workbookViewId="0">
      <pane ySplit="10" topLeftCell="A11" activePane="bottomLeft" state="frozen"/>
      <selection activeCell="H51" sqref="H51"/>
      <selection pane="bottomLeft"/>
    </sheetView>
  </sheetViews>
  <sheetFormatPr defaultRowHeight="12.75" x14ac:dyDescent="0.2"/>
  <cols>
    <col min="1" max="1" width="9.140625" style="121"/>
    <col min="2" max="2" width="23" style="121" bestFit="1" customWidth="1"/>
    <col min="3" max="3" width="18.42578125" style="121" customWidth="1"/>
    <col min="4" max="5" width="9.140625" style="121"/>
    <col min="6" max="6" width="19" style="121" customWidth="1"/>
    <col min="7" max="7" width="2.28515625" style="121" customWidth="1"/>
    <col min="8" max="8" width="18.85546875" style="121" customWidth="1"/>
    <col min="9" max="9" width="2.7109375" style="121" customWidth="1"/>
    <col min="10" max="10" width="15.140625" style="121" customWidth="1"/>
    <col min="11" max="11" width="2" style="121" customWidth="1"/>
    <col min="12" max="12" width="16.5703125" style="121" customWidth="1"/>
    <col min="13" max="13" width="9.5703125" style="121" hidden="1" customWidth="1"/>
    <col min="14" max="24" width="9.140625" style="121" hidden="1" customWidth="1"/>
    <col min="25" max="25" width="0" style="121" hidden="1" customWidth="1"/>
    <col min="26" max="16384" width="9.140625" style="121"/>
  </cols>
  <sheetData>
    <row r="1" spans="1:21" ht="14.25" x14ac:dyDescent="0.2">
      <c r="A1" s="120" t="s">
        <v>556</v>
      </c>
      <c r="B1" s="322"/>
      <c r="C1" s="322"/>
      <c r="D1" s="322"/>
      <c r="E1" s="322"/>
      <c r="F1" s="322"/>
      <c r="G1" s="322"/>
      <c r="H1" s="322"/>
      <c r="I1" s="322"/>
      <c r="J1" s="322"/>
      <c r="K1" s="322"/>
      <c r="L1" s="322"/>
    </row>
    <row r="2" spans="1:21" x14ac:dyDescent="0.2">
      <c r="A2" s="120"/>
      <c r="B2" s="323" t="s">
        <v>574</v>
      </c>
      <c r="C2" s="323"/>
      <c r="D2" s="323"/>
      <c r="E2" s="323"/>
      <c r="F2" s="323"/>
      <c r="G2" s="323"/>
      <c r="H2" s="324"/>
      <c r="I2" s="324"/>
      <c r="J2" s="324"/>
      <c r="K2" s="324"/>
      <c r="L2" s="324"/>
    </row>
    <row r="3" spans="1:21" ht="15" thickBot="1" x14ac:dyDescent="0.25">
      <c r="A3" s="2" t="s">
        <v>513</v>
      </c>
      <c r="B3" s="122"/>
      <c r="C3" s="122"/>
      <c r="D3" s="123"/>
      <c r="E3" s="123"/>
      <c r="H3" s="124"/>
      <c r="I3" s="124"/>
      <c r="J3" s="124"/>
    </row>
    <row r="4" spans="1:21" ht="13.5" thickBot="1" x14ac:dyDescent="0.25">
      <c r="A4" s="122" t="s">
        <v>0</v>
      </c>
      <c r="B4" s="122"/>
      <c r="C4" s="122"/>
      <c r="D4" s="123"/>
      <c r="E4" s="123"/>
      <c r="H4" s="325" t="s">
        <v>28</v>
      </c>
      <c r="I4" s="326"/>
      <c r="J4" s="327"/>
    </row>
    <row r="5" spans="1:21" ht="15" thickBot="1" x14ac:dyDescent="0.25">
      <c r="A5" s="123" t="s">
        <v>595</v>
      </c>
      <c r="B5" s="122"/>
      <c r="C5" s="122"/>
      <c r="D5" s="123"/>
      <c r="E5" s="123"/>
      <c r="H5" s="375" t="s">
        <v>29</v>
      </c>
      <c r="I5" s="497" t="s">
        <v>30</v>
      </c>
      <c r="J5" s="454"/>
      <c r="P5" s="263" t="s">
        <v>6</v>
      </c>
    </row>
    <row r="6" spans="1:21" ht="13.5" hidden="1" thickBot="1" x14ac:dyDescent="0.25">
      <c r="B6" s="215"/>
      <c r="C6" s="215"/>
      <c r="D6" s="215"/>
      <c r="E6" s="215"/>
      <c r="H6" s="112" t="s">
        <v>456</v>
      </c>
      <c r="I6" s="425">
        <v>2013</v>
      </c>
      <c r="J6" s="426"/>
      <c r="P6" s="175" t="s">
        <v>7</v>
      </c>
      <c r="U6" s="121">
        <v>2013</v>
      </c>
    </row>
    <row r="7" spans="1:21" x14ac:dyDescent="0.2">
      <c r="A7" s="123"/>
      <c r="B7" s="215"/>
      <c r="C7" s="215"/>
      <c r="D7" s="215"/>
      <c r="E7" s="215"/>
      <c r="P7" s="175" t="s">
        <v>30</v>
      </c>
    </row>
    <row r="8" spans="1:21" ht="12.75" customHeight="1" x14ac:dyDescent="0.2">
      <c r="M8" s="124"/>
      <c r="P8" s="134"/>
    </row>
    <row r="9" spans="1:21" ht="12.75" customHeight="1" x14ac:dyDescent="0.2">
      <c r="A9" s="429" t="s">
        <v>463</v>
      </c>
      <c r="B9" s="429"/>
      <c r="C9" s="127"/>
      <c r="D9" s="498" t="s">
        <v>459</v>
      </c>
      <c r="E9" s="128"/>
      <c r="F9" s="433" t="s">
        <v>457</v>
      </c>
      <c r="G9" s="494"/>
      <c r="H9" s="494"/>
      <c r="I9" s="494"/>
      <c r="J9" s="494"/>
      <c r="K9" s="288"/>
      <c r="L9" s="288"/>
      <c r="M9" s="175"/>
      <c r="P9" s="176"/>
    </row>
    <row r="10" spans="1:21" ht="55.5" customHeight="1" x14ac:dyDescent="0.2">
      <c r="A10" s="430"/>
      <c r="B10" s="430"/>
      <c r="C10" s="129"/>
      <c r="D10" s="499"/>
      <c r="E10" s="130"/>
      <c r="F10" s="13" t="s">
        <v>519</v>
      </c>
      <c r="G10" s="13"/>
      <c r="H10" s="14" t="s">
        <v>520</v>
      </c>
      <c r="I10" s="15"/>
      <c r="J10" s="13" t="s">
        <v>524</v>
      </c>
      <c r="K10" s="132"/>
      <c r="L10" s="130"/>
      <c r="M10" s="133"/>
      <c r="O10" s="139" t="str">
        <f>"Table7_ETH_"&amp;$I$6</f>
        <v>Table7_ETH_2013</v>
      </c>
      <c r="P10" s="139"/>
    </row>
    <row r="11" spans="1:21" x14ac:dyDescent="0.2">
      <c r="A11" s="135" t="s">
        <v>8</v>
      </c>
      <c r="B11" s="176"/>
      <c r="C11" s="176"/>
      <c r="D11" s="176"/>
      <c r="E11" s="176"/>
      <c r="F11" s="176"/>
      <c r="G11" s="176"/>
      <c r="H11" s="176"/>
      <c r="I11" s="176"/>
      <c r="J11" s="176"/>
      <c r="K11" s="176"/>
      <c r="L11" s="176"/>
      <c r="M11" s="176"/>
      <c r="O11" s="139" t="str">
        <f>"Table7_EAL_"&amp;$I$6</f>
        <v>Table7_EAL_2013</v>
      </c>
      <c r="P11" s="139"/>
    </row>
    <row r="12" spans="1:21" x14ac:dyDescent="0.2">
      <c r="A12" s="137"/>
      <c r="B12" s="137" t="s">
        <v>9</v>
      </c>
      <c r="C12" s="137"/>
      <c r="D12" s="138">
        <f ca="1">VLOOKUP(TRIM($B12),INDIRECT($O$10),2+$O$22,FALSE)</f>
        <v>451359</v>
      </c>
      <c r="E12" s="138"/>
      <c r="F12" s="138">
        <f ca="1">VLOOKUP(TRIM($B12),INDIRECT($O$10),3+$O$22,FALSE)</f>
        <v>85</v>
      </c>
      <c r="G12" s="138"/>
      <c r="H12" s="138">
        <f ca="1">VLOOKUP(TRIM($B12),INDIRECT($O$10),4+$O$22,FALSE)</f>
        <v>14</v>
      </c>
      <c r="I12" s="138"/>
      <c r="J12" s="138">
        <f ca="1">VLOOKUP(TRIM($B12),INDIRECT($O$10),5+$O$22,FALSE)</f>
        <v>1</v>
      </c>
      <c r="K12" s="139"/>
      <c r="L12" s="138"/>
      <c r="M12" s="139"/>
      <c r="O12" s="139" t="str">
        <f>"Table7_FSM_"&amp;$I$6</f>
        <v>Table7_FSM_2013</v>
      </c>
      <c r="P12" s="139"/>
    </row>
    <row r="13" spans="1:21" x14ac:dyDescent="0.2">
      <c r="A13" s="137"/>
      <c r="B13" s="273" t="s">
        <v>484</v>
      </c>
      <c r="C13" s="273"/>
      <c r="D13" s="170">
        <f t="shared" ref="D13:D35" ca="1" si="0">VLOOKUP(TRIM($B13),INDIRECT($O$10),2+$O$22,FALSE)</f>
        <v>417839</v>
      </c>
      <c r="E13" s="170"/>
      <c r="F13" s="170">
        <f t="shared" ref="F13:F35" ca="1" si="1">VLOOKUP(TRIM($B13),INDIRECT($O$10),3+$O$22,FALSE)</f>
        <v>85</v>
      </c>
      <c r="G13" s="170"/>
      <c r="H13" s="170">
        <f t="shared" ref="H13:H35" ca="1" si="2">VLOOKUP(TRIM($B13),INDIRECT($O$10),4+$O$22,FALSE)</f>
        <v>14</v>
      </c>
      <c r="I13" s="170"/>
      <c r="J13" s="170">
        <f t="shared" ref="J13:J35" ca="1" si="3">VLOOKUP(TRIM($B13),INDIRECT($O$10),5+$O$22,FALSE)</f>
        <v>1</v>
      </c>
      <c r="K13" s="171"/>
      <c r="L13" s="170"/>
      <c r="M13" s="171"/>
      <c r="O13" s="139" t="str">
        <f>"Table7_SEN_"&amp;$I$6</f>
        <v>Table7_SEN_2013</v>
      </c>
      <c r="P13" s="139"/>
    </row>
    <row r="14" spans="1:21" x14ac:dyDescent="0.2">
      <c r="A14" s="137"/>
      <c r="B14" s="140" t="s">
        <v>31</v>
      </c>
      <c r="C14" s="273"/>
      <c r="D14" s="170">
        <f t="shared" ca="1" si="0"/>
        <v>1629</v>
      </c>
      <c r="E14" s="170"/>
      <c r="F14" s="170">
        <f t="shared" ca="1" si="1"/>
        <v>84</v>
      </c>
      <c r="G14" s="170"/>
      <c r="H14" s="170">
        <f t="shared" ca="1" si="2"/>
        <v>15</v>
      </c>
      <c r="I14" s="170"/>
      <c r="J14" s="170">
        <f t="shared" ca="1" si="3"/>
        <v>1</v>
      </c>
      <c r="K14" s="171"/>
      <c r="L14" s="170"/>
      <c r="M14" s="171"/>
      <c r="O14" s="139" t="str">
        <f>"Table7_PRIMARY_"&amp;$I$6</f>
        <v>Table7_PRIMARY_2013</v>
      </c>
      <c r="P14" s="139"/>
    </row>
    <row r="15" spans="1:21" x14ac:dyDescent="0.2">
      <c r="A15" s="137"/>
      <c r="B15" s="273" t="s">
        <v>485</v>
      </c>
      <c r="C15" s="273"/>
      <c r="D15" s="170">
        <f t="shared" ca="1" si="0"/>
        <v>557</v>
      </c>
      <c r="E15" s="170"/>
      <c r="F15" s="170">
        <f t="shared" ca="1" si="1"/>
        <v>41</v>
      </c>
      <c r="G15" s="170"/>
      <c r="H15" s="170">
        <f t="shared" ca="1" si="2"/>
        <v>41</v>
      </c>
      <c r="I15" s="170"/>
      <c r="J15" s="170">
        <f t="shared" ca="1" si="3"/>
        <v>17</v>
      </c>
      <c r="K15" s="171"/>
      <c r="L15" s="170"/>
      <c r="M15" s="171"/>
      <c r="O15" s="139" t="str">
        <f>"Table7_DISADVANTAGED_"&amp;$I$6</f>
        <v>Table7_DISADVANTAGED_2013</v>
      </c>
      <c r="P15" s="139"/>
    </row>
    <row r="16" spans="1:21" x14ac:dyDescent="0.2">
      <c r="A16" s="137"/>
      <c r="B16" s="140" t="s">
        <v>32</v>
      </c>
      <c r="C16" s="273"/>
      <c r="D16" s="170">
        <f t="shared" ca="1" si="0"/>
        <v>1861</v>
      </c>
      <c r="E16" s="170"/>
      <c r="F16" s="170">
        <f t="shared" ca="1" si="1"/>
        <v>44</v>
      </c>
      <c r="G16" s="170"/>
      <c r="H16" s="170">
        <f t="shared" ca="1" si="2"/>
        <v>47</v>
      </c>
      <c r="I16" s="170"/>
      <c r="J16" s="170">
        <f t="shared" ca="1" si="3"/>
        <v>9</v>
      </c>
      <c r="K16" s="171"/>
      <c r="L16" s="170"/>
      <c r="M16" s="171"/>
    </row>
    <row r="17" spans="1:15" x14ac:dyDescent="0.2">
      <c r="A17" s="137"/>
      <c r="B17" s="273" t="s">
        <v>486</v>
      </c>
      <c r="C17" s="273"/>
      <c r="D17" s="170">
        <f t="shared" ca="1" si="0"/>
        <v>29473</v>
      </c>
      <c r="E17" s="170"/>
      <c r="F17" s="170">
        <f t="shared" ca="1" si="1"/>
        <v>80</v>
      </c>
      <c r="G17" s="170"/>
      <c r="H17" s="170">
        <f t="shared" ca="1" si="2"/>
        <v>18</v>
      </c>
      <c r="I17" s="170"/>
      <c r="J17" s="170">
        <f t="shared" ca="1" si="3"/>
        <v>3</v>
      </c>
      <c r="K17" s="171"/>
      <c r="L17" s="170"/>
      <c r="M17" s="171"/>
    </row>
    <row r="18" spans="1:15" x14ac:dyDescent="0.2">
      <c r="A18" s="137"/>
      <c r="B18" s="137" t="s">
        <v>10</v>
      </c>
      <c r="C18" s="137"/>
      <c r="D18" s="138">
        <f t="shared" ca="1" si="0"/>
        <v>32274</v>
      </c>
      <c r="E18" s="138"/>
      <c r="F18" s="138">
        <f t="shared" ca="1" si="1"/>
        <v>85</v>
      </c>
      <c r="G18" s="138"/>
      <c r="H18" s="138">
        <f t="shared" ca="1" si="2"/>
        <v>13</v>
      </c>
      <c r="I18" s="138"/>
      <c r="J18" s="138">
        <f t="shared" ca="1" si="3"/>
        <v>1</v>
      </c>
      <c r="K18" s="139"/>
      <c r="L18" s="138"/>
      <c r="M18" s="139"/>
    </row>
    <row r="19" spans="1:15" x14ac:dyDescent="0.2">
      <c r="A19" s="137"/>
      <c r="B19" s="273" t="s">
        <v>487</v>
      </c>
      <c r="C19" s="273"/>
      <c r="D19" s="170">
        <f t="shared" ca="1" si="0"/>
        <v>8766</v>
      </c>
      <c r="E19" s="170"/>
      <c r="F19" s="170">
        <f t="shared" ca="1" si="1"/>
        <v>82</v>
      </c>
      <c r="G19" s="170"/>
      <c r="H19" s="170">
        <f t="shared" ca="1" si="2"/>
        <v>16</v>
      </c>
      <c r="I19" s="170"/>
      <c r="J19" s="170">
        <f t="shared" ca="1" si="3"/>
        <v>1</v>
      </c>
      <c r="K19" s="171"/>
      <c r="L19" s="170"/>
      <c r="M19" s="171"/>
    </row>
    <row r="20" spans="1:15" x14ac:dyDescent="0.2">
      <c r="A20" s="137"/>
      <c r="B20" s="273" t="s">
        <v>488</v>
      </c>
      <c r="C20" s="273"/>
      <c r="D20" s="170">
        <f t="shared" ca="1" si="0"/>
        <v>4179</v>
      </c>
      <c r="E20" s="170"/>
      <c r="F20" s="170">
        <f t="shared" ca="1" si="1"/>
        <v>85</v>
      </c>
      <c r="G20" s="170"/>
      <c r="H20" s="170">
        <f t="shared" ca="1" si="2"/>
        <v>14</v>
      </c>
      <c r="I20" s="170"/>
      <c r="J20" s="170">
        <f t="shared" ca="1" si="3"/>
        <v>1</v>
      </c>
      <c r="K20" s="171"/>
      <c r="L20" s="170"/>
      <c r="M20" s="171"/>
    </row>
    <row r="21" spans="1:15" x14ac:dyDescent="0.2">
      <c r="A21" s="137"/>
      <c r="B21" s="273" t="s">
        <v>489</v>
      </c>
      <c r="C21" s="273"/>
      <c r="D21" s="170">
        <f t="shared" ca="1" si="0"/>
        <v>7508</v>
      </c>
      <c r="E21" s="170"/>
      <c r="F21" s="170">
        <f t="shared" ca="1" si="1"/>
        <v>88</v>
      </c>
      <c r="G21" s="170"/>
      <c r="H21" s="170">
        <f t="shared" ca="1" si="2"/>
        <v>11</v>
      </c>
      <c r="I21" s="170"/>
      <c r="J21" s="170">
        <f t="shared" ca="1" si="3"/>
        <v>1</v>
      </c>
      <c r="K21" s="171"/>
      <c r="L21" s="170"/>
      <c r="M21" s="171"/>
    </row>
    <row r="22" spans="1:15" x14ac:dyDescent="0.2">
      <c r="A22" s="137"/>
      <c r="B22" s="273" t="s">
        <v>493</v>
      </c>
      <c r="C22" s="273"/>
      <c r="D22" s="170">
        <f t="shared" ca="1" si="0"/>
        <v>11821</v>
      </c>
      <c r="E22" s="170"/>
      <c r="F22" s="170">
        <f t="shared" ca="1" si="1"/>
        <v>86</v>
      </c>
      <c r="G22" s="170"/>
      <c r="H22" s="170">
        <f t="shared" ca="1" si="2"/>
        <v>12</v>
      </c>
      <c r="I22" s="170"/>
      <c r="J22" s="170">
        <f t="shared" ca="1" si="3"/>
        <v>1</v>
      </c>
      <c r="K22" s="171"/>
      <c r="L22" s="170"/>
      <c r="M22" s="171"/>
      <c r="O22" s="121">
        <f>IF($I$5="All",0,IF($I$5="Boys",4,IF($I$5="Girls",8)))</f>
        <v>0</v>
      </c>
    </row>
    <row r="23" spans="1:15" x14ac:dyDescent="0.2">
      <c r="A23" s="137"/>
      <c r="B23" s="137" t="s">
        <v>11</v>
      </c>
      <c r="C23" s="137"/>
      <c r="D23" s="138">
        <f t="shared" ca="1" si="0"/>
        <v>62792</v>
      </c>
      <c r="E23" s="138"/>
      <c r="F23" s="138">
        <f t="shared" ca="1" si="1"/>
        <v>87</v>
      </c>
      <c r="G23" s="138"/>
      <c r="H23" s="138">
        <f t="shared" ca="1" si="2"/>
        <v>11</v>
      </c>
      <c r="I23" s="138"/>
      <c r="J23" s="138">
        <f t="shared" ca="1" si="3"/>
        <v>2</v>
      </c>
      <c r="K23" s="139"/>
      <c r="L23" s="138"/>
      <c r="M23" s="139"/>
    </row>
    <row r="24" spans="1:15" x14ac:dyDescent="0.2">
      <c r="A24" s="137"/>
      <c r="B24" s="140" t="s">
        <v>33</v>
      </c>
      <c r="C24" s="273"/>
      <c r="D24" s="170">
        <f t="shared" ca="1" si="0"/>
        <v>16487</v>
      </c>
      <c r="E24" s="170"/>
      <c r="F24" s="170">
        <f t="shared" ca="1" si="1"/>
        <v>91</v>
      </c>
      <c r="G24" s="170"/>
      <c r="H24" s="170">
        <f t="shared" ca="1" si="2"/>
        <v>8</v>
      </c>
      <c r="I24" s="170"/>
      <c r="J24" s="170">
        <f t="shared" ca="1" si="3"/>
        <v>1</v>
      </c>
      <c r="K24" s="171"/>
      <c r="L24" s="170"/>
      <c r="M24" s="171"/>
    </row>
    <row r="25" spans="1:15" x14ac:dyDescent="0.2">
      <c r="A25" s="137"/>
      <c r="B25" s="140" t="s">
        <v>34</v>
      </c>
      <c r="C25" s="273"/>
      <c r="D25" s="170">
        <f t="shared" ca="1" si="0"/>
        <v>25960</v>
      </c>
      <c r="E25" s="170"/>
      <c r="F25" s="170">
        <f t="shared" ca="1" si="1"/>
        <v>84</v>
      </c>
      <c r="G25" s="170"/>
      <c r="H25" s="170">
        <f t="shared" ca="1" si="2"/>
        <v>14</v>
      </c>
      <c r="I25" s="170"/>
      <c r="J25" s="170">
        <f t="shared" ca="1" si="3"/>
        <v>2</v>
      </c>
      <c r="K25" s="171"/>
      <c r="L25" s="170"/>
      <c r="M25" s="171"/>
    </row>
    <row r="26" spans="1:15" x14ac:dyDescent="0.2">
      <c r="A26" s="137"/>
      <c r="B26" s="140" t="s">
        <v>35</v>
      </c>
      <c r="C26" s="273"/>
      <c r="D26" s="170">
        <f t="shared" ca="1" si="0"/>
        <v>10023</v>
      </c>
      <c r="E26" s="170"/>
      <c r="F26" s="170">
        <f t="shared" ca="1" si="1"/>
        <v>87</v>
      </c>
      <c r="G26" s="170"/>
      <c r="H26" s="170">
        <f t="shared" ca="1" si="2"/>
        <v>11</v>
      </c>
      <c r="I26" s="170"/>
      <c r="J26" s="170">
        <f t="shared" ca="1" si="3"/>
        <v>2</v>
      </c>
      <c r="K26" s="171"/>
      <c r="L26" s="170"/>
      <c r="M26" s="171"/>
    </row>
    <row r="27" spans="1:15" x14ac:dyDescent="0.2">
      <c r="A27" s="137"/>
      <c r="B27" s="273" t="s">
        <v>494</v>
      </c>
      <c r="C27" s="273"/>
      <c r="D27" s="170">
        <f t="shared" ca="1" si="0"/>
        <v>10322</v>
      </c>
      <c r="E27" s="170"/>
      <c r="F27" s="170">
        <f t="shared" ca="1" si="1"/>
        <v>87</v>
      </c>
      <c r="G27" s="170"/>
      <c r="H27" s="170">
        <f t="shared" ca="1" si="2"/>
        <v>11</v>
      </c>
      <c r="I27" s="170"/>
      <c r="J27" s="170">
        <f t="shared" ca="1" si="3"/>
        <v>2</v>
      </c>
      <c r="K27" s="171"/>
      <c r="L27" s="170"/>
      <c r="M27" s="171"/>
    </row>
    <row r="28" spans="1:15" x14ac:dyDescent="0.2">
      <c r="A28" s="137"/>
      <c r="B28" s="137" t="s">
        <v>12</v>
      </c>
      <c r="C28" s="137"/>
      <c r="D28" s="138">
        <f t="shared" ca="1" si="0"/>
        <v>33841</v>
      </c>
      <c r="E28" s="138"/>
      <c r="F28" s="138">
        <f t="shared" ca="1" si="1"/>
        <v>85</v>
      </c>
      <c r="G28" s="138"/>
      <c r="H28" s="138">
        <f t="shared" ca="1" si="2"/>
        <v>13</v>
      </c>
      <c r="I28" s="138"/>
      <c r="J28" s="138">
        <f t="shared" ca="1" si="3"/>
        <v>2</v>
      </c>
      <c r="K28" s="139"/>
      <c r="L28" s="138"/>
      <c r="M28" s="139"/>
    </row>
    <row r="29" spans="1:15" x14ac:dyDescent="0.2">
      <c r="A29" s="137"/>
      <c r="B29" s="273" t="s">
        <v>490</v>
      </c>
      <c r="C29" s="273"/>
      <c r="D29" s="170">
        <f t="shared" ca="1" si="0"/>
        <v>7266</v>
      </c>
      <c r="E29" s="170"/>
      <c r="F29" s="170">
        <f t="shared" ca="1" si="1"/>
        <v>82</v>
      </c>
      <c r="G29" s="170"/>
      <c r="H29" s="170">
        <f t="shared" ca="1" si="2"/>
        <v>16</v>
      </c>
      <c r="I29" s="170"/>
      <c r="J29" s="170">
        <f t="shared" ca="1" si="3"/>
        <v>2</v>
      </c>
      <c r="K29" s="171"/>
      <c r="L29" s="170"/>
      <c r="M29" s="171"/>
    </row>
    <row r="30" spans="1:15" x14ac:dyDescent="0.2">
      <c r="A30" s="137"/>
      <c r="B30" s="273" t="s">
        <v>491</v>
      </c>
      <c r="C30" s="273"/>
      <c r="D30" s="170">
        <f t="shared" ca="1" si="0"/>
        <v>22182</v>
      </c>
      <c r="E30" s="170"/>
      <c r="F30" s="170">
        <f t="shared" ca="1" si="1"/>
        <v>86</v>
      </c>
      <c r="G30" s="170"/>
      <c r="H30" s="170">
        <f t="shared" ca="1" si="2"/>
        <v>12</v>
      </c>
      <c r="I30" s="170"/>
      <c r="J30" s="170">
        <f t="shared" ca="1" si="3"/>
        <v>2</v>
      </c>
      <c r="K30" s="171"/>
      <c r="L30" s="170"/>
      <c r="M30" s="171"/>
    </row>
    <row r="31" spans="1:15" x14ac:dyDescent="0.2">
      <c r="A31" s="137"/>
      <c r="B31" s="273" t="s">
        <v>492</v>
      </c>
      <c r="C31" s="273"/>
      <c r="D31" s="170">
        <f t="shared" ca="1" si="0"/>
        <v>4393</v>
      </c>
      <c r="E31" s="170"/>
      <c r="F31" s="170">
        <f t="shared" ca="1" si="1"/>
        <v>84</v>
      </c>
      <c r="G31" s="170"/>
      <c r="H31" s="170">
        <f t="shared" ca="1" si="2"/>
        <v>14</v>
      </c>
      <c r="I31" s="170"/>
      <c r="J31" s="170">
        <f t="shared" ca="1" si="3"/>
        <v>2</v>
      </c>
      <c r="K31" s="171"/>
      <c r="L31" s="170"/>
      <c r="M31" s="171"/>
    </row>
    <row r="32" spans="1:15" x14ac:dyDescent="0.2">
      <c r="A32" s="137"/>
      <c r="B32" s="137" t="s">
        <v>13</v>
      </c>
      <c r="C32" s="137"/>
      <c r="D32" s="138">
        <f t="shared" ca="1" si="0"/>
        <v>2242</v>
      </c>
      <c r="E32" s="138"/>
      <c r="F32" s="138">
        <f t="shared" ca="1" si="1"/>
        <v>89</v>
      </c>
      <c r="G32" s="138"/>
      <c r="H32" s="138">
        <f t="shared" ca="1" si="2"/>
        <v>9</v>
      </c>
      <c r="I32" s="138"/>
      <c r="J32" s="138">
        <f t="shared" ca="1" si="3"/>
        <v>2</v>
      </c>
      <c r="K32" s="139"/>
      <c r="L32" s="138"/>
      <c r="M32" s="139"/>
    </row>
    <row r="33" spans="1:13" x14ac:dyDescent="0.2">
      <c r="A33" s="137"/>
      <c r="B33" s="273" t="s">
        <v>522</v>
      </c>
      <c r="C33" s="273"/>
      <c r="D33" s="170">
        <f t="shared" ca="1" si="0"/>
        <v>10134</v>
      </c>
      <c r="E33" s="170"/>
      <c r="F33" s="170">
        <f t="shared" ca="1" si="1"/>
        <v>82</v>
      </c>
      <c r="G33" s="170"/>
      <c r="H33" s="170">
        <f t="shared" ca="1" si="2"/>
        <v>16</v>
      </c>
      <c r="I33" s="170"/>
      <c r="J33" s="170">
        <f t="shared" ca="1" si="3"/>
        <v>2</v>
      </c>
      <c r="K33" s="171"/>
      <c r="L33" s="170"/>
      <c r="M33" s="171"/>
    </row>
    <row r="34" spans="1:13" x14ac:dyDescent="0.2">
      <c r="A34" s="137"/>
      <c r="B34" s="273" t="s">
        <v>614</v>
      </c>
      <c r="C34" s="273"/>
      <c r="D34" s="170">
        <f t="shared" ca="1" si="0"/>
        <v>9915</v>
      </c>
      <c r="E34" s="170"/>
      <c r="F34" s="170">
        <f t="shared" ca="1" si="1"/>
        <v>65</v>
      </c>
      <c r="G34" s="170"/>
      <c r="H34" s="170">
        <f t="shared" ca="1" si="2"/>
        <v>27</v>
      </c>
      <c r="I34" s="170"/>
      <c r="J34" s="170">
        <f t="shared" ca="1" si="3"/>
        <v>7</v>
      </c>
      <c r="K34" s="171"/>
      <c r="L34" s="170"/>
      <c r="M34" s="171"/>
    </row>
    <row r="35" spans="1:13" x14ac:dyDescent="0.2">
      <c r="A35" s="137"/>
      <c r="B35" s="137" t="s">
        <v>4</v>
      </c>
      <c r="C35" s="137"/>
      <c r="D35" s="138">
        <f t="shared" ca="1" si="0"/>
        <v>602557</v>
      </c>
      <c r="E35" s="138"/>
      <c r="F35" s="138">
        <f t="shared" ca="1" si="1"/>
        <v>85</v>
      </c>
      <c r="G35" s="138"/>
      <c r="H35" s="138">
        <f t="shared" ca="1" si="2"/>
        <v>14</v>
      </c>
      <c r="I35" s="138"/>
      <c r="J35" s="138">
        <f t="shared" ca="1" si="3"/>
        <v>2</v>
      </c>
      <c r="K35" s="139"/>
      <c r="L35" s="138"/>
      <c r="M35" s="139"/>
    </row>
    <row r="36" spans="1:13" x14ac:dyDescent="0.2">
      <c r="A36" s="135"/>
      <c r="B36" s="176"/>
      <c r="C36" s="176"/>
      <c r="D36" s="138"/>
      <c r="E36" s="138"/>
      <c r="F36" s="138"/>
      <c r="G36" s="138"/>
      <c r="H36" s="138"/>
      <c r="I36" s="138"/>
      <c r="J36" s="138"/>
      <c r="K36" s="172"/>
      <c r="L36" s="172"/>
      <c r="M36" s="172"/>
    </row>
    <row r="37" spans="1:13" x14ac:dyDescent="0.2">
      <c r="A37" s="421" t="s">
        <v>495</v>
      </c>
      <c r="B37" s="421"/>
      <c r="C37" s="143"/>
      <c r="D37" s="138"/>
      <c r="E37" s="138"/>
      <c r="F37" s="138"/>
      <c r="G37" s="138"/>
      <c r="H37" s="138"/>
      <c r="I37" s="138"/>
      <c r="J37" s="138"/>
      <c r="K37" s="172"/>
      <c r="L37" s="172"/>
      <c r="M37" s="172"/>
    </row>
    <row r="38" spans="1:13" x14ac:dyDescent="0.2">
      <c r="A38" s="135"/>
      <c r="B38" s="176" t="s">
        <v>615</v>
      </c>
      <c r="C38" s="176"/>
      <c r="D38" s="170">
        <f ca="1">VLOOKUP(TRIM($B38),INDIRECT($O$11),2+$O$22,FALSE)</f>
        <v>485969</v>
      </c>
      <c r="E38" s="170"/>
      <c r="F38" s="170">
        <f ca="1">VLOOKUP(TRIM($B38),INDIRECT($O$11),3+$O$22,FALSE)</f>
        <v>85</v>
      </c>
      <c r="G38" s="170"/>
      <c r="H38" s="170">
        <f ca="1">VLOOKUP(TRIM($B38),INDIRECT($O$11),4+$O$22,FALSE)</f>
        <v>14</v>
      </c>
      <c r="I38" s="170"/>
      <c r="J38" s="170">
        <f ca="1">VLOOKUP(TRIM($B38),INDIRECT($O$11),5+$O$22,FALSE)</f>
        <v>1</v>
      </c>
      <c r="K38" s="171"/>
      <c r="L38" s="170"/>
      <c r="M38" s="171"/>
    </row>
    <row r="39" spans="1:13" x14ac:dyDescent="0.2">
      <c r="A39" s="135"/>
      <c r="B39" s="176" t="s">
        <v>616</v>
      </c>
      <c r="C39" s="176"/>
      <c r="D39" s="170">
        <f ca="1">VLOOKUP(TRIM($B39),INDIRECT($O$11),2+$O$22,FALSE)</f>
        <v>110090</v>
      </c>
      <c r="E39" s="170"/>
      <c r="F39" s="170">
        <f ca="1">VLOOKUP(TRIM($B39),INDIRECT($O$11),3+$O$22,FALSE)</f>
        <v>84</v>
      </c>
      <c r="G39" s="170"/>
      <c r="H39" s="170">
        <f ca="1">VLOOKUP(TRIM($B39),INDIRECT($O$11),4+$O$22,FALSE)</f>
        <v>14</v>
      </c>
      <c r="I39" s="170"/>
      <c r="J39" s="170">
        <f ca="1">VLOOKUP(TRIM($B39),INDIRECT($O$11),5+$O$22,FALSE)</f>
        <v>2</v>
      </c>
      <c r="K39" s="171"/>
      <c r="L39" s="170"/>
      <c r="M39" s="171"/>
    </row>
    <row r="40" spans="1:13" x14ac:dyDescent="0.2">
      <c r="A40" s="135"/>
      <c r="B40" s="273" t="s">
        <v>614</v>
      </c>
      <c r="C40" s="273"/>
      <c r="D40" s="170">
        <f ca="1">VLOOKUP(TRIM($B40),INDIRECT($O$11),2+$O$22,FALSE)</f>
        <v>6498</v>
      </c>
      <c r="E40" s="170"/>
      <c r="F40" s="170">
        <f ca="1">VLOOKUP(TRIM($B40),INDIRECT($O$11),3+$O$22,FALSE)</f>
        <v>57</v>
      </c>
      <c r="G40" s="170"/>
      <c r="H40" s="170">
        <f ca="1">VLOOKUP(TRIM($B40),INDIRECT($O$11),4+$O$22,FALSE)</f>
        <v>33</v>
      </c>
      <c r="I40" s="170"/>
      <c r="J40" s="170">
        <f ca="1">VLOOKUP(TRIM($B40),INDIRECT($O$11),5+$O$22,FALSE)</f>
        <v>10</v>
      </c>
      <c r="K40" s="171"/>
      <c r="L40" s="170"/>
      <c r="M40" s="171"/>
    </row>
    <row r="41" spans="1:13" x14ac:dyDescent="0.2">
      <c r="A41" s="135"/>
      <c r="B41" s="135" t="s">
        <v>4</v>
      </c>
      <c r="C41" s="135"/>
      <c r="D41" s="138">
        <f ca="1">VLOOKUP(TRIM($B41),INDIRECT($O$11),2+$O$22,FALSE)</f>
        <v>602557</v>
      </c>
      <c r="E41" s="138"/>
      <c r="F41" s="138">
        <f ca="1">VLOOKUP(TRIM($B41),INDIRECT($O$11),3+$O$22,FALSE)</f>
        <v>85</v>
      </c>
      <c r="G41" s="138"/>
      <c r="H41" s="138">
        <f ca="1">VLOOKUP(TRIM($B41),INDIRECT($O$11),4+$O$22,FALSE)</f>
        <v>14</v>
      </c>
      <c r="I41" s="138"/>
      <c r="J41" s="138">
        <f ca="1">VLOOKUP(TRIM($B41),INDIRECT($O$11),5+$O$22,FALSE)</f>
        <v>2</v>
      </c>
      <c r="K41" s="139"/>
      <c r="L41" s="138"/>
      <c r="M41" s="139"/>
    </row>
    <row r="42" spans="1:13" x14ac:dyDescent="0.2">
      <c r="A42" s="135"/>
      <c r="B42" s="176"/>
      <c r="C42" s="176"/>
      <c r="D42" s="138"/>
      <c r="E42" s="138"/>
      <c r="F42" s="138"/>
      <c r="G42" s="138"/>
      <c r="H42" s="138"/>
      <c r="I42" s="138"/>
      <c r="J42" s="138"/>
      <c r="K42" s="172"/>
      <c r="L42" s="172"/>
      <c r="M42" s="172"/>
    </row>
    <row r="43" spans="1:13" x14ac:dyDescent="0.2">
      <c r="A43" s="421" t="s">
        <v>496</v>
      </c>
      <c r="B43" s="421"/>
      <c r="C43" s="143"/>
      <c r="D43" s="138"/>
      <c r="E43" s="138"/>
      <c r="F43" s="138"/>
      <c r="G43" s="138"/>
      <c r="H43" s="138"/>
      <c r="I43" s="138"/>
      <c r="J43" s="138"/>
      <c r="K43" s="172"/>
      <c r="L43" s="172"/>
      <c r="M43" s="172"/>
    </row>
    <row r="44" spans="1:13" x14ac:dyDescent="0.2">
      <c r="A44" s="135"/>
      <c r="B44" s="136" t="s">
        <v>14</v>
      </c>
      <c r="C44" s="176"/>
      <c r="D44" s="170">
        <f ca="1">VLOOKUP(TRIM($B44),INDIRECT($O$12),2+$O$22,FALSE)</f>
        <v>118821</v>
      </c>
      <c r="E44" s="170"/>
      <c r="F44" s="170">
        <f ca="1">VLOOKUP(TRIM($B44),INDIRECT($O$12),3+$O$22,FALSE)</f>
        <v>75</v>
      </c>
      <c r="G44" s="170"/>
      <c r="H44" s="170">
        <f ca="1">VLOOKUP(TRIM($B44),INDIRECT($O$12),4+$O$22,FALSE)</f>
        <v>22</v>
      </c>
      <c r="I44" s="170"/>
      <c r="J44" s="170">
        <f ca="1">VLOOKUP(TRIM($B44),INDIRECT($O$12),5+$O$22,FALSE)</f>
        <v>2</v>
      </c>
      <c r="K44" s="171"/>
      <c r="L44" s="170"/>
      <c r="M44" s="171"/>
    </row>
    <row r="45" spans="1:13" x14ac:dyDescent="0.2">
      <c r="A45" s="135"/>
      <c r="B45" s="176" t="s">
        <v>617</v>
      </c>
      <c r="C45" s="176"/>
      <c r="D45" s="170">
        <f ca="1">VLOOKUP(TRIM($B45),INDIRECT($O$12),2+$O$22,FALSE)</f>
        <v>483736</v>
      </c>
      <c r="E45" s="170"/>
      <c r="F45" s="170">
        <f ca="1">VLOOKUP(TRIM($B45),INDIRECT($O$12),3+$O$22,FALSE)</f>
        <v>87</v>
      </c>
      <c r="G45" s="170"/>
      <c r="H45" s="170">
        <f ca="1">VLOOKUP(TRIM($B45),INDIRECT($O$12),4+$O$22,FALSE)</f>
        <v>12</v>
      </c>
      <c r="I45" s="170"/>
      <c r="J45" s="170">
        <f ca="1">VLOOKUP(TRIM($B45),INDIRECT($O$12),5+$O$22,FALSE)</f>
        <v>1</v>
      </c>
      <c r="K45" s="171"/>
      <c r="L45" s="170"/>
      <c r="M45" s="171"/>
    </row>
    <row r="46" spans="1:13" x14ac:dyDescent="0.2">
      <c r="A46" s="135"/>
      <c r="B46" s="135" t="s">
        <v>4</v>
      </c>
      <c r="C46" s="135"/>
      <c r="D46" s="138">
        <f ca="1">VLOOKUP(TRIM($B46),INDIRECT($O$12),2+$O$22,FALSE)</f>
        <v>602557</v>
      </c>
      <c r="E46" s="138"/>
      <c r="F46" s="138">
        <f ca="1">VLOOKUP(TRIM($B46),INDIRECT($O$12),3+$O$22,FALSE)</f>
        <v>85</v>
      </c>
      <c r="G46" s="138"/>
      <c r="H46" s="138">
        <f ca="1">VLOOKUP(TRIM($B46),INDIRECT($O$12),4+$O$22,FALSE)</f>
        <v>14</v>
      </c>
      <c r="I46" s="138"/>
      <c r="J46" s="138">
        <f ca="1">VLOOKUP(TRIM($B46),INDIRECT($O$12),5+$O$22,FALSE)</f>
        <v>2</v>
      </c>
      <c r="K46" s="139"/>
      <c r="L46" s="138"/>
      <c r="M46" s="139"/>
    </row>
    <row r="47" spans="1:13" x14ac:dyDescent="0.2">
      <c r="A47" s="135"/>
      <c r="B47" s="176"/>
      <c r="C47" s="176"/>
      <c r="D47" s="138"/>
      <c r="E47" s="138"/>
      <c r="F47" s="138"/>
      <c r="G47" s="138"/>
      <c r="H47" s="138"/>
      <c r="I47" s="138"/>
      <c r="J47" s="138"/>
      <c r="K47" s="172"/>
      <c r="L47" s="172"/>
      <c r="M47" s="172"/>
    </row>
    <row r="48" spans="1:13" x14ac:dyDescent="0.2">
      <c r="A48" s="137" t="s">
        <v>618</v>
      </c>
      <c r="B48" s="176"/>
      <c r="C48" s="176"/>
      <c r="D48" s="138"/>
      <c r="E48" s="138"/>
      <c r="F48" s="138"/>
      <c r="G48" s="138"/>
      <c r="H48" s="138"/>
      <c r="I48" s="138"/>
      <c r="J48" s="138"/>
      <c r="K48" s="171"/>
      <c r="L48" s="171"/>
      <c r="M48" s="172"/>
    </row>
    <row r="49" spans="1:13" x14ac:dyDescent="0.2">
      <c r="A49" s="137"/>
      <c r="B49" s="273" t="s">
        <v>497</v>
      </c>
      <c r="C49" s="176"/>
      <c r="D49" s="170">
        <f ca="1">VLOOKUP(TRIM($B49),INDIRECT($O$15),2+$O$22,FALSE)</f>
        <v>160464</v>
      </c>
      <c r="E49" s="170"/>
      <c r="F49" s="170">
        <f ca="1">VLOOKUP(TRIM($B49),INDIRECT($O$15),3+$O$22,FALSE)</f>
        <v>77</v>
      </c>
      <c r="G49" s="170"/>
      <c r="H49" s="170">
        <f ca="1">VLOOKUP(TRIM($B49),INDIRECT($O$15),4+$O$22,FALSE)</f>
        <v>21</v>
      </c>
      <c r="I49" s="170"/>
      <c r="J49" s="170">
        <f ca="1">VLOOKUP(TRIM($B49),INDIRECT($O$15),5+$O$22,FALSE)</f>
        <v>2</v>
      </c>
      <c r="K49" s="171"/>
      <c r="L49" s="170"/>
      <c r="M49" s="172"/>
    </row>
    <row r="50" spans="1:13" x14ac:dyDescent="0.2">
      <c r="A50" s="137"/>
      <c r="B50" s="273" t="s">
        <v>498</v>
      </c>
      <c r="C50" s="176"/>
      <c r="D50" s="170">
        <f ca="1">VLOOKUP(TRIM($B50),INDIRECT($O$15),2+$O$22,FALSE)</f>
        <v>442093</v>
      </c>
      <c r="E50" s="170"/>
      <c r="F50" s="170">
        <f ca="1">VLOOKUP(TRIM($B50),INDIRECT($O$15),3+$O$22,FALSE)</f>
        <v>87</v>
      </c>
      <c r="G50" s="170"/>
      <c r="H50" s="170">
        <f ca="1">VLOOKUP(TRIM($B50),INDIRECT($O$15),4+$O$22,FALSE)</f>
        <v>11</v>
      </c>
      <c r="I50" s="170"/>
      <c r="J50" s="170">
        <f ca="1">VLOOKUP(TRIM($B50),INDIRECT($O$15),5+$O$22,FALSE)</f>
        <v>1</v>
      </c>
      <c r="K50" s="171"/>
      <c r="L50" s="171"/>
      <c r="M50" s="172"/>
    </row>
    <row r="51" spans="1:13" x14ac:dyDescent="0.2">
      <c r="A51" s="137"/>
      <c r="B51" s="135" t="s">
        <v>4</v>
      </c>
      <c r="C51" s="176"/>
      <c r="D51" s="138">
        <f ca="1">VLOOKUP(TRIM($B51),INDIRECT($O$15),2+$O$22,FALSE)</f>
        <v>602557</v>
      </c>
      <c r="E51" s="138"/>
      <c r="F51" s="138">
        <f ca="1">VLOOKUP(TRIM($B51),INDIRECT($O$15),3+$O$22,FALSE)</f>
        <v>85</v>
      </c>
      <c r="G51" s="138"/>
      <c r="H51" s="138">
        <f ca="1">VLOOKUP(TRIM($B51),INDIRECT($O$15),4+$O$22,FALSE)</f>
        <v>14</v>
      </c>
      <c r="I51" s="138"/>
      <c r="J51" s="138">
        <f ca="1">VLOOKUP(TRIM($B51),INDIRECT($O$15),5+$O$22,FALSE)</f>
        <v>2</v>
      </c>
      <c r="K51" s="139"/>
      <c r="L51" s="139"/>
      <c r="M51" s="172"/>
    </row>
    <row r="52" spans="1:13" x14ac:dyDescent="0.2">
      <c r="A52" s="135"/>
      <c r="B52" s="176"/>
      <c r="C52" s="176"/>
      <c r="D52" s="138"/>
      <c r="E52" s="138"/>
      <c r="F52" s="138"/>
      <c r="G52" s="138"/>
      <c r="H52" s="138"/>
      <c r="I52" s="138"/>
      <c r="J52" s="138"/>
      <c r="K52" s="172"/>
      <c r="L52" s="172"/>
      <c r="M52" s="172"/>
    </row>
    <row r="53" spans="1:13" x14ac:dyDescent="0.2">
      <c r="A53" s="421" t="s">
        <v>499</v>
      </c>
      <c r="B53" s="421"/>
      <c r="C53" s="143"/>
      <c r="D53" s="138"/>
      <c r="E53" s="138"/>
      <c r="F53" s="138"/>
      <c r="G53" s="138"/>
      <c r="H53" s="138"/>
      <c r="I53" s="138"/>
      <c r="J53" s="138"/>
      <c r="K53" s="172"/>
      <c r="L53" s="172"/>
      <c r="M53" s="172"/>
    </row>
    <row r="54" spans="1:13" x14ac:dyDescent="0.2">
      <c r="A54" s="143"/>
      <c r="B54" s="221"/>
      <c r="C54" s="221"/>
      <c r="D54" s="138"/>
      <c r="E54" s="138"/>
      <c r="F54" s="138"/>
      <c r="G54" s="138"/>
      <c r="H54" s="138"/>
      <c r="I54" s="138"/>
      <c r="J54" s="138"/>
      <c r="K54" s="172"/>
      <c r="L54" s="172"/>
      <c r="M54" s="172"/>
    </row>
    <row r="55" spans="1:13" x14ac:dyDescent="0.2">
      <c r="A55" s="143" t="s">
        <v>500</v>
      </c>
      <c r="B55" s="221"/>
      <c r="C55" s="221"/>
      <c r="D55" s="138"/>
      <c r="E55" s="138"/>
      <c r="F55" s="138"/>
      <c r="G55" s="138"/>
      <c r="H55" s="138"/>
      <c r="I55" s="138"/>
      <c r="J55" s="138"/>
      <c r="K55" s="172"/>
      <c r="L55" s="172"/>
      <c r="M55" s="172"/>
    </row>
    <row r="56" spans="1:13" x14ac:dyDescent="0.2">
      <c r="A56" s="135"/>
      <c r="B56" s="135" t="s">
        <v>17</v>
      </c>
      <c r="C56" s="135"/>
      <c r="D56" s="138">
        <f ca="1">VLOOKUP(TRIM($B56),INDIRECT($O$13),2+$O$22,FALSE)</f>
        <v>479327</v>
      </c>
      <c r="E56" s="138"/>
      <c r="F56" s="138">
        <f ca="1">VLOOKUP(TRIM($B56),INDIRECT($O$13),3+$O$22,FALSE)</f>
        <v>92</v>
      </c>
      <c r="G56" s="138"/>
      <c r="H56" s="138">
        <f ca="1">VLOOKUP(TRIM($B56),INDIRECT($O$13),4+$O$22,FALSE)</f>
        <v>7</v>
      </c>
      <c r="I56" s="138"/>
      <c r="J56" s="138">
        <f ca="1">VLOOKUP(TRIM($B56),INDIRECT($O$13),5+$O$22,FALSE)</f>
        <v>0</v>
      </c>
      <c r="K56" s="171"/>
      <c r="L56" s="170"/>
      <c r="M56" s="139"/>
    </row>
    <row r="57" spans="1:13" x14ac:dyDescent="0.2">
      <c r="A57" s="135"/>
      <c r="B57" s="135" t="s">
        <v>18</v>
      </c>
      <c r="C57" s="135"/>
      <c r="D57" s="138">
        <f t="shared" ref="D57:D63" ca="1" si="4">VLOOKUP(TRIM($B57),INDIRECT($O$13),2+$O$22,FALSE)</f>
        <v>115269</v>
      </c>
      <c r="E57" s="138"/>
      <c r="F57" s="138">
        <f t="shared" ref="F57:F63" ca="1" si="5">VLOOKUP(TRIM($B57),INDIRECT($O$13),3+$O$22,FALSE)</f>
        <v>55</v>
      </c>
      <c r="G57" s="138"/>
      <c r="H57" s="138">
        <f t="shared" ref="H57:H63" ca="1" si="6">VLOOKUP(TRIM($B57),INDIRECT($O$13),4+$O$22,FALSE)</f>
        <v>40</v>
      </c>
      <c r="I57" s="138"/>
      <c r="J57" s="138">
        <f t="shared" ref="J57:J63" ca="1" si="7">VLOOKUP(TRIM($B57),INDIRECT($O$13),5+$O$22,FALSE)</f>
        <v>6</v>
      </c>
      <c r="K57" s="171"/>
      <c r="L57" s="170"/>
      <c r="M57" s="139"/>
    </row>
    <row r="58" spans="1:13" x14ac:dyDescent="0.2">
      <c r="A58" s="135"/>
      <c r="B58" s="145" t="s">
        <v>19</v>
      </c>
      <c r="C58" s="289"/>
      <c r="D58" s="170">
        <f t="shared" ca="1" si="4"/>
        <v>103873</v>
      </c>
      <c r="E58" s="170"/>
      <c r="F58" s="170">
        <f t="shared" ca="1" si="5"/>
        <v>58</v>
      </c>
      <c r="G58" s="170"/>
      <c r="H58" s="170">
        <f t="shared" ca="1" si="6"/>
        <v>40</v>
      </c>
      <c r="I58" s="170"/>
      <c r="J58" s="170">
        <f t="shared" ca="1" si="7"/>
        <v>2</v>
      </c>
      <c r="K58" s="171"/>
      <c r="L58" s="170"/>
      <c r="M58" s="171"/>
    </row>
    <row r="59" spans="1:13" x14ac:dyDescent="0.2">
      <c r="A59" s="135"/>
      <c r="B59" s="290" t="s">
        <v>514</v>
      </c>
      <c r="C59" s="290"/>
      <c r="D59" s="170">
        <f t="shared" ca="1" si="4"/>
        <v>65243</v>
      </c>
      <c r="E59" s="170"/>
      <c r="F59" s="170">
        <f t="shared" ca="1" si="5"/>
        <v>62</v>
      </c>
      <c r="G59" s="170"/>
      <c r="H59" s="170">
        <f t="shared" ca="1" si="6"/>
        <v>37</v>
      </c>
      <c r="I59" s="170"/>
      <c r="J59" s="170">
        <f t="shared" ca="1" si="7"/>
        <v>1</v>
      </c>
      <c r="K59" s="171"/>
      <c r="L59" s="170"/>
      <c r="M59" s="171"/>
    </row>
    <row r="60" spans="1:13" x14ac:dyDescent="0.2">
      <c r="A60" s="135"/>
      <c r="B60" s="290" t="s">
        <v>515</v>
      </c>
      <c r="C60" s="290"/>
      <c r="D60" s="170">
        <f t="shared" ca="1" si="4"/>
        <v>38630</v>
      </c>
      <c r="E60" s="170"/>
      <c r="F60" s="170">
        <f t="shared" ca="1" si="5"/>
        <v>51</v>
      </c>
      <c r="G60" s="170"/>
      <c r="H60" s="170">
        <f t="shared" ca="1" si="6"/>
        <v>45</v>
      </c>
      <c r="I60" s="170"/>
      <c r="J60" s="170">
        <f t="shared" ca="1" si="7"/>
        <v>4</v>
      </c>
      <c r="K60" s="171"/>
      <c r="L60" s="170"/>
      <c r="M60" s="171"/>
    </row>
    <row r="61" spans="1:13" x14ac:dyDescent="0.2">
      <c r="A61" s="135"/>
      <c r="B61" s="145" t="s">
        <v>22</v>
      </c>
      <c r="C61" s="289"/>
      <c r="D61" s="170">
        <f t="shared" ca="1" si="4"/>
        <v>11396</v>
      </c>
      <c r="E61" s="170"/>
      <c r="F61" s="170">
        <f t="shared" ca="1" si="5"/>
        <v>23</v>
      </c>
      <c r="G61" s="170"/>
      <c r="H61" s="170">
        <f t="shared" ca="1" si="6"/>
        <v>38</v>
      </c>
      <c r="I61" s="170"/>
      <c r="J61" s="170">
        <f t="shared" ca="1" si="7"/>
        <v>39</v>
      </c>
      <c r="K61" s="171"/>
      <c r="L61" s="170"/>
      <c r="M61" s="171"/>
    </row>
    <row r="62" spans="1:13" x14ac:dyDescent="0.2">
      <c r="A62" s="135"/>
      <c r="B62" s="273" t="s">
        <v>619</v>
      </c>
      <c r="C62" s="273"/>
      <c r="D62" s="170">
        <f t="shared" ca="1" si="4"/>
        <v>7961</v>
      </c>
      <c r="E62" s="170"/>
      <c r="F62" s="170">
        <f t="shared" ca="1" si="5"/>
        <v>53</v>
      </c>
      <c r="G62" s="170"/>
      <c r="H62" s="170">
        <f t="shared" ca="1" si="6"/>
        <v>37</v>
      </c>
      <c r="I62" s="170"/>
      <c r="J62" s="170">
        <f t="shared" ca="1" si="7"/>
        <v>10</v>
      </c>
      <c r="K62" s="171"/>
      <c r="L62" s="170"/>
      <c r="M62" s="171"/>
    </row>
    <row r="63" spans="1:13" x14ac:dyDescent="0.2">
      <c r="A63" s="137"/>
      <c r="B63" s="137" t="s">
        <v>4</v>
      </c>
      <c r="C63" s="137"/>
      <c r="D63" s="138">
        <f t="shared" ca="1" si="4"/>
        <v>602557</v>
      </c>
      <c r="E63" s="138"/>
      <c r="F63" s="138">
        <f t="shared" ca="1" si="5"/>
        <v>85</v>
      </c>
      <c r="G63" s="138"/>
      <c r="H63" s="138">
        <f t="shared" ca="1" si="6"/>
        <v>14</v>
      </c>
      <c r="I63" s="138"/>
      <c r="J63" s="138">
        <f t="shared" ca="1" si="7"/>
        <v>2</v>
      </c>
      <c r="K63" s="139"/>
      <c r="L63" s="138"/>
      <c r="M63" s="139"/>
    </row>
    <row r="64" spans="1:13" x14ac:dyDescent="0.2">
      <c r="A64" s="137"/>
      <c r="B64" s="273"/>
      <c r="C64" s="273"/>
      <c r="D64" s="138"/>
      <c r="E64" s="138"/>
      <c r="F64" s="138"/>
      <c r="G64" s="138"/>
      <c r="H64" s="138"/>
      <c r="I64" s="138"/>
      <c r="J64" s="138"/>
      <c r="K64" s="174"/>
      <c r="L64" s="174"/>
      <c r="M64" s="174"/>
    </row>
    <row r="65" spans="1:18" x14ac:dyDescent="0.2">
      <c r="A65" s="148" t="s">
        <v>630</v>
      </c>
      <c r="B65" s="273"/>
      <c r="C65" s="273"/>
      <c r="D65" s="138"/>
      <c r="E65" s="138"/>
      <c r="F65" s="138"/>
      <c r="G65" s="138"/>
      <c r="H65" s="138"/>
      <c r="I65" s="138"/>
      <c r="J65" s="138"/>
      <c r="K65" s="174"/>
      <c r="L65" s="174"/>
      <c r="M65" s="174"/>
    </row>
    <row r="66" spans="1:18" x14ac:dyDescent="0.2">
      <c r="A66" s="137"/>
      <c r="B66" s="291" t="s">
        <v>504</v>
      </c>
      <c r="C66" s="291"/>
      <c r="D66" s="170">
        <f ca="1">VLOOKUP(TRIM($B66),INDIRECT($O$14),2+$O$22,FALSE)</f>
        <v>2785</v>
      </c>
      <c r="E66" s="170"/>
      <c r="F66" s="170">
        <f ca="1">VLOOKUP(TRIM($B66),INDIRECT($O$14),3+$O$22,FALSE)</f>
        <v>39</v>
      </c>
      <c r="G66" s="170"/>
      <c r="H66" s="170">
        <f ca="1">VLOOKUP(TRIM($B66),INDIRECT($O$14),4+$O$22,FALSE)</f>
        <v>55</v>
      </c>
      <c r="I66" s="170"/>
      <c r="J66" s="170">
        <f ca="1">VLOOKUP(TRIM($B66),INDIRECT($O$14),5+$O$22,FALSE)</f>
        <v>6</v>
      </c>
      <c r="K66" s="171"/>
      <c r="L66" s="170"/>
      <c r="M66" s="174"/>
    </row>
    <row r="67" spans="1:18" x14ac:dyDescent="0.2">
      <c r="A67" s="137"/>
      <c r="B67" s="291" t="s">
        <v>503</v>
      </c>
      <c r="C67" s="291"/>
      <c r="D67" s="170">
        <f t="shared" ref="D67:D78" ca="1" si="8">VLOOKUP(TRIM($B67),INDIRECT($O$14),2+$O$22,FALSE)</f>
        <v>8590</v>
      </c>
      <c r="E67" s="170"/>
      <c r="F67" s="170">
        <f t="shared" ref="F67:F78" ca="1" si="9">VLOOKUP(TRIM($B67),INDIRECT($O$14),3+$O$22,FALSE)</f>
        <v>34</v>
      </c>
      <c r="G67" s="170"/>
      <c r="H67" s="170">
        <f t="shared" ref="H67:H78" ca="1" si="10">VLOOKUP(TRIM($B67),INDIRECT($O$14),4+$O$22,FALSE)</f>
        <v>58</v>
      </c>
      <c r="I67" s="170"/>
      <c r="J67" s="170">
        <f t="shared" ref="J67:J78" ca="1" si="11">VLOOKUP(TRIM($B67),INDIRECT($O$14),5+$O$22,FALSE)</f>
        <v>7</v>
      </c>
      <c r="K67" s="171"/>
      <c r="L67" s="170"/>
      <c r="M67" s="174"/>
    </row>
    <row r="68" spans="1:18" x14ac:dyDescent="0.2">
      <c r="A68" s="137"/>
      <c r="B68" s="291" t="s">
        <v>502</v>
      </c>
      <c r="C68" s="291"/>
      <c r="D68" s="170">
        <f t="shared" ca="1" si="8"/>
        <v>1811</v>
      </c>
      <c r="E68" s="170"/>
      <c r="F68" s="170">
        <f t="shared" ca="1" si="9"/>
        <v>6</v>
      </c>
      <c r="G68" s="170"/>
      <c r="H68" s="170">
        <f t="shared" ca="1" si="10"/>
        <v>32</v>
      </c>
      <c r="I68" s="170"/>
      <c r="J68" s="170">
        <f t="shared" ca="1" si="11"/>
        <v>62</v>
      </c>
      <c r="K68" s="171"/>
      <c r="L68" s="170"/>
      <c r="M68" s="174"/>
    </row>
    <row r="69" spans="1:18" ht="22.5" x14ac:dyDescent="0.2">
      <c r="A69" s="137"/>
      <c r="B69" s="291" t="s">
        <v>501</v>
      </c>
      <c r="C69" s="291"/>
      <c r="D69" s="170">
        <f t="shared" ca="1" si="8"/>
        <v>829</v>
      </c>
      <c r="E69" s="170"/>
      <c r="F69" s="170">
        <f t="shared" ca="1" si="9"/>
        <v>5</v>
      </c>
      <c r="G69" s="170"/>
      <c r="H69" s="170">
        <f t="shared" ca="1" si="10"/>
        <v>20</v>
      </c>
      <c r="I69" s="170"/>
      <c r="J69" s="170">
        <f t="shared" ca="1" si="11"/>
        <v>75</v>
      </c>
      <c r="K69" s="171"/>
      <c r="L69" s="170"/>
      <c r="M69" s="174"/>
    </row>
    <row r="70" spans="1:18" ht="22.5" x14ac:dyDescent="0.2">
      <c r="A70" s="137"/>
      <c r="B70" s="291" t="s">
        <v>505</v>
      </c>
      <c r="C70" s="291"/>
      <c r="D70" s="170">
        <f t="shared" ca="1" si="8"/>
        <v>8697</v>
      </c>
      <c r="E70" s="170"/>
      <c r="F70" s="170">
        <f t="shared" ca="1" si="9"/>
        <v>58</v>
      </c>
      <c r="G70" s="170"/>
      <c r="H70" s="170">
        <f t="shared" ca="1" si="10"/>
        <v>38</v>
      </c>
      <c r="I70" s="170"/>
      <c r="J70" s="170">
        <f t="shared" ca="1" si="11"/>
        <v>4</v>
      </c>
      <c r="K70" s="171"/>
      <c r="L70" s="170"/>
      <c r="M70" s="174"/>
    </row>
    <row r="71" spans="1:18" ht="22.5" x14ac:dyDescent="0.2">
      <c r="A71" s="137"/>
      <c r="B71" s="292" t="s">
        <v>506</v>
      </c>
      <c r="C71" s="292"/>
      <c r="D71" s="170">
        <f t="shared" ca="1" si="8"/>
        <v>16795</v>
      </c>
      <c r="E71" s="170"/>
      <c r="F71" s="170">
        <f t="shared" ca="1" si="9"/>
        <v>48</v>
      </c>
      <c r="G71" s="170"/>
      <c r="H71" s="170">
        <f t="shared" ca="1" si="10"/>
        <v>45</v>
      </c>
      <c r="I71" s="170"/>
      <c r="J71" s="170">
        <f t="shared" ca="1" si="11"/>
        <v>6</v>
      </c>
      <c r="K71" s="171"/>
      <c r="L71" s="170"/>
      <c r="M71" s="174"/>
    </row>
    <row r="72" spans="1:18" x14ac:dyDescent="0.2">
      <c r="A72" s="137"/>
      <c r="B72" s="291" t="s">
        <v>507</v>
      </c>
      <c r="C72" s="291"/>
      <c r="D72" s="170">
        <f t="shared" ca="1" si="8"/>
        <v>1077</v>
      </c>
      <c r="E72" s="170"/>
      <c r="F72" s="170">
        <f t="shared" ca="1" si="9"/>
        <v>59</v>
      </c>
      <c r="G72" s="170"/>
      <c r="H72" s="170">
        <f t="shared" ca="1" si="10"/>
        <v>28</v>
      </c>
      <c r="I72" s="170"/>
      <c r="J72" s="170">
        <f t="shared" ca="1" si="11"/>
        <v>13</v>
      </c>
      <c r="K72" s="171"/>
      <c r="L72" s="170"/>
      <c r="M72" s="174"/>
    </row>
    <row r="73" spans="1:18" x14ac:dyDescent="0.2">
      <c r="A73" s="137"/>
      <c r="B73" s="292" t="s">
        <v>508</v>
      </c>
      <c r="C73" s="292"/>
      <c r="D73" s="170">
        <f t="shared" ca="1" si="8"/>
        <v>696</v>
      </c>
      <c r="E73" s="170"/>
      <c r="F73" s="170">
        <f t="shared" ca="1" si="9"/>
        <v>61</v>
      </c>
      <c r="G73" s="170"/>
      <c r="H73" s="170">
        <f t="shared" ca="1" si="10"/>
        <v>30</v>
      </c>
      <c r="I73" s="170"/>
      <c r="J73" s="170">
        <f t="shared" ca="1" si="11"/>
        <v>8</v>
      </c>
      <c r="K73" s="171"/>
      <c r="L73" s="170"/>
      <c r="M73" s="174"/>
    </row>
    <row r="74" spans="1:18" x14ac:dyDescent="0.2">
      <c r="A74" s="137"/>
      <c r="B74" s="291" t="s">
        <v>509</v>
      </c>
      <c r="C74" s="291"/>
      <c r="D74" s="170">
        <f t="shared" ca="1" si="8"/>
        <v>106</v>
      </c>
      <c r="E74" s="170"/>
      <c r="F74" s="170">
        <f t="shared" ca="1" si="9"/>
        <v>46</v>
      </c>
      <c r="G74" s="170"/>
      <c r="H74" s="170">
        <f t="shared" ca="1" si="10"/>
        <v>32</v>
      </c>
      <c r="I74" s="170"/>
      <c r="J74" s="170">
        <f t="shared" ca="1" si="11"/>
        <v>22</v>
      </c>
      <c r="K74" s="171"/>
      <c r="L74" s="170"/>
      <c r="M74" s="174"/>
    </row>
    <row r="75" spans="1:18" x14ac:dyDescent="0.2">
      <c r="A75" s="137"/>
      <c r="B75" s="291" t="s">
        <v>510</v>
      </c>
      <c r="C75" s="291"/>
      <c r="D75" s="170">
        <f t="shared" ca="1" si="8"/>
        <v>2089</v>
      </c>
      <c r="E75" s="170"/>
      <c r="F75" s="170">
        <f t="shared" ca="1" si="9"/>
        <v>52</v>
      </c>
      <c r="G75" s="170"/>
      <c r="H75" s="170">
        <f t="shared" ca="1" si="10"/>
        <v>34</v>
      </c>
      <c r="I75" s="170"/>
      <c r="J75" s="170">
        <f t="shared" ca="1" si="11"/>
        <v>14</v>
      </c>
      <c r="K75" s="171"/>
      <c r="L75" s="170"/>
      <c r="M75" s="174"/>
    </row>
    <row r="76" spans="1:18" x14ac:dyDescent="0.2">
      <c r="A76" s="137"/>
      <c r="B76" s="291" t="s">
        <v>511</v>
      </c>
      <c r="C76" s="291"/>
      <c r="D76" s="170">
        <f t="shared" ca="1" si="8"/>
        <v>4465</v>
      </c>
      <c r="E76" s="170"/>
      <c r="F76" s="170">
        <f t="shared" ca="1" si="9"/>
        <v>41</v>
      </c>
      <c r="G76" s="170"/>
      <c r="H76" s="170">
        <f t="shared" ca="1" si="10"/>
        <v>33</v>
      </c>
      <c r="I76" s="170"/>
      <c r="J76" s="170">
        <f t="shared" ca="1" si="11"/>
        <v>27</v>
      </c>
      <c r="K76" s="171"/>
      <c r="L76" s="170"/>
      <c r="M76" s="174"/>
    </row>
    <row r="77" spans="1:18" x14ac:dyDescent="0.2">
      <c r="A77" s="339"/>
      <c r="B77" s="340" t="s">
        <v>512</v>
      </c>
      <c r="C77" s="340"/>
      <c r="D77" s="170">
        <f t="shared" ca="1" si="8"/>
        <v>2086</v>
      </c>
      <c r="E77" s="170"/>
      <c r="F77" s="170">
        <f t="shared" ca="1" si="9"/>
        <v>50</v>
      </c>
      <c r="G77" s="170"/>
      <c r="H77" s="170">
        <f t="shared" ca="1" si="10"/>
        <v>39</v>
      </c>
      <c r="I77" s="170"/>
      <c r="J77" s="170">
        <f t="shared" ca="1" si="11"/>
        <v>11</v>
      </c>
      <c r="K77" s="342"/>
      <c r="L77" s="341"/>
      <c r="M77" s="343"/>
      <c r="N77" s="344"/>
      <c r="O77" s="344"/>
      <c r="P77" s="344"/>
      <c r="Q77" s="344"/>
      <c r="R77" s="344"/>
    </row>
    <row r="78" spans="1:18" ht="22.5" x14ac:dyDescent="0.2">
      <c r="A78" s="339"/>
      <c r="B78" s="345" t="s">
        <v>621</v>
      </c>
      <c r="C78" s="345"/>
      <c r="D78" s="138">
        <f t="shared" ca="1" si="8"/>
        <v>50026</v>
      </c>
      <c r="E78" s="138"/>
      <c r="F78" s="138">
        <f t="shared" ca="1" si="9"/>
        <v>45</v>
      </c>
      <c r="G78" s="138"/>
      <c r="H78" s="138">
        <f t="shared" ca="1" si="10"/>
        <v>43</v>
      </c>
      <c r="I78" s="138"/>
      <c r="J78" s="138">
        <f t="shared" ca="1" si="11"/>
        <v>12</v>
      </c>
      <c r="K78" s="343"/>
      <c r="L78" s="346"/>
      <c r="M78" s="347"/>
      <c r="N78" s="344"/>
      <c r="O78" s="344"/>
      <c r="P78" s="344"/>
      <c r="Q78" s="344"/>
      <c r="R78" s="344"/>
    </row>
    <row r="79" spans="1:18" x14ac:dyDescent="0.2">
      <c r="A79" s="348"/>
      <c r="B79" s="349"/>
      <c r="C79" s="349"/>
      <c r="D79" s="350"/>
      <c r="E79" s="350"/>
      <c r="F79" s="351"/>
      <c r="G79" s="351"/>
      <c r="H79" s="351"/>
      <c r="I79" s="351"/>
      <c r="J79" s="351"/>
      <c r="K79" s="347"/>
      <c r="L79" s="347"/>
      <c r="M79" s="347"/>
      <c r="N79" s="344"/>
      <c r="O79" s="344"/>
      <c r="P79" s="344"/>
      <c r="Q79" s="344"/>
      <c r="R79" s="344"/>
    </row>
    <row r="80" spans="1:18" ht="14.25" customHeight="1" x14ac:dyDescent="0.2">
      <c r="A80" s="352"/>
      <c r="B80" s="352"/>
      <c r="C80" s="352"/>
      <c r="D80" s="352"/>
      <c r="E80" s="352"/>
      <c r="F80" s="352"/>
      <c r="G80" s="352"/>
      <c r="H80" s="352"/>
      <c r="I80" s="352"/>
      <c r="J80" s="353" t="s">
        <v>23</v>
      </c>
      <c r="K80" s="354"/>
      <c r="L80" s="355"/>
      <c r="M80" s="355"/>
      <c r="N80" s="344"/>
      <c r="O80" s="344"/>
      <c r="P80" s="344"/>
      <c r="Q80" s="344"/>
      <c r="R80" s="344"/>
    </row>
    <row r="81" spans="1:19" ht="14.25" customHeight="1" x14ac:dyDescent="0.2">
      <c r="A81" s="352"/>
      <c r="B81" s="352"/>
      <c r="C81" s="352"/>
      <c r="D81" s="352"/>
      <c r="E81" s="352"/>
      <c r="F81" s="352"/>
      <c r="G81" s="352"/>
      <c r="H81" s="352"/>
      <c r="I81" s="352"/>
      <c r="J81" s="352"/>
      <c r="K81" s="352"/>
      <c r="L81" s="352"/>
      <c r="M81" s="354"/>
      <c r="N81" s="344"/>
      <c r="O81" s="344"/>
      <c r="P81" s="344"/>
      <c r="Q81" s="344"/>
      <c r="R81" s="344"/>
    </row>
    <row r="82" spans="1:19" ht="25.5" customHeight="1" x14ac:dyDescent="0.2">
      <c r="A82" s="500" t="s">
        <v>631</v>
      </c>
      <c r="B82" s="482"/>
      <c r="C82" s="482"/>
      <c r="D82" s="482"/>
      <c r="E82" s="482"/>
      <c r="F82" s="482"/>
      <c r="G82" s="482"/>
      <c r="H82" s="482"/>
      <c r="I82" s="482"/>
      <c r="J82" s="482"/>
      <c r="K82" s="356"/>
      <c r="L82" s="356"/>
      <c r="M82" s="357"/>
      <c r="N82" s="344"/>
      <c r="O82" s="344"/>
      <c r="P82" s="344"/>
      <c r="Q82" s="344"/>
      <c r="R82" s="344"/>
    </row>
    <row r="83" spans="1:19" x14ac:dyDescent="0.2">
      <c r="A83" s="500" t="s">
        <v>639</v>
      </c>
      <c r="B83" s="470"/>
      <c r="C83" s="470"/>
      <c r="D83" s="470"/>
      <c r="E83" s="470"/>
      <c r="F83" s="470"/>
      <c r="G83" s="470"/>
      <c r="H83" s="470"/>
      <c r="I83" s="470"/>
      <c r="J83" s="470"/>
      <c r="K83" s="470"/>
      <c r="L83" s="470"/>
      <c r="M83" s="357"/>
      <c r="N83" s="344"/>
      <c r="O83" s="344"/>
      <c r="P83" s="344"/>
      <c r="Q83" s="344"/>
      <c r="R83" s="344"/>
    </row>
    <row r="84" spans="1:19" x14ac:dyDescent="0.2">
      <c r="A84" s="447" t="s">
        <v>640</v>
      </c>
      <c r="B84" s="405"/>
      <c r="C84" s="405"/>
      <c r="D84" s="405"/>
      <c r="E84" s="405"/>
      <c r="F84" s="405"/>
      <c r="G84" s="405"/>
      <c r="H84" s="405"/>
      <c r="I84" s="405"/>
      <c r="J84" s="405"/>
      <c r="K84" s="405"/>
      <c r="L84" s="405"/>
      <c r="M84" s="405"/>
      <c r="N84" s="405"/>
      <c r="O84" s="405"/>
      <c r="P84" s="405"/>
      <c r="Q84" s="405"/>
      <c r="R84" s="405"/>
      <c r="S84" s="405"/>
    </row>
    <row r="85" spans="1:19" ht="45.75" customHeight="1" x14ac:dyDescent="0.2">
      <c r="A85" s="501" t="s">
        <v>587</v>
      </c>
      <c r="B85" s="482"/>
      <c r="C85" s="482"/>
      <c r="D85" s="482"/>
      <c r="E85" s="482"/>
      <c r="F85" s="482"/>
      <c r="G85" s="482"/>
      <c r="H85" s="482"/>
      <c r="I85" s="482"/>
      <c r="J85" s="482"/>
      <c r="K85" s="482"/>
      <c r="L85" s="356"/>
      <c r="M85" s="358"/>
      <c r="N85" s="344"/>
      <c r="O85" s="344"/>
      <c r="P85" s="344"/>
      <c r="Q85" s="344"/>
      <c r="R85" s="344"/>
    </row>
    <row r="86" spans="1:19" ht="24" customHeight="1" x14ac:dyDescent="0.2">
      <c r="A86" s="501" t="s">
        <v>669</v>
      </c>
      <c r="B86" s="470"/>
      <c r="C86" s="470"/>
      <c r="D86" s="470"/>
      <c r="E86" s="470"/>
      <c r="F86" s="470"/>
      <c r="G86" s="470"/>
      <c r="H86" s="470"/>
      <c r="I86" s="470"/>
      <c r="J86" s="470"/>
      <c r="K86" s="470"/>
      <c r="L86" s="359"/>
      <c r="M86" s="358"/>
      <c r="N86" s="344"/>
      <c r="O86" s="344"/>
      <c r="P86" s="344"/>
      <c r="Q86" s="344"/>
      <c r="R86" s="344"/>
    </row>
    <row r="87" spans="1:19" x14ac:dyDescent="0.2">
      <c r="A87" s="360" t="s">
        <v>670</v>
      </c>
      <c r="B87" s="361"/>
      <c r="C87" s="361"/>
      <c r="D87" s="361"/>
      <c r="E87" s="361"/>
      <c r="F87" s="361"/>
      <c r="G87" s="361"/>
      <c r="H87" s="361"/>
      <c r="I87" s="361"/>
      <c r="J87" s="361"/>
      <c r="K87" s="361"/>
      <c r="L87" s="361"/>
      <c r="M87" s="361"/>
      <c r="N87" s="344"/>
      <c r="O87" s="344"/>
      <c r="P87" s="344"/>
      <c r="Q87" s="344"/>
      <c r="R87" s="344"/>
    </row>
    <row r="88" spans="1:19" x14ac:dyDescent="0.2">
      <c r="A88" s="360" t="s">
        <v>671</v>
      </c>
      <c r="B88" s="361"/>
      <c r="C88" s="361"/>
      <c r="D88" s="361"/>
      <c r="E88" s="361"/>
      <c r="F88" s="361"/>
      <c r="G88" s="361"/>
      <c r="H88" s="361"/>
      <c r="I88" s="361"/>
      <c r="J88" s="361"/>
      <c r="K88" s="361"/>
      <c r="L88" s="361"/>
      <c r="M88" s="361"/>
      <c r="N88" s="344"/>
      <c r="O88" s="344"/>
      <c r="P88" s="344"/>
      <c r="Q88" s="344"/>
      <c r="R88" s="344"/>
    </row>
    <row r="89" spans="1:19" x14ac:dyDescent="0.2">
      <c r="A89" s="360" t="s">
        <v>672</v>
      </c>
      <c r="B89" s="360"/>
      <c r="C89" s="360"/>
      <c r="D89" s="360"/>
      <c r="E89" s="360"/>
      <c r="F89" s="360"/>
      <c r="G89" s="360"/>
      <c r="H89" s="360"/>
      <c r="I89" s="360"/>
      <c r="J89" s="360"/>
      <c r="K89" s="360"/>
      <c r="L89" s="360"/>
      <c r="M89" s="360"/>
      <c r="N89" s="344"/>
      <c r="O89" s="344"/>
      <c r="P89" s="344"/>
      <c r="Q89" s="344"/>
      <c r="R89" s="344"/>
    </row>
    <row r="90" spans="1:19" x14ac:dyDescent="0.2">
      <c r="A90" s="360" t="s">
        <v>673</v>
      </c>
      <c r="B90" s="360"/>
      <c r="C90" s="360"/>
      <c r="D90" s="360"/>
      <c r="E90" s="360"/>
      <c r="F90" s="360"/>
      <c r="G90" s="360"/>
      <c r="H90" s="360"/>
      <c r="I90" s="360"/>
      <c r="J90" s="360"/>
      <c r="K90" s="360"/>
      <c r="L90" s="360"/>
      <c r="M90" s="360"/>
      <c r="N90" s="344"/>
      <c r="O90" s="344"/>
      <c r="P90" s="344"/>
      <c r="Q90" s="344"/>
      <c r="R90" s="344"/>
    </row>
    <row r="91" spans="1:19" ht="23.25" customHeight="1" x14ac:dyDescent="0.2">
      <c r="A91" s="502" t="s">
        <v>674</v>
      </c>
      <c r="B91" s="405"/>
      <c r="C91" s="405"/>
      <c r="D91" s="405"/>
      <c r="E91" s="405"/>
      <c r="F91" s="405"/>
      <c r="G91" s="405"/>
      <c r="H91" s="405"/>
      <c r="I91" s="405"/>
      <c r="J91" s="405"/>
      <c r="K91" s="338"/>
      <c r="L91" s="338"/>
      <c r="M91" s="360"/>
      <c r="N91" s="344"/>
      <c r="O91" s="344"/>
      <c r="P91" s="344"/>
      <c r="Q91" s="344"/>
      <c r="R91" s="344"/>
    </row>
    <row r="92" spans="1:19" x14ac:dyDescent="0.2">
      <c r="A92" s="220" t="s">
        <v>675</v>
      </c>
      <c r="B92" s="220"/>
      <c r="C92" s="220"/>
      <c r="D92" s="220"/>
      <c r="E92" s="220"/>
      <c r="F92" s="220"/>
      <c r="G92" s="220"/>
      <c r="H92" s="220"/>
      <c r="I92" s="220"/>
      <c r="J92" s="220"/>
      <c r="K92" s="220"/>
      <c r="L92" s="220"/>
      <c r="M92" s="220"/>
    </row>
    <row r="93" spans="1:19" x14ac:dyDescent="0.2">
      <c r="A93" s="220" t="s">
        <v>676</v>
      </c>
      <c r="B93" s="220"/>
      <c r="C93" s="220"/>
      <c r="D93" s="220"/>
      <c r="E93" s="220"/>
      <c r="F93" s="220"/>
      <c r="G93" s="220"/>
      <c r="H93" s="220"/>
      <c r="I93" s="220"/>
      <c r="J93" s="220"/>
      <c r="K93" s="220"/>
      <c r="L93" s="220"/>
      <c r="M93" s="220"/>
    </row>
    <row r="94" spans="1:19" s="204" customFormat="1" ht="11.25" x14ac:dyDescent="0.2">
      <c r="A94" s="293"/>
      <c r="B94" s="220"/>
      <c r="C94" s="220"/>
      <c r="D94" s="220"/>
      <c r="E94" s="220"/>
      <c r="F94" s="220"/>
      <c r="G94" s="220"/>
      <c r="H94" s="220"/>
      <c r="I94" s="220"/>
      <c r="J94" s="220"/>
      <c r="K94" s="220"/>
      <c r="L94" s="220"/>
      <c r="M94" s="215"/>
    </row>
    <row r="95" spans="1:19" s="204" customFormat="1" ht="11.25" x14ac:dyDescent="0.2">
      <c r="A95" s="221" t="s">
        <v>24</v>
      </c>
      <c r="B95" s="220"/>
      <c r="C95" s="220"/>
      <c r="D95" s="220"/>
      <c r="E95" s="220"/>
      <c r="F95" s="220"/>
      <c r="G95" s="220"/>
      <c r="H95" s="220"/>
      <c r="I95" s="220"/>
      <c r="J95" s="220"/>
      <c r="K95" s="220"/>
      <c r="L95" s="220"/>
      <c r="M95" s="215"/>
    </row>
    <row r="96" spans="1:19" s="204" customFormat="1" ht="11.25" x14ac:dyDescent="0.2">
      <c r="A96" s="220" t="s">
        <v>25</v>
      </c>
      <c r="B96" s="220"/>
      <c r="C96" s="220"/>
      <c r="D96" s="215"/>
      <c r="E96" s="215"/>
      <c r="F96" s="215"/>
      <c r="G96" s="215"/>
      <c r="H96" s="215"/>
      <c r="I96" s="215"/>
      <c r="J96" s="215"/>
      <c r="K96" s="215"/>
      <c r="L96" s="215"/>
      <c r="M96" s="215"/>
    </row>
    <row r="97" spans="1:13" s="204" customFormat="1" ht="11.25" x14ac:dyDescent="0.2">
      <c r="A97" s="215" t="s">
        <v>51</v>
      </c>
      <c r="B97" s="215"/>
      <c r="C97" s="215"/>
      <c r="D97" s="215"/>
      <c r="E97" s="215"/>
      <c r="F97" s="215"/>
      <c r="G97" s="215"/>
      <c r="H97" s="215"/>
      <c r="I97" s="215"/>
      <c r="J97" s="215"/>
      <c r="K97" s="215"/>
      <c r="L97" s="215"/>
      <c r="M97" s="215"/>
    </row>
    <row r="98" spans="1:13" s="204" customFormat="1" x14ac:dyDescent="0.2">
      <c r="A98" s="215"/>
      <c r="B98" s="215"/>
      <c r="C98" s="215"/>
      <c r="D98" s="215"/>
      <c r="E98" s="215"/>
      <c r="F98" s="215"/>
      <c r="G98" s="215"/>
      <c r="H98" s="215"/>
      <c r="I98" s="215"/>
      <c r="J98" s="215"/>
      <c r="K98" s="215"/>
      <c r="L98" s="215"/>
      <c r="M98" s="121"/>
    </row>
    <row r="99" spans="1:13" s="204" customFormat="1" x14ac:dyDescent="0.2">
      <c r="A99" s="215"/>
      <c r="B99" s="215"/>
      <c r="C99" s="215"/>
      <c r="D99" s="215"/>
      <c r="E99" s="215"/>
      <c r="F99" s="215"/>
      <c r="G99" s="215"/>
      <c r="H99" s="215"/>
      <c r="I99" s="215"/>
      <c r="J99" s="215"/>
      <c r="K99" s="215"/>
      <c r="L99" s="215"/>
      <c r="M99" s="121"/>
    </row>
  </sheetData>
  <sheetProtection sheet="1" objects="1" scenarios="1"/>
  <mergeCells count="14">
    <mergeCell ref="A83:L83"/>
    <mergeCell ref="A86:K86"/>
    <mergeCell ref="A82:J82"/>
    <mergeCell ref="A85:K85"/>
    <mergeCell ref="A91:J91"/>
    <mergeCell ref="A84:S84"/>
    <mergeCell ref="I5:J5"/>
    <mergeCell ref="I6:J6"/>
    <mergeCell ref="A37:B37"/>
    <mergeCell ref="A43:B43"/>
    <mergeCell ref="A53:B53"/>
    <mergeCell ref="A9:B10"/>
    <mergeCell ref="D9:D10"/>
    <mergeCell ref="F9:J9"/>
  </mergeCells>
  <conditionalFormatting sqref="M84">
    <cfRule type="cellIs" dxfId="1" priority="1" stopIfTrue="1" operator="between">
      <formula>-1</formula>
      <formula>1</formula>
    </cfRule>
  </conditionalFormatting>
  <dataValidations count="1">
    <dataValidation type="list" allowBlank="1" showInputMessage="1" showErrorMessage="1" sqref="I5">
      <formula1>$P$5:$P$7</formula1>
    </dataValidation>
  </dataValidations>
  <pageMargins left="0.74803149606299213" right="0.74803149606299213" top="0.98425196850393704" bottom="0.98425196850393704" header="0.51181102362204722" footer="0.51181102362204722"/>
  <pageSetup paperSize="9" scale="52"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topLeftCell="A25" workbookViewId="0">
      <selection activeCell="C72" sqref="C72:N74"/>
    </sheetView>
  </sheetViews>
  <sheetFormatPr defaultRowHeight="12.75" x14ac:dyDescent="0.2"/>
  <cols>
    <col min="2" max="2" width="17.28515625" customWidth="1"/>
  </cols>
  <sheetData>
    <row r="1" spans="1:14" ht="15" x14ac:dyDescent="0.2">
      <c r="A1" s="180" t="s">
        <v>435</v>
      </c>
    </row>
    <row r="2" spans="1:14" x14ac:dyDescent="0.2">
      <c r="A2" t="s">
        <v>427</v>
      </c>
      <c r="B2" t="s">
        <v>427</v>
      </c>
      <c r="C2" t="s">
        <v>559</v>
      </c>
    </row>
    <row r="3" spans="1:14" x14ac:dyDescent="0.2">
      <c r="C3">
        <v>1</v>
      </c>
    </row>
    <row r="4" spans="1:14" x14ac:dyDescent="0.2">
      <c r="C4" t="s">
        <v>560</v>
      </c>
    </row>
    <row r="5" spans="1:14" x14ac:dyDescent="0.2">
      <c r="C5" t="s">
        <v>53</v>
      </c>
      <c r="F5" s="405" t="s">
        <v>561</v>
      </c>
      <c r="G5" t="s">
        <v>414</v>
      </c>
      <c r="J5" s="405" t="s">
        <v>561</v>
      </c>
      <c r="K5" t="s">
        <v>415</v>
      </c>
      <c r="N5" s="405" t="s">
        <v>561</v>
      </c>
    </row>
    <row r="6" spans="1:14" x14ac:dyDescent="0.2">
      <c r="C6" t="s">
        <v>562</v>
      </c>
      <c r="F6" s="405"/>
      <c r="G6" t="s">
        <v>562</v>
      </c>
      <c r="J6" s="405"/>
      <c r="K6" t="s">
        <v>562</v>
      </c>
      <c r="N6" s="405"/>
    </row>
    <row r="7" spans="1:14" x14ac:dyDescent="0.2">
      <c r="C7" t="s">
        <v>53</v>
      </c>
      <c r="D7" t="s">
        <v>419</v>
      </c>
      <c r="E7" t="s">
        <v>420</v>
      </c>
      <c r="F7" s="405"/>
      <c r="G7" t="s">
        <v>53</v>
      </c>
      <c r="H7" t="s">
        <v>419</v>
      </c>
      <c r="I7" t="s">
        <v>420</v>
      </c>
      <c r="J7" s="405"/>
      <c r="K7" t="s">
        <v>53</v>
      </c>
      <c r="L7" t="s">
        <v>419</v>
      </c>
      <c r="M7" t="s">
        <v>420</v>
      </c>
      <c r="N7" s="405"/>
    </row>
    <row r="8" spans="1:14" x14ac:dyDescent="0.2">
      <c r="C8" t="s">
        <v>421</v>
      </c>
      <c r="D8" t="s">
        <v>421</v>
      </c>
      <c r="E8" t="s">
        <v>421</v>
      </c>
      <c r="F8" s="405"/>
      <c r="G8" t="s">
        <v>421</v>
      </c>
      <c r="H8" t="s">
        <v>421</v>
      </c>
      <c r="I8" t="s">
        <v>421</v>
      </c>
      <c r="J8" s="405"/>
      <c r="K8" t="s">
        <v>421</v>
      </c>
      <c r="L8" t="s">
        <v>421</v>
      </c>
      <c r="M8" t="s">
        <v>421</v>
      </c>
      <c r="N8" s="405"/>
    </row>
    <row r="9" spans="1:14" x14ac:dyDescent="0.2">
      <c r="A9" t="s">
        <v>563</v>
      </c>
      <c r="B9" t="s">
        <v>4</v>
      </c>
      <c r="C9">
        <v>602557</v>
      </c>
      <c r="D9">
        <v>85</v>
      </c>
      <c r="E9">
        <v>14</v>
      </c>
      <c r="F9">
        <v>2</v>
      </c>
      <c r="G9">
        <v>308642</v>
      </c>
      <c r="H9">
        <v>82</v>
      </c>
      <c r="I9">
        <v>16</v>
      </c>
      <c r="J9">
        <v>2</v>
      </c>
      <c r="K9">
        <v>293915</v>
      </c>
      <c r="L9">
        <v>87</v>
      </c>
      <c r="M9">
        <v>12</v>
      </c>
      <c r="N9">
        <v>1</v>
      </c>
    </row>
    <row r="10" spans="1:14" x14ac:dyDescent="0.2">
      <c r="B10" t="s">
        <v>9</v>
      </c>
      <c r="C10">
        <v>451359</v>
      </c>
      <c r="D10">
        <v>85</v>
      </c>
      <c r="E10">
        <v>14</v>
      </c>
      <c r="F10">
        <v>1</v>
      </c>
      <c r="G10">
        <v>231265</v>
      </c>
      <c r="H10">
        <v>82</v>
      </c>
      <c r="I10">
        <v>16</v>
      </c>
      <c r="J10">
        <v>2</v>
      </c>
      <c r="K10">
        <v>220094</v>
      </c>
      <c r="L10">
        <v>87</v>
      </c>
      <c r="M10">
        <v>12</v>
      </c>
      <c r="N10">
        <v>1</v>
      </c>
    </row>
    <row r="11" spans="1:14" x14ac:dyDescent="0.2">
      <c r="B11" t="s">
        <v>54</v>
      </c>
      <c r="C11">
        <v>417839</v>
      </c>
      <c r="D11">
        <v>85</v>
      </c>
      <c r="E11">
        <v>14</v>
      </c>
      <c r="F11">
        <v>1</v>
      </c>
      <c r="G11">
        <v>214009</v>
      </c>
      <c r="H11">
        <v>83</v>
      </c>
      <c r="I11">
        <v>16</v>
      </c>
      <c r="J11">
        <v>1</v>
      </c>
      <c r="K11">
        <v>203830</v>
      </c>
      <c r="L11">
        <v>88</v>
      </c>
      <c r="M11">
        <v>11</v>
      </c>
      <c r="N11">
        <v>1</v>
      </c>
    </row>
    <row r="12" spans="1:14" x14ac:dyDescent="0.2">
      <c r="B12" t="s">
        <v>55</v>
      </c>
      <c r="C12">
        <v>1629</v>
      </c>
      <c r="D12">
        <v>84</v>
      </c>
      <c r="E12">
        <v>15</v>
      </c>
      <c r="F12">
        <v>1</v>
      </c>
      <c r="G12">
        <v>845</v>
      </c>
      <c r="H12">
        <v>82</v>
      </c>
      <c r="I12">
        <v>17</v>
      </c>
      <c r="J12">
        <v>1</v>
      </c>
      <c r="K12">
        <v>784</v>
      </c>
      <c r="L12">
        <v>86</v>
      </c>
      <c r="M12">
        <v>13</v>
      </c>
      <c r="N12">
        <v>1</v>
      </c>
    </row>
    <row r="13" spans="1:14" x14ac:dyDescent="0.2">
      <c r="B13" t="s">
        <v>56</v>
      </c>
      <c r="C13">
        <v>557</v>
      </c>
      <c r="D13">
        <v>41</v>
      </c>
      <c r="E13">
        <v>41</v>
      </c>
      <c r="F13">
        <v>17</v>
      </c>
      <c r="G13">
        <v>297</v>
      </c>
      <c r="H13">
        <v>34</v>
      </c>
      <c r="I13">
        <v>44</v>
      </c>
      <c r="J13">
        <v>23</v>
      </c>
      <c r="K13">
        <v>260</v>
      </c>
      <c r="L13">
        <v>50</v>
      </c>
      <c r="M13">
        <v>39</v>
      </c>
      <c r="N13">
        <v>12</v>
      </c>
    </row>
    <row r="14" spans="1:14" x14ac:dyDescent="0.2">
      <c r="B14" t="s">
        <v>57</v>
      </c>
      <c r="C14">
        <v>1861</v>
      </c>
      <c r="D14">
        <v>44</v>
      </c>
      <c r="E14">
        <v>47</v>
      </c>
      <c r="F14">
        <v>9</v>
      </c>
      <c r="G14">
        <v>917</v>
      </c>
      <c r="H14">
        <v>38</v>
      </c>
      <c r="I14">
        <v>51</v>
      </c>
      <c r="J14">
        <v>11</v>
      </c>
      <c r="K14">
        <v>944</v>
      </c>
      <c r="L14">
        <v>49</v>
      </c>
      <c r="M14">
        <v>43</v>
      </c>
      <c r="N14">
        <v>8</v>
      </c>
    </row>
    <row r="15" spans="1:14" x14ac:dyDescent="0.2">
      <c r="B15" t="s">
        <v>58</v>
      </c>
      <c r="C15">
        <v>29473</v>
      </c>
      <c r="D15">
        <v>80</v>
      </c>
      <c r="E15">
        <v>18</v>
      </c>
      <c r="F15">
        <v>3</v>
      </c>
      <c r="G15">
        <v>15197</v>
      </c>
      <c r="H15">
        <v>77</v>
      </c>
      <c r="I15">
        <v>20</v>
      </c>
      <c r="J15">
        <v>3</v>
      </c>
      <c r="K15">
        <v>14276</v>
      </c>
      <c r="L15">
        <v>82</v>
      </c>
      <c r="M15">
        <v>16</v>
      </c>
      <c r="N15">
        <v>2</v>
      </c>
    </row>
    <row r="16" spans="1:14" x14ac:dyDescent="0.2">
      <c r="B16" t="s">
        <v>10</v>
      </c>
      <c r="C16">
        <v>32274</v>
      </c>
      <c r="D16">
        <v>85</v>
      </c>
      <c r="E16">
        <v>13</v>
      </c>
      <c r="F16">
        <v>1</v>
      </c>
      <c r="G16">
        <v>16394</v>
      </c>
      <c r="H16">
        <v>83</v>
      </c>
      <c r="I16">
        <v>15</v>
      </c>
      <c r="J16">
        <v>2</v>
      </c>
      <c r="K16">
        <v>15880</v>
      </c>
      <c r="L16">
        <v>88</v>
      </c>
      <c r="M16">
        <v>11</v>
      </c>
      <c r="N16">
        <v>1</v>
      </c>
    </row>
    <row r="17" spans="2:14" x14ac:dyDescent="0.2">
      <c r="B17" t="s">
        <v>59</v>
      </c>
      <c r="C17">
        <v>8766</v>
      </c>
      <c r="D17">
        <v>82</v>
      </c>
      <c r="E17">
        <v>16</v>
      </c>
      <c r="F17">
        <v>1</v>
      </c>
      <c r="G17">
        <v>4369</v>
      </c>
      <c r="H17">
        <v>79</v>
      </c>
      <c r="I17">
        <v>19</v>
      </c>
      <c r="J17">
        <v>2</v>
      </c>
      <c r="K17">
        <v>4397</v>
      </c>
      <c r="L17">
        <v>85</v>
      </c>
      <c r="M17">
        <v>14</v>
      </c>
      <c r="N17">
        <v>1</v>
      </c>
    </row>
    <row r="18" spans="2:14" x14ac:dyDescent="0.2">
      <c r="B18" t="s">
        <v>60</v>
      </c>
      <c r="C18">
        <v>4179</v>
      </c>
      <c r="D18">
        <v>85</v>
      </c>
      <c r="E18">
        <v>14</v>
      </c>
      <c r="F18">
        <v>1</v>
      </c>
      <c r="G18">
        <v>2044</v>
      </c>
      <c r="H18">
        <v>83</v>
      </c>
      <c r="I18">
        <v>15</v>
      </c>
      <c r="J18">
        <v>2</v>
      </c>
      <c r="K18">
        <v>2135</v>
      </c>
      <c r="L18">
        <v>87</v>
      </c>
      <c r="M18">
        <v>12</v>
      </c>
      <c r="N18">
        <v>1</v>
      </c>
    </row>
    <row r="19" spans="2:14" x14ac:dyDescent="0.2">
      <c r="B19" t="s">
        <v>61</v>
      </c>
      <c r="C19">
        <v>7508</v>
      </c>
      <c r="D19">
        <v>88</v>
      </c>
      <c r="E19">
        <v>11</v>
      </c>
      <c r="F19">
        <v>1</v>
      </c>
      <c r="G19">
        <v>3910</v>
      </c>
      <c r="H19">
        <v>86</v>
      </c>
      <c r="I19">
        <v>13</v>
      </c>
      <c r="J19">
        <v>1</v>
      </c>
      <c r="K19">
        <v>3598</v>
      </c>
      <c r="L19">
        <v>91</v>
      </c>
      <c r="M19">
        <v>8</v>
      </c>
      <c r="N19">
        <v>1</v>
      </c>
    </row>
    <row r="20" spans="2:14" x14ac:dyDescent="0.2">
      <c r="B20" t="s">
        <v>62</v>
      </c>
      <c r="C20">
        <v>11821</v>
      </c>
      <c r="D20">
        <v>86</v>
      </c>
      <c r="E20">
        <v>12</v>
      </c>
      <c r="F20">
        <v>1</v>
      </c>
      <c r="G20">
        <v>6071</v>
      </c>
      <c r="H20">
        <v>84</v>
      </c>
      <c r="I20">
        <v>14</v>
      </c>
      <c r="J20">
        <v>2</v>
      </c>
      <c r="K20">
        <v>5750</v>
      </c>
      <c r="L20">
        <v>89</v>
      </c>
      <c r="M20">
        <v>11</v>
      </c>
      <c r="N20">
        <v>1</v>
      </c>
    </row>
    <row r="21" spans="2:14" x14ac:dyDescent="0.2">
      <c r="B21" t="s">
        <v>11</v>
      </c>
      <c r="C21">
        <v>62792</v>
      </c>
      <c r="D21">
        <v>87</v>
      </c>
      <c r="E21">
        <v>11</v>
      </c>
      <c r="F21">
        <v>2</v>
      </c>
      <c r="G21">
        <v>32215</v>
      </c>
      <c r="H21">
        <v>85</v>
      </c>
      <c r="I21">
        <v>13</v>
      </c>
      <c r="J21">
        <v>2</v>
      </c>
      <c r="K21">
        <v>30577</v>
      </c>
      <c r="L21">
        <v>89</v>
      </c>
      <c r="M21">
        <v>10</v>
      </c>
      <c r="N21">
        <v>1</v>
      </c>
    </row>
    <row r="22" spans="2:14" x14ac:dyDescent="0.2">
      <c r="B22" t="s">
        <v>63</v>
      </c>
      <c r="C22">
        <v>16487</v>
      </c>
      <c r="D22">
        <v>91</v>
      </c>
      <c r="E22">
        <v>8</v>
      </c>
      <c r="F22">
        <v>1</v>
      </c>
      <c r="G22">
        <v>8422</v>
      </c>
      <c r="H22">
        <v>89</v>
      </c>
      <c r="I22">
        <v>9</v>
      </c>
      <c r="J22">
        <v>1</v>
      </c>
      <c r="K22">
        <v>8065</v>
      </c>
      <c r="L22">
        <v>93</v>
      </c>
      <c r="M22">
        <v>7</v>
      </c>
      <c r="N22">
        <v>1</v>
      </c>
    </row>
    <row r="23" spans="2:14" x14ac:dyDescent="0.2">
      <c r="B23" t="s">
        <v>64</v>
      </c>
      <c r="C23">
        <v>25960</v>
      </c>
      <c r="D23">
        <v>84</v>
      </c>
      <c r="E23">
        <v>14</v>
      </c>
      <c r="F23">
        <v>2</v>
      </c>
      <c r="G23">
        <v>13293</v>
      </c>
      <c r="H23">
        <v>81</v>
      </c>
      <c r="I23">
        <v>16</v>
      </c>
      <c r="J23">
        <v>2</v>
      </c>
      <c r="K23">
        <v>12667</v>
      </c>
      <c r="L23">
        <v>87</v>
      </c>
      <c r="M23">
        <v>12</v>
      </c>
      <c r="N23">
        <v>1</v>
      </c>
    </row>
    <row r="24" spans="2:14" x14ac:dyDescent="0.2">
      <c r="B24" t="s">
        <v>65</v>
      </c>
      <c r="C24">
        <v>10023</v>
      </c>
      <c r="D24">
        <v>87</v>
      </c>
      <c r="E24">
        <v>11</v>
      </c>
      <c r="F24">
        <v>2</v>
      </c>
      <c r="G24">
        <v>5108</v>
      </c>
      <c r="H24">
        <v>85</v>
      </c>
      <c r="I24">
        <v>12</v>
      </c>
      <c r="J24">
        <v>3</v>
      </c>
      <c r="K24">
        <v>4915</v>
      </c>
      <c r="L24">
        <v>89</v>
      </c>
      <c r="M24">
        <v>9</v>
      </c>
      <c r="N24">
        <v>1</v>
      </c>
    </row>
    <row r="25" spans="2:14" x14ac:dyDescent="0.2">
      <c r="B25" t="s">
        <v>66</v>
      </c>
      <c r="C25">
        <v>10322</v>
      </c>
      <c r="D25">
        <v>87</v>
      </c>
      <c r="E25">
        <v>11</v>
      </c>
      <c r="F25">
        <v>2</v>
      </c>
      <c r="G25">
        <v>5392</v>
      </c>
      <c r="H25">
        <v>85</v>
      </c>
      <c r="I25">
        <v>12</v>
      </c>
      <c r="J25">
        <v>2</v>
      </c>
      <c r="K25">
        <v>4930</v>
      </c>
      <c r="L25">
        <v>90</v>
      </c>
      <c r="M25">
        <v>9</v>
      </c>
      <c r="N25">
        <v>1</v>
      </c>
    </row>
    <row r="26" spans="2:14" x14ac:dyDescent="0.2">
      <c r="B26" t="s">
        <v>12</v>
      </c>
      <c r="C26">
        <v>33841</v>
      </c>
      <c r="D26">
        <v>85</v>
      </c>
      <c r="E26">
        <v>13</v>
      </c>
      <c r="F26">
        <v>2</v>
      </c>
      <c r="G26">
        <v>17143</v>
      </c>
      <c r="H26">
        <v>82</v>
      </c>
      <c r="I26">
        <v>15</v>
      </c>
      <c r="J26">
        <v>3</v>
      </c>
      <c r="K26">
        <v>16698</v>
      </c>
      <c r="L26">
        <v>88</v>
      </c>
      <c r="M26">
        <v>11</v>
      </c>
      <c r="N26">
        <v>1</v>
      </c>
    </row>
    <row r="27" spans="2:14" x14ac:dyDescent="0.2">
      <c r="B27" t="s">
        <v>564</v>
      </c>
      <c r="C27">
        <v>7266</v>
      </c>
      <c r="D27">
        <v>82</v>
      </c>
      <c r="E27">
        <v>16</v>
      </c>
      <c r="F27">
        <v>2</v>
      </c>
      <c r="G27">
        <v>3724</v>
      </c>
      <c r="H27">
        <v>78</v>
      </c>
      <c r="I27">
        <v>19</v>
      </c>
      <c r="J27">
        <v>3</v>
      </c>
      <c r="K27">
        <v>3542</v>
      </c>
      <c r="L27">
        <v>86</v>
      </c>
      <c r="M27">
        <v>13</v>
      </c>
      <c r="N27">
        <v>1</v>
      </c>
    </row>
    <row r="28" spans="2:14" x14ac:dyDescent="0.2">
      <c r="B28" t="s">
        <v>565</v>
      </c>
      <c r="C28">
        <v>22182</v>
      </c>
      <c r="D28">
        <v>86</v>
      </c>
      <c r="E28">
        <v>12</v>
      </c>
      <c r="F28">
        <v>2</v>
      </c>
      <c r="G28">
        <v>11143</v>
      </c>
      <c r="H28">
        <v>83</v>
      </c>
      <c r="I28">
        <v>14</v>
      </c>
      <c r="J28">
        <v>3</v>
      </c>
      <c r="K28">
        <v>11039</v>
      </c>
      <c r="L28">
        <v>88</v>
      </c>
      <c r="M28">
        <v>10</v>
      </c>
      <c r="N28">
        <v>1</v>
      </c>
    </row>
    <row r="29" spans="2:14" x14ac:dyDescent="0.2">
      <c r="B29" t="s">
        <v>69</v>
      </c>
      <c r="C29">
        <v>4393</v>
      </c>
      <c r="D29">
        <v>84</v>
      </c>
      <c r="E29">
        <v>14</v>
      </c>
      <c r="F29">
        <v>2</v>
      </c>
      <c r="G29">
        <v>2276</v>
      </c>
      <c r="H29">
        <v>80</v>
      </c>
      <c r="I29">
        <v>17</v>
      </c>
      <c r="J29">
        <v>4</v>
      </c>
      <c r="K29">
        <v>2117</v>
      </c>
      <c r="L29">
        <v>88</v>
      </c>
      <c r="M29">
        <v>11</v>
      </c>
      <c r="N29">
        <v>1</v>
      </c>
    </row>
    <row r="30" spans="2:14" x14ac:dyDescent="0.2">
      <c r="B30" t="s">
        <v>566</v>
      </c>
      <c r="C30">
        <v>2242</v>
      </c>
      <c r="D30">
        <v>89</v>
      </c>
      <c r="E30">
        <v>9</v>
      </c>
      <c r="F30">
        <v>2</v>
      </c>
      <c r="G30">
        <v>1138</v>
      </c>
      <c r="H30">
        <v>86</v>
      </c>
      <c r="I30">
        <v>11</v>
      </c>
      <c r="J30">
        <v>3</v>
      </c>
      <c r="K30">
        <v>1104</v>
      </c>
      <c r="L30">
        <v>91</v>
      </c>
      <c r="M30">
        <v>8</v>
      </c>
      <c r="N30">
        <v>1</v>
      </c>
    </row>
    <row r="31" spans="2:14" x14ac:dyDescent="0.2">
      <c r="B31" t="s">
        <v>13</v>
      </c>
      <c r="C31">
        <v>2242</v>
      </c>
      <c r="D31">
        <v>89</v>
      </c>
      <c r="E31">
        <v>9</v>
      </c>
      <c r="F31">
        <v>2</v>
      </c>
      <c r="G31">
        <v>1138</v>
      </c>
      <c r="H31">
        <v>86</v>
      </c>
      <c r="I31">
        <v>11</v>
      </c>
      <c r="J31">
        <v>3</v>
      </c>
      <c r="K31">
        <v>1104</v>
      </c>
      <c r="L31">
        <v>91</v>
      </c>
      <c r="M31">
        <v>8</v>
      </c>
      <c r="N31">
        <v>1</v>
      </c>
    </row>
    <row r="32" spans="2:14" x14ac:dyDescent="0.2">
      <c r="B32" t="s">
        <v>566</v>
      </c>
      <c r="C32">
        <v>10134</v>
      </c>
      <c r="D32">
        <v>82</v>
      </c>
      <c r="E32">
        <v>16</v>
      </c>
      <c r="F32">
        <v>2</v>
      </c>
      <c r="G32">
        <v>5314</v>
      </c>
      <c r="H32">
        <v>80</v>
      </c>
      <c r="I32">
        <v>17</v>
      </c>
      <c r="J32">
        <v>3</v>
      </c>
      <c r="K32">
        <v>4820</v>
      </c>
      <c r="L32">
        <v>84</v>
      </c>
      <c r="M32">
        <v>14</v>
      </c>
      <c r="N32">
        <v>2</v>
      </c>
    </row>
    <row r="33" spans="1:14" x14ac:dyDescent="0.2">
      <c r="B33" t="s">
        <v>36</v>
      </c>
      <c r="C33">
        <v>10134</v>
      </c>
      <c r="D33">
        <v>82</v>
      </c>
      <c r="E33">
        <v>16</v>
      </c>
      <c r="F33">
        <v>2</v>
      </c>
      <c r="G33">
        <v>5314</v>
      </c>
      <c r="H33">
        <v>80</v>
      </c>
      <c r="I33">
        <v>17</v>
      </c>
      <c r="J33">
        <v>3</v>
      </c>
      <c r="K33">
        <v>4820</v>
      </c>
      <c r="L33">
        <v>84</v>
      </c>
      <c r="M33">
        <v>14</v>
      </c>
      <c r="N33">
        <v>2</v>
      </c>
    </row>
    <row r="34" spans="1:14" x14ac:dyDescent="0.2">
      <c r="B34" s="370" t="s">
        <v>622</v>
      </c>
      <c r="C34">
        <v>9915</v>
      </c>
      <c r="D34">
        <v>65</v>
      </c>
      <c r="E34">
        <v>27</v>
      </c>
      <c r="F34">
        <v>7</v>
      </c>
      <c r="G34">
        <v>5173</v>
      </c>
      <c r="H34">
        <v>62</v>
      </c>
      <c r="I34">
        <v>30</v>
      </c>
      <c r="J34">
        <v>8</v>
      </c>
      <c r="K34">
        <v>4742</v>
      </c>
      <c r="L34">
        <v>69</v>
      </c>
      <c r="M34">
        <v>24</v>
      </c>
      <c r="N34">
        <v>7</v>
      </c>
    </row>
    <row r="38" spans="1:14" x14ac:dyDescent="0.2">
      <c r="A38" t="s">
        <v>423</v>
      </c>
      <c r="B38" t="s">
        <v>4</v>
      </c>
      <c r="C38">
        <v>602557</v>
      </c>
      <c r="D38">
        <v>85</v>
      </c>
      <c r="E38">
        <v>14</v>
      </c>
      <c r="F38">
        <v>2</v>
      </c>
      <c r="G38">
        <v>308642</v>
      </c>
      <c r="H38">
        <v>82</v>
      </c>
      <c r="I38">
        <v>16</v>
      </c>
      <c r="J38">
        <v>2</v>
      </c>
      <c r="K38">
        <v>293915</v>
      </c>
      <c r="L38">
        <v>87</v>
      </c>
      <c r="M38">
        <v>12</v>
      </c>
      <c r="N38">
        <v>1</v>
      </c>
    </row>
    <row r="39" spans="1:14" x14ac:dyDescent="0.2">
      <c r="B39" s="370" t="s">
        <v>623</v>
      </c>
      <c r="C39">
        <v>485969</v>
      </c>
      <c r="D39">
        <v>85</v>
      </c>
      <c r="E39">
        <v>14</v>
      </c>
      <c r="F39">
        <v>1</v>
      </c>
      <c r="G39">
        <v>248769</v>
      </c>
      <c r="H39">
        <v>83</v>
      </c>
      <c r="I39">
        <v>16</v>
      </c>
      <c r="J39">
        <v>2</v>
      </c>
      <c r="K39">
        <v>237200</v>
      </c>
      <c r="L39">
        <v>88</v>
      </c>
      <c r="M39">
        <v>11</v>
      </c>
      <c r="N39">
        <v>1</v>
      </c>
    </row>
    <row r="40" spans="1:14" x14ac:dyDescent="0.2">
      <c r="B40" s="370" t="s">
        <v>624</v>
      </c>
      <c r="C40">
        <v>110090</v>
      </c>
      <c r="D40">
        <v>84</v>
      </c>
      <c r="E40">
        <v>14</v>
      </c>
      <c r="F40">
        <v>2</v>
      </c>
      <c r="G40">
        <v>56518</v>
      </c>
      <c r="H40">
        <v>81</v>
      </c>
      <c r="I40">
        <v>16</v>
      </c>
      <c r="J40">
        <v>3</v>
      </c>
      <c r="K40">
        <v>53572</v>
      </c>
      <c r="L40">
        <v>86</v>
      </c>
      <c r="M40">
        <v>12</v>
      </c>
      <c r="N40">
        <v>2</v>
      </c>
    </row>
    <row r="41" spans="1:14" x14ac:dyDescent="0.2">
      <c r="B41" s="370" t="s">
        <v>622</v>
      </c>
      <c r="C41">
        <v>6498</v>
      </c>
      <c r="D41">
        <v>57</v>
      </c>
      <c r="E41">
        <v>33</v>
      </c>
      <c r="F41">
        <v>10</v>
      </c>
      <c r="G41">
        <v>3355</v>
      </c>
      <c r="H41">
        <v>54</v>
      </c>
      <c r="I41">
        <v>35</v>
      </c>
      <c r="J41">
        <v>10</v>
      </c>
      <c r="K41">
        <v>3143</v>
      </c>
      <c r="L41">
        <v>59</v>
      </c>
      <c r="M41">
        <v>31</v>
      </c>
      <c r="N41">
        <v>10</v>
      </c>
    </row>
    <row r="42" spans="1:14" x14ac:dyDescent="0.2">
      <c r="A42" t="s">
        <v>429</v>
      </c>
      <c r="B42" t="s">
        <v>4</v>
      </c>
      <c r="C42">
        <v>602557</v>
      </c>
      <c r="D42">
        <v>85</v>
      </c>
      <c r="E42">
        <v>14</v>
      </c>
      <c r="F42">
        <v>2</v>
      </c>
      <c r="G42">
        <v>308642</v>
      </c>
      <c r="H42">
        <v>82</v>
      </c>
      <c r="I42">
        <v>16</v>
      </c>
      <c r="J42">
        <v>2</v>
      </c>
      <c r="K42">
        <v>293915</v>
      </c>
      <c r="L42">
        <v>87</v>
      </c>
      <c r="M42">
        <v>12</v>
      </c>
      <c r="N42">
        <v>1</v>
      </c>
    </row>
    <row r="43" spans="1:14" x14ac:dyDescent="0.2">
      <c r="B43" t="s">
        <v>14</v>
      </c>
      <c r="C43">
        <v>118821</v>
      </c>
      <c r="D43">
        <v>75</v>
      </c>
      <c r="E43">
        <v>22</v>
      </c>
      <c r="F43">
        <v>2</v>
      </c>
      <c r="G43">
        <v>60599</v>
      </c>
      <c r="H43">
        <v>71</v>
      </c>
      <c r="I43">
        <v>25</v>
      </c>
      <c r="J43">
        <v>3</v>
      </c>
      <c r="K43">
        <v>58222</v>
      </c>
      <c r="L43">
        <v>79</v>
      </c>
      <c r="M43">
        <v>19</v>
      </c>
      <c r="N43">
        <v>2</v>
      </c>
    </row>
    <row r="44" spans="1:14" x14ac:dyDescent="0.2">
      <c r="B44" s="370" t="s">
        <v>625</v>
      </c>
      <c r="C44">
        <v>483736</v>
      </c>
      <c r="D44">
        <v>87</v>
      </c>
      <c r="E44">
        <v>12</v>
      </c>
      <c r="F44">
        <v>1</v>
      </c>
      <c r="G44">
        <v>248043</v>
      </c>
      <c r="H44">
        <v>85</v>
      </c>
      <c r="I44">
        <v>14</v>
      </c>
      <c r="J44">
        <v>2</v>
      </c>
      <c r="K44">
        <v>235693</v>
      </c>
      <c r="L44">
        <v>89</v>
      </c>
      <c r="M44">
        <v>10</v>
      </c>
      <c r="N44">
        <v>1</v>
      </c>
    </row>
    <row r="45" spans="1:14" x14ac:dyDescent="0.2">
      <c r="A45" t="s">
        <v>425</v>
      </c>
      <c r="B45" t="s">
        <v>4</v>
      </c>
      <c r="C45">
        <v>602557</v>
      </c>
      <c r="D45">
        <v>85</v>
      </c>
      <c r="E45">
        <v>14</v>
      </c>
      <c r="F45">
        <v>2</v>
      </c>
      <c r="G45">
        <v>308642</v>
      </c>
      <c r="H45">
        <v>82</v>
      </c>
      <c r="I45">
        <v>16</v>
      </c>
      <c r="J45">
        <v>2</v>
      </c>
      <c r="K45">
        <v>293915</v>
      </c>
      <c r="L45">
        <v>87</v>
      </c>
      <c r="M45">
        <v>12</v>
      </c>
      <c r="N45">
        <v>1</v>
      </c>
    </row>
    <row r="46" spans="1:14" x14ac:dyDescent="0.2">
      <c r="B46" t="s">
        <v>17</v>
      </c>
      <c r="C46">
        <v>479327</v>
      </c>
      <c r="D46">
        <v>92</v>
      </c>
      <c r="E46">
        <v>7</v>
      </c>
      <c r="F46">
        <v>0</v>
      </c>
      <c r="G46">
        <v>227803</v>
      </c>
      <c r="H46">
        <v>92</v>
      </c>
      <c r="I46">
        <v>8</v>
      </c>
      <c r="J46">
        <v>0</v>
      </c>
      <c r="K46">
        <v>251524</v>
      </c>
      <c r="L46">
        <v>93</v>
      </c>
      <c r="M46">
        <v>7</v>
      </c>
      <c r="N46">
        <v>0</v>
      </c>
    </row>
    <row r="47" spans="1:14" x14ac:dyDescent="0.2">
      <c r="B47" t="s">
        <v>19</v>
      </c>
      <c r="C47">
        <v>103873</v>
      </c>
      <c r="D47">
        <v>58</v>
      </c>
      <c r="E47">
        <v>40</v>
      </c>
      <c r="F47">
        <v>2</v>
      </c>
      <c r="G47">
        <v>68606</v>
      </c>
      <c r="H47">
        <v>59</v>
      </c>
      <c r="I47">
        <v>39</v>
      </c>
      <c r="J47">
        <v>2</v>
      </c>
      <c r="K47">
        <v>35267</v>
      </c>
      <c r="L47">
        <v>57</v>
      </c>
      <c r="M47">
        <v>41</v>
      </c>
      <c r="N47">
        <v>2</v>
      </c>
    </row>
    <row r="48" spans="1:14" x14ac:dyDescent="0.2">
      <c r="B48" t="s">
        <v>20</v>
      </c>
      <c r="C48">
        <v>65243</v>
      </c>
      <c r="D48">
        <v>62</v>
      </c>
      <c r="E48">
        <v>37</v>
      </c>
      <c r="F48">
        <v>1</v>
      </c>
      <c r="G48">
        <v>41279</v>
      </c>
      <c r="H48">
        <v>63</v>
      </c>
      <c r="I48">
        <v>36</v>
      </c>
      <c r="J48">
        <v>1</v>
      </c>
      <c r="K48">
        <v>23964</v>
      </c>
      <c r="L48">
        <v>60</v>
      </c>
      <c r="M48">
        <v>38</v>
      </c>
      <c r="N48">
        <v>1</v>
      </c>
    </row>
    <row r="49" spans="1:14" x14ac:dyDescent="0.2">
      <c r="B49" t="s">
        <v>21</v>
      </c>
      <c r="C49">
        <v>38630</v>
      </c>
      <c r="D49">
        <v>51</v>
      </c>
      <c r="E49">
        <v>45</v>
      </c>
      <c r="F49">
        <v>4</v>
      </c>
      <c r="G49">
        <v>27327</v>
      </c>
      <c r="H49">
        <v>52</v>
      </c>
      <c r="I49">
        <v>45</v>
      </c>
      <c r="J49">
        <v>4</v>
      </c>
      <c r="K49">
        <v>11303</v>
      </c>
      <c r="L49">
        <v>50</v>
      </c>
      <c r="M49">
        <v>46</v>
      </c>
      <c r="N49">
        <v>4</v>
      </c>
    </row>
    <row r="50" spans="1:14" x14ac:dyDescent="0.2">
      <c r="B50" t="s">
        <v>22</v>
      </c>
      <c r="C50">
        <v>11396</v>
      </c>
      <c r="D50">
        <v>23</v>
      </c>
      <c r="E50">
        <v>38</v>
      </c>
      <c r="F50">
        <v>39</v>
      </c>
      <c r="G50">
        <v>8167</v>
      </c>
      <c r="H50">
        <v>24</v>
      </c>
      <c r="I50">
        <v>38</v>
      </c>
      <c r="J50">
        <v>38</v>
      </c>
      <c r="K50">
        <v>3229</v>
      </c>
      <c r="L50">
        <v>20</v>
      </c>
      <c r="M50">
        <v>37</v>
      </c>
      <c r="N50">
        <v>43</v>
      </c>
    </row>
    <row r="51" spans="1:14" x14ac:dyDescent="0.2">
      <c r="B51" s="370" t="s">
        <v>626</v>
      </c>
      <c r="C51">
        <v>7961</v>
      </c>
      <c r="D51">
        <v>53</v>
      </c>
      <c r="E51">
        <v>37</v>
      </c>
      <c r="F51">
        <v>10</v>
      </c>
      <c r="G51">
        <v>4066</v>
      </c>
      <c r="H51">
        <v>49</v>
      </c>
      <c r="I51">
        <v>41</v>
      </c>
      <c r="J51">
        <v>10</v>
      </c>
      <c r="K51">
        <v>3895</v>
      </c>
      <c r="L51">
        <v>57</v>
      </c>
      <c r="M51">
        <v>34</v>
      </c>
      <c r="N51">
        <v>9</v>
      </c>
    </row>
    <row r="52" spans="1:14" x14ac:dyDescent="0.2">
      <c r="B52" t="s">
        <v>18</v>
      </c>
      <c r="C52">
        <v>115269</v>
      </c>
      <c r="D52">
        <v>55</v>
      </c>
      <c r="E52">
        <v>40</v>
      </c>
      <c r="F52">
        <v>6</v>
      </c>
      <c r="G52">
        <v>76773</v>
      </c>
      <c r="H52">
        <v>55</v>
      </c>
      <c r="I52">
        <v>39</v>
      </c>
      <c r="J52">
        <v>6</v>
      </c>
      <c r="K52">
        <v>38496</v>
      </c>
      <c r="L52">
        <v>54</v>
      </c>
      <c r="M52">
        <v>41</v>
      </c>
      <c r="N52">
        <v>5</v>
      </c>
    </row>
    <row r="53" spans="1:14" x14ac:dyDescent="0.2">
      <c r="A53" t="s">
        <v>426</v>
      </c>
      <c r="B53" t="s">
        <v>427</v>
      </c>
    </row>
    <row r="54" spans="1:14" x14ac:dyDescent="0.2">
      <c r="B54" t="s">
        <v>39</v>
      </c>
      <c r="C54">
        <v>2785</v>
      </c>
      <c r="D54">
        <v>39</v>
      </c>
      <c r="E54">
        <v>55</v>
      </c>
      <c r="F54">
        <v>6</v>
      </c>
      <c r="G54">
        <v>1845</v>
      </c>
      <c r="H54">
        <v>40</v>
      </c>
      <c r="I54">
        <v>54</v>
      </c>
      <c r="J54">
        <v>7</v>
      </c>
      <c r="K54">
        <v>940</v>
      </c>
      <c r="L54">
        <v>38</v>
      </c>
      <c r="M54">
        <v>57</v>
      </c>
      <c r="N54">
        <v>6</v>
      </c>
    </row>
    <row r="55" spans="1:14" x14ac:dyDescent="0.2">
      <c r="B55" t="s">
        <v>40</v>
      </c>
      <c r="C55">
        <v>8590</v>
      </c>
      <c r="D55">
        <v>34</v>
      </c>
      <c r="E55">
        <v>58</v>
      </c>
      <c r="F55">
        <v>7</v>
      </c>
      <c r="G55">
        <v>5667</v>
      </c>
      <c r="H55">
        <v>35</v>
      </c>
      <c r="I55">
        <v>58</v>
      </c>
      <c r="J55">
        <v>7</v>
      </c>
      <c r="K55">
        <v>2923</v>
      </c>
      <c r="L55">
        <v>34</v>
      </c>
      <c r="M55">
        <v>59</v>
      </c>
      <c r="N55">
        <v>8</v>
      </c>
    </row>
    <row r="56" spans="1:14" x14ac:dyDescent="0.2">
      <c r="B56" t="s">
        <v>41</v>
      </c>
      <c r="C56">
        <v>1811</v>
      </c>
      <c r="D56">
        <v>6</v>
      </c>
      <c r="E56">
        <v>32</v>
      </c>
      <c r="F56">
        <v>62</v>
      </c>
      <c r="G56">
        <v>1214</v>
      </c>
      <c r="H56">
        <v>7</v>
      </c>
      <c r="I56">
        <v>32</v>
      </c>
      <c r="J56">
        <v>61</v>
      </c>
      <c r="K56">
        <v>597</v>
      </c>
      <c r="L56">
        <v>4</v>
      </c>
      <c r="M56">
        <v>31</v>
      </c>
      <c r="N56">
        <v>65</v>
      </c>
    </row>
    <row r="57" spans="1:14" x14ac:dyDescent="0.2">
      <c r="B57" t="s">
        <v>42</v>
      </c>
      <c r="C57">
        <v>829</v>
      </c>
      <c r="D57">
        <v>5</v>
      </c>
      <c r="E57">
        <v>20</v>
      </c>
      <c r="F57">
        <v>75</v>
      </c>
      <c r="G57">
        <v>474</v>
      </c>
      <c r="H57">
        <v>6</v>
      </c>
      <c r="I57">
        <v>22</v>
      </c>
      <c r="J57">
        <v>72</v>
      </c>
      <c r="K57">
        <v>355</v>
      </c>
      <c r="L57">
        <v>4</v>
      </c>
      <c r="M57">
        <v>18</v>
      </c>
      <c r="N57">
        <v>77</v>
      </c>
    </row>
    <row r="58" spans="1:14" x14ac:dyDescent="0.2">
      <c r="B58" t="s">
        <v>43</v>
      </c>
      <c r="C58">
        <v>8697</v>
      </c>
      <c r="D58">
        <v>58</v>
      </c>
      <c r="E58">
        <v>38</v>
      </c>
      <c r="F58">
        <v>4</v>
      </c>
      <c r="G58">
        <v>6922</v>
      </c>
      <c r="H58">
        <v>57</v>
      </c>
      <c r="I58">
        <v>39</v>
      </c>
      <c r="J58">
        <v>4</v>
      </c>
      <c r="K58">
        <v>1775</v>
      </c>
      <c r="L58">
        <v>59</v>
      </c>
      <c r="M58">
        <v>37</v>
      </c>
      <c r="N58">
        <v>4</v>
      </c>
    </row>
    <row r="59" spans="1:14" x14ac:dyDescent="0.2">
      <c r="B59" t="s">
        <v>44</v>
      </c>
      <c r="C59">
        <v>16795</v>
      </c>
      <c r="D59">
        <v>48</v>
      </c>
      <c r="E59">
        <v>45</v>
      </c>
      <c r="F59">
        <v>6</v>
      </c>
      <c r="G59">
        <v>12015</v>
      </c>
      <c r="H59">
        <v>49</v>
      </c>
      <c r="I59">
        <v>45</v>
      </c>
      <c r="J59">
        <v>6</v>
      </c>
      <c r="K59">
        <v>4780</v>
      </c>
      <c r="L59">
        <v>47</v>
      </c>
      <c r="M59">
        <v>46</v>
      </c>
      <c r="N59">
        <v>7</v>
      </c>
    </row>
    <row r="60" spans="1:14" x14ac:dyDescent="0.2">
      <c r="B60" t="s">
        <v>45</v>
      </c>
      <c r="C60">
        <v>1077</v>
      </c>
      <c r="D60">
        <v>59</v>
      </c>
      <c r="E60">
        <v>28</v>
      </c>
      <c r="F60">
        <v>13</v>
      </c>
      <c r="G60">
        <v>595</v>
      </c>
      <c r="H60">
        <v>55</v>
      </c>
      <c r="I60">
        <v>31</v>
      </c>
      <c r="J60">
        <v>14</v>
      </c>
      <c r="K60">
        <v>482</v>
      </c>
      <c r="L60">
        <v>64</v>
      </c>
      <c r="M60">
        <v>25</v>
      </c>
      <c r="N60">
        <v>11</v>
      </c>
    </row>
    <row r="61" spans="1:14" x14ac:dyDescent="0.2">
      <c r="B61" t="s">
        <v>46</v>
      </c>
      <c r="C61">
        <v>696</v>
      </c>
      <c r="D61">
        <v>61</v>
      </c>
      <c r="E61">
        <v>30</v>
      </c>
      <c r="F61">
        <v>8</v>
      </c>
      <c r="G61">
        <v>396</v>
      </c>
      <c r="H61">
        <v>58</v>
      </c>
      <c r="I61">
        <v>33</v>
      </c>
      <c r="J61">
        <v>9</v>
      </c>
      <c r="K61">
        <v>300</v>
      </c>
      <c r="L61">
        <v>66</v>
      </c>
      <c r="M61">
        <v>27</v>
      </c>
      <c r="N61">
        <v>7</v>
      </c>
    </row>
    <row r="62" spans="1:14" x14ac:dyDescent="0.2">
      <c r="B62" t="s">
        <v>47</v>
      </c>
      <c r="C62">
        <v>106</v>
      </c>
      <c r="D62">
        <v>46</v>
      </c>
      <c r="E62">
        <v>32</v>
      </c>
      <c r="F62">
        <v>22</v>
      </c>
      <c r="G62">
        <v>75</v>
      </c>
      <c r="H62">
        <v>47</v>
      </c>
      <c r="I62">
        <v>35</v>
      </c>
      <c r="J62">
        <v>19</v>
      </c>
      <c r="K62">
        <v>31</v>
      </c>
      <c r="L62">
        <v>45</v>
      </c>
      <c r="M62">
        <v>26</v>
      </c>
      <c r="N62">
        <v>29</v>
      </c>
    </row>
    <row r="63" spans="1:14" x14ac:dyDescent="0.2">
      <c r="B63" t="s">
        <v>48</v>
      </c>
      <c r="C63">
        <v>2089</v>
      </c>
      <c r="D63">
        <v>52</v>
      </c>
      <c r="E63">
        <v>34</v>
      </c>
      <c r="F63">
        <v>14</v>
      </c>
      <c r="G63">
        <v>1204</v>
      </c>
      <c r="H63">
        <v>53</v>
      </c>
      <c r="I63">
        <v>33</v>
      </c>
      <c r="J63">
        <v>14</v>
      </c>
      <c r="K63">
        <v>885</v>
      </c>
      <c r="L63">
        <v>50</v>
      </c>
      <c r="M63">
        <v>35</v>
      </c>
      <c r="N63">
        <v>15</v>
      </c>
    </row>
    <row r="64" spans="1:14" x14ac:dyDescent="0.2">
      <c r="B64" t="s">
        <v>49</v>
      </c>
      <c r="C64">
        <v>4465</v>
      </c>
      <c r="D64">
        <v>41</v>
      </c>
      <c r="E64">
        <v>33</v>
      </c>
      <c r="F64">
        <v>27</v>
      </c>
      <c r="G64">
        <v>3771</v>
      </c>
      <c r="H64">
        <v>41</v>
      </c>
      <c r="I64">
        <v>33</v>
      </c>
      <c r="J64">
        <v>27</v>
      </c>
      <c r="K64">
        <v>694</v>
      </c>
      <c r="L64">
        <v>41</v>
      </c>
      <c r="M64">
        <v>33</v>
      </c>
      <c r="N64">
        <v>26</v>
      </c>
    </row>
    <row r="65" spans="1:14" x14ac:dyDescent="0.2">
      <c r="B65" t="s">
        <v>50</v>
      </c>
      <c r="C65">
        <v>2086</v>
      </c>
      <c r="D65">
        <v>50</v>
      </c>
      <c r="E65">
        <v>39</v>
      </c>
      <c r="F65">
        <v>11</v>
      </c>
      <c r="G65">
        <v>1316</v>
      </c>
      <c r="H65">
        <v>51</v>
      </c>
      <c r="I65">
        <v>38</v>
      </c>
      <c r="J65">
        <v>11</v>
      </c>
      <c r="K65">
        <v>770</v>
      </c>
      <c r="L65">
        <v>48</v>
      </c>
      <c r="M65">
        <v>40</v>
      </c>
      <c r="N65">
        <v>11</v>
      </c>
    </row>
    <row r="67" spans="1:14" ht="22.5" x14ac:dyDescent="0.2">
      <c r="B67" s="345" t="s">
        <v>621</v>
      </c>
      <c r="C67">
        <v>50026</v>
      </c>
      <c r="D67">
        <v>45</v>
      </c>
      <c r="E67">
        <v>43</v>
      </c>
      <c r="F67">
        <v>12</v>
      </c>
      <c r="G67">
        <v>35494</v>
      </c>
      <c r="H67">
        <v>45</v>
      </c>
      <c r="I67">
        <v>43</v>
      </c>
      <c r="J67">
        <v>12</v>
      </c>
      <c r="K67">
        <v>14532</v>
      </c>
      <c r="L67">
        <v>43</v>
      </c>
      <c r="M67">
        <v>44</v>
      </c>
      <c r="N67">
        <v>12</v>
      </c>
    </row>
    <row r="71" spans="1:14" x14ac:dyDescent="0.2">
      <c r="A71" s="365" t="s">
        <v>571</v>
      </c>
      <c r="B71" s="366"/>
    </row>
    <row r="72" spans="1:14" x14ac:dyDescent="0.2">
      <c r="A72" s="365"/>
      <c r="B72" s="367" t="s">
        <v>15</v>
      </c>
      <c r="C72">
        <v>160464</v>
      </c>
      <c r="D72">
        <v>77</v>
      </c>
      <c r="E72">
        <v>21</v>
      </c>
      <c r="F72">
        <v>2</v>
      </c>
      <c r="G72">
        <v>81603</v>
      </c>
      <c r="H72">
        <v>73</v>
      </c>
      <c r="I72">
        <v>24</v>
      </c>
      <c r="J72">
        <v>3</v>
      </c>
      <c r="K72">
        <v>78861</v>
      </c>
      <c r="L72">
        <v>80</v>
      </c>
      <c r="M72">
        <v>18</v>
      </c>
      <c r="N72">
        <v>2</v>
      </c>
    </row>
    <row r="73" spans="1:14" x14ac:dyDescent="0.2">
      <c r="A73" s="365"/>
      <c r="B73" s="367" t="s">
        <v>16</v>
      </c>
      <c r="C73">
        <v>442093</v>
      </c>
      <c r="D73">
        <v>87</v>
      </c>
      <c r="E73">
        <v>11</v>
      </c>
      <c r="F73">
        <v>1</v>
      </c>
      <c r="G73">
        <v>227039</v>
      </c>
      <c r="H73">
        <v>85</v>
      </c>
      <c r="I73">
        <v>13</v>
      </c>
      <c r="J73">
        <v>2</v>
      </c>
      <c r="K73">
        <v>215054</v>
      </c>
      <c r="L73">
        <v>90</v>
      </c>
      <c r="M73">
        <v>9</v>
      </c>
      <c r="N73">
        <v>1</v>
      </c>
    </row>
    <row r="74" spans="1:14" x14ac:dyDescent="0.2">
      <c r="A74" s="365"/>
      <c r="B74" s="368" t="s">
        <v>4</v>
      </c>
      <c r="C74">
        <v>602557</v>
      </c>
      <c r="D74">
        <v>85</v>
      </c>
      <c r="E74">
        <v>14</v>
      </c>
      <c r="F74">
        <v>2</v>
      </c>
      <c r="G74">
        <v>308642</v>
      </c>
      <c r="H74">
        <v>82</v>
      </c>
      <c r="I74">
        <v>16</v>
      </c>
      <c r="J74">
        <v>2</v>
      </c>
      <c r="K74">
        <v>293915</v>
      </c>
      <c r="L74">
        <v>87</v>
      </c>
      <c r="M74">
        <v>12</v>
      </c>
      <c r="N74">
        <v>1</v>
      </c>
    </row>
  </sheetData>
  <mergeCells count="3">
    <mergeCell ref="F5:F8"/>
    <mergeCell ref="J5:J8"/>
    <mergeCell ref="N5:N8"/>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208"/>
  <sheetViews>
    <sheetView workbookViewId="0">
      <pane ySplit="10" topLeftCell="A11" activePane="bottomLeft" state="frozen"/>
      <selection activeCell="J47" sqref="J47"/>
      <selection pane="bottomLeft"/>
    </sheetView>
  </sheetViews>
  <sheetFormatPr defaultRowHeight="12.75" x14ac:dyDescent="0.2"/>
  <cols>
    <col min="1" max="1" width="9.140625" style="12"/>
    <col min="2" max="2" width="20.5703125" style="12" customWidth="1"/>
    <col min="3" max="3" width="9.140625" style="12"/>
    <col min="4" max="4" width="9.7109375" style="12" customWidth="1"/>
    <col min="5" max="5" width="9.140625" style="12"/>
    <col min="6" max="6" width="18" style="12" customWidth="1"/>
    <col min="7" max="7" width="7.85546875" style="12" customWidth="1"/>
    <col min="8" max="8" width="19.5703125" style="12" customWidth="1"/>
    <col min="9" max="9" width="9.140625" style="12"/>
    <col min="10" max="10" width="15.140625" style="12" customWidth="1"/>
    <col min="11" max="11" width="9.140625" style="12"/>
    <col min="12" max="12" width="10.140625" style="12" customWidth="1"/>
    <col min="13" max="13" width="9.140625" style="12"/>
    <col min="14" max="14" width="9.85546875" style="12" customWidth="1"/>
    <col min="15" max="19" width="9.140625" style="12"/>
    <col min="20" max="22" width="9.140625" style="12" hidden="1" customWidth="1"/>
    <col min="23" max="16384" width="9.140625" style="12"/>
  </cols>
  <sheetData>
    <row r="1" spans="1:21" ht="14.25" x14ac:dyDescent="0.2">
      <c r="A1" s="40" t="s">
        <v>557</v>
      </c>
    </row>
    <row r="2" spans="1:21" x14ac:dyDescent="0.2">
      <c r="A2" s="40"/>
      <c r="B2" s="362" t="s">
        <v>574</v>
      </c>
      <c r="C2" s="294"/>
      <c r="D2" s="294"/>
      <c r="E2" s="294"/>
      <c r="F2" s="294"/>
      <c r="G2" s="294"/>
    </row>
    <row r="3" spans="1:21" ht="15" thickBot="1" x14ac:dyDescent="0.25">
      <c r="A3" s="2" t="s">
        <v>513</v>
      </c>
    </row>
    <row r="4" spans="1:21" ht="13.5" thickBot="1" x14ac:dyDescent="0.25">
      <c r="A4" s="2" t="s">
        <v>518</v>
      </c>
      <c r="H4" s="422" t="s">
        <v>28</v>
      </c>
      <c r="I4" s="423"/>
      <c r="J4" s="424"/>
    </row>
    <row r="5" spans="1:21" ht="15" thickBot="1" x14ac:dyDescent="0.25">
      <c r="A5" s="1" t="s">
        <v>595</v>
      </c>
      <c r="H5" s="42" t="s">
        <v>29</v>
      </c>
      <c r="I5" s="505" t="s">
        <v>30</v>
      </c>
      <c r="J5" s="454"/>
      <c r="T5" s="12">
        <v>2013</v>
      </c>
      <c r="U5" s="54" t="s">
        <v>6</v>
      </c>
    </row>
    <row r="6" spans="1:21" ht="13.5" hidden="1" thickBot="1" x14ac:dyDescent="0.25">
      <c r="A6" s="1"/>
      <c r="H6" s="112" t="s">
        <v>456</v>
      </c>
      <c r="I6" s="425">
        <v>2013</v>
      </c>
      <c r="J6" s="426"/>
      <c r="U6" s="54" t="s">
        <v>7</v>
      </c>
    </row>
    <row r="7" spans="1:21" x14ac:dyDescent="0.2">
      <c r="A7" s="1"/>
      <c r="U7" s="54" t="s">
        <v>30</v>
      </c>
    </row>
    <row r="9" spans="1:21" x14ac:dyDescent="0.2">
      <c r="A9" s="8"/>
      <c r="B9" s="8"/>
      <c r="C9" s="8"/>
      <c r="D9" s="506" t="s">
        <v>628</v>
      </c>
      <c r="E9" s="9"/>
      <c r="F9" s="415" t="s">
        <v>1</v>
      </c>
      <c r="G9" s="494"/>
      <c r="H9" s="494"/>
      <c r="I9" s="494"/>
      <c r="J9" s="494"/>
      <c r="K9" s="286"/>
      <c r="L9" s="286"/>
      <c r="M9" s="11"/>
      <c r="N9" s="10"/>
      <c r="O9" s="11"/>
    </row>
    <row r="10" spans="1:21" ht="57.75" customHeight="1" x14ac:dyDescent="0.2">
      <c r="A10" s="495" t="s">
        <v>680</v>
      </c>
      <c r="B10" s="495"/>
      <c r="C10" s="495"/>
      <c r="D10" s="507"/>
      <c r="E10" s="13"/>
      <c r="F10" s="13" t="s">
        <v>519</v>
      </c>
      <c r="G10" s="13"/>
      <c r="H10" s="14" t="s">
        <v>520</v>
      </c>
      <c r="I10" s="15"/>
      <c r="J10" s="13" t="s">
        <v>629</v>
      </c>
      <c r="K10" s="16"/>
      <c r="L10" s="295"/>
      <c r="M10" s="16"/>
      <c r="N10" s="41"/>
      <c r="O10" s="41"/>
      <c r="P10" s="41"/>
      <c r="Q10" s="41"/>
      <c r="R10" s="41"/>
      <c r="S10" s="41"/>
      <c r="T10" s="41"/>
    </row>
    <row r="11" spans="1:21" x14ac:dyDescent="0.2">
      <c r="A11" s="86" t="s">
        <v>80</v>
      </c>
      <c r="B11" s="296" t="s">
        <v>81</v>
      </c>
      <c r="C11" s="297"/>
      <c r="D11" s="297">
        <f ca="1">VLOOKUP(TRIM($A11),INDIRECT($U$11),3+$U$12,FALSE)</f>
        <v>602557</v>
      </c>
      <c r="E11" s="297"/>
      <c r="F11" s="297">
        <f ca="1">VLOOKUP(TRIM($A11),INDIRECT($U$11),4+$U$12,FALSE)</f>
        <v>85</v>
      </c>
      <c r="G11" s="297"/>
      <c r="H11" s="297">
        <f ca="1">VLOOKUP(TRIM($A11),INDIRECT($U$11),5+$U$12,FALSE)</f>
        <v>14</v>
      </c>
      <c r="I11" s="297"/>
      <c r="J11" s="297">
        <f ca="1">VLOOKUP(TRIM($A11),INDIRECT($U$11),6+$U$12,FALSE)</f>
        <v>2</v>
      </c>
      <c r="K11" s="297"/>
      <c r="L11" s="297"/>
      <c r="M11" s="297"/>
      <c r="N11" s="297"/>
      <c r="U11" s="12" t="str">
        <f>"Table8_"&amp;$I$6</f>
        <v>Table8_2013</v>
      </c>
    </row>
    <row r="12" spans="1:21" x14ac:dyDescent="0.2">
      <c r="A12" s="86"/>
      <c r="B12" s="296"/>
      <c r="C12" s="297"/>
      <c r="D12" s="297"/>
      <c r="E12" s="297"/>
      <c r="F12" s="297"/>
      <c r="G12" s="297"/>
      <c r="H12" s="297"/>
      <c r="I12" s="297"/>
      <c r="J12" s="297"/>
      <c r="K12" s="297"/>
      <c r="L12" s="298"/>
      <c r="M12" s="297"/>
      <c r="N12" s="298"/>
      <c r="U12" s="12">
        <f>IF(I5="All",0,IF(I5="Boys",4,IF(I5="Girls",8)))</f>
        <v>0</v>
      </c>
    </row>
    <row r="13" spans="1:21" x14ac:dyDescent="0.2">
      <c r="A13" s="86" t="s">
        <v>82</v>
      </c>
      <c r="B13" s="90" t="s">
        <v>83</v>
      </c>
      <c r="C13" s="297"/>
      <c r="D13" s="297">
        <f t="shared" ref="D13:D76" ca="1" si="0">VLOOKUP(TRIM($A13),INDIRECT($U$11),3+$U$12,FALSE)</f>
        <v>28802</v>
      </c>
      <c r="E13" s="297"/>
      <c r="F13" s="297">
        <f t="shared" ref="F13:F76" ca="1" si="1">VLOOKUP(TRIM($A13),INDIRECT($U$11),4+$U$12,FALSE)</f>
        <v>86</v>
      </c>
      <c r="G13" s="297"/>
      <c r="H13" s="297">
        <f t="shared" ref="H13:H76" ca="1" si="2">VLOOKUP(TRIM($A13),INDIRECT($U$11),5+$U$12,FALSE)</f>
        <v>12</v>
      </c>
      <c r="I13" s="297"/>
      <c r="J13" s="297">
        <f t="shared" ref="J13:J76" ca="1" si="3">VLOOKUP(TRIM($A13),INDIRECT($U$11),6+$U$12,FALSE)</f>
        <v>2</v>
      </c>
      <c r="K13" s="297"/>
      <c r="L13" s="297"/>
      <c r="M13" s="297"/>
      <c r="N13" s="297"/>
    </row>
    <row r="14" spans="1:21" x14ac:dyDescent="0.2">
      <c r="A14" s="204"/>
      <c r="B14" s="299"/>
      <c r="C14" s="300"/>
      <c r="D14" s="297"/>
      <c r="E14" s="297"/>
      <c r="F14" s="297"/>
      <c r="G14" s="297"/>
      <c r="H14" s="297"/>
      <c r="I14" s="297"/>
      <c r="J14" s="297"/>
      <c r="K14" s="300"/>
      <c r="L14" s="301"/>
      <c r="M14" s="300"/>
      <c r="N14" s="301"/>
    </row>
    <row r="15" spans="1:21" x14ac:dyDescent="0.2">
      <c r="A15" s="204" t="s">
        <v>86</v>
      </c>
      <c r="B15" s="299" t="s">
        <v>521</v>
      </c>
      <c r="C15" s="300"/>
      <c r="D15" s="300">
        <f t="shared" ca="1" si="0"/>
        <v>5427</v>
      </c>
      <c r="E15" s="300"/>
      <c r="F15" s="300">
        <f t="shared" ca="1" si="1"/>
        <v>87</v>
      </c>
      <c r="G15" s="300"/>
      <c r="H15" s="300">
        <f t="shared" ca="1" si="2"/>
        <v>12</v>
      </c>
      <c r="I15" s="300"/>
      <c r="J15" s="300">
        <f t="shared" ca="1" si="3"/>
        <v>1</v>
      </c>
      <c r="K15" s="300"/>
      <c r="L15" s="300"/>
      <c r="M15" s="300"/>
      <c r="N15" s="300"/>
    </row>
    <row r="16" spans="1:21" x14ac:dyDescent="0.2">
      <c r="A16" s="204" t="s">
        <v>84</v>
      </c>
      <c r="B16" s="299" t="s">
        <v>85</v>
      </c>
      <c r="C16" s="300"/>
      <c r="D16" s="300">
        <f t="shared" ca="1" si="0"/>
        <v>1244</v>
      </c>
      <c r="E16" s="300"/>
      <c r="F16" s="300">
        <f t="shared" ca="1" si="1"/>
        <v>88</v>
      </c>
      <c r="G16" s="300"/>
      <c r="H16" s="300">
        <f t="shared" ca="1" si="2"/>
        <v>11</v>
      </c>
      <c r="I16" s="300"/>
      <c r="J16" s="300">
        <f t="shared" ca="1" si="3"/>
        <v>1</v>
      </c>
      <c r="K16" s="300"/>
      <c r="L16" s="300"/>
      <c r="M16" s="300"/>
      <c r="N16" s="300"/>
    </row>
    <row r="17" spans="1:14" x14ac:dyDescent="0.2">
      <c r="A17" s="204" t="s">
        <v>88</v>
      </c>
      <c r="B17" s="299" t="s">
        <v>89</v>
      </c>
      <c r="C17" s="300"/>
      <c r="D17" s="300">
        <f t="shared" ca="1" si="0"/>
        <v>2030</v>
      </c>
      <c r="E17" s="300"/>
      <c r="F17" s="300">
        <f t="shared" ca="1" si="1"/>
        <v>86</v>
      </c>
      <c r="G17" s="300"/>
      <c r="H17" s="300">
        <f t="shared" ca="1" si="2"/>
        <v>12</v>
      </c>
      <c r="I17" s="300"/>
      <c r="J17" s="300">
        <f t="shared" ca="1" si="3"/>
        <v>1</v>
      </c>
      <c r="K17" s="300"/>
      <c r="L17" s="300"/>
      <c r="M17" s="300"/>
      <c r="N17" s="300"/>
    </row>
    <row r="18" spans="1:14" x14ac:dyDescent="0.2">
      <c r="A18" s="204" t="s">
        <v>90</v>
      </c>
      <c r="B18" s="299" t="s">
        <v>91</v>
      </c>
      <c r="C18" s="300"/>
      <c r="D18" s="300">
        <f t="shared" ca="1" si="0"/>
        <v>1145</v>
      </c>
      <c r="E18" s="300"/>
      <c r="F18" s="300">
        <f t="shared" ca="1" si="1"/>
        <v>92</v>
      </c>
      <c r="G18" s="300"/>
      <c r="H18" s="300">
        <f t="shared" ca="1" si="2"/>
        <v>8</v>
      </c>
      <c r="I18" s="300"/>
      <c r="J18" s="300">
        <f t="shared" ca="1" si="3"/>
        <v>0</v>
      </c>
      <c r="K18" s="300"/>
      <c r="L18" s="300"/>
      <c r="M18" s="300"/>
      <c r="N18" s="300"/>
    </row>
    <row r="19" spans="1:14" x14ac:dyDescent="0.2">
      <c r="A19" s="204" t="s">
        <v>92</v>
      </c>
      <c r="B19" s="299" t="s">
        <v>93</v>
      </c>
      <c r="C19" s="300"/>
      <c r="D19" s="300">
        <f t="shared" ca="1" si="0"/>
        <v>1847</v>
      </c>
      <c r="E19" s="300"/>
      <c r="F19" s="300">
        <f t="shared" ca="1" si="1"/>
        <v>81</v>
      </c>
      <c r="G19" s="300"/>
      <c r="H19" s="300">
        <f t="shared" ca="1" si="2"/>
        <v>17</v>
      </c>
      <c r="I19" s="300"/>
      <c r="J19" s="300">
        <f t="shared" ca="1" si="3"/>
        <v>2</v>
      </c>
      <c r="K19" s="300"/>
      <c r="L19" s="300"/>
      <c r="M19" s="300"/>
      <c r="N19" s="300"/>
    </row>
    <row r="20" spans="1:14" x14ac:dyDescent="0.2">
      <c r="A20" s="204" t="s">
        <v>94</v>
      </c>
      <c r="B20" s="299" t="s">
        <v>95</v>
      </c>
      <c r="C20" s="300"/>
      <c r="D20" s="300">
        <f t="shared" ca="1" si="0"/>
        <v>2888</v>
      </c>
      <c r="E20" s="300"/>
      <c r="F20" s="300">
        <f t="shared" ca="1" si="1"/>
        <v>83</v>
      </c>
      <c r="G20" s="300"/>
      <c r="H20" s="300">
        <f t="shared" ca="1" si="2"/>
        <v>14</v>
      </c>
      <c r="I20" s="300"/>
      <c r="J20" s="300">
        <f t="shared" ca="1" si="3"/>
        <v>3</v>
      </c>
      <c r="K20" s="300"/>
      <c r="L20" s="300"/>
      <c r="M20" s="300"/>
      <c r="N20" s="300"/>
    </row>
    <row r="21" spans="1:14" x14ac:dyDescent="0.2">
      <c r="A21" s="204" t="s">
        <v>96</v>
      </c>
      <c r="B21" s="299" t="s">
        <v>97</v>
      </c>
      <c r="C21" s="300"/>
      <c r="D21" s="300">
        <f t="shared" ca="1" si="0"/>
        <v>2323</v>
      </c>
      <c r="E21" s="300"/>
      <c r="F21" s="300">
        <f t="shared" ca="1" si="1"/>
        <v>89</v>
      </c>
      <c r="G21" s="300"/>
      <c r="H21" s="300">
        <f t="shared" ca="1" si="2"/>
        <v>10</v>
      </c>
      <c r="I21" s="300"/>
      <c r="J21" s="300">
        <f t="shared" ca="1" si="3"/>
        <v>1</v>
      </c>
      <c r="K21" s="300"/>
      <c r="L21" s="300"/>
      <c r="M21" s="300"/>
      <c r="N21" s="300"/>
    </row>
    <row r="22" spans="1:14" x14ac:dyDescent="0.2">
      <c r="A22" s="204" t="s">
        <v>98</v>
      </c>
      <c r="B22" s="299" t="s">
        <v>99</v>
      </c>
      <c r="C22" s="300"/>
      <c r="D22" s="300">
        <f t="shared" ca="1" si="0"/>
        <v>3334</v>
      </c>
      <c r="E22" s="300"/>
      <c r="F22" s="300">
        <f t="shared" ca="1" si="1"/>
        <v>88</v>
      </c>
      <c r="G22" s="300"/>
      <c r="H22" s="300">
        <f t="shared" ca="1" si="2"/>
        <v>10</v>
      </c>
      <c r="I22" s="300"/>
      <c r="J22" s="300">
        <f t="shared" ca="1" si="3"/>
        <v>2</v>
      </c>
      <c r="K22" s="300"/>
      <c r="L22" s="300"/>
      <c r="M22" s="300"/>
      <c r="N22" s="300"/>
    </row>
    <row r="23" spans="1:14" x14ac:dyDescent="0.2">
      <c r="A23" s="204" t="s">
        <v>100</v>
      </c>
      <c r="B23" s="299" t="s">
        <v>101</v>
      </c>
      <c r="C23" s="300"/>
      <c r="D23" s="300">
        <f t="shared" ca="1" si="0"/>
        <v>1597</v>
      </c>
      <c r="E23" s="300"/>
      <c r="F23" s="300">
        <f t="shared" ca="1" si="1"/>
        <v>85</v>
      </c>
      <c r="G23" s="300"/>
      <c r="H23" s="300">
        <f t="shared" ca="1" si="2"/>
        <v>13</v>
      </c>
      <c r="I23" s="300"/>
      <c r="J23" s="300">
        <f t="shared" ca="1" si="3"/>
        <v>2</v>
      </c>
      <c r="K23" s="300"/>
      <c r="L23" s="300"/>
      <c r="M23" s="300"/>
      <c r="N23" s="300"/>
    </row>
    <row r="24" spans="1:14" x14ac:dyDescent="0.2">
      <c r="A24" s="204" t="s">
        <v>102</v>
      </c>
      <c r="B24" s="299" t="s">
        <v>103</v>
      </c>
      <c r="C24" s="300"/>
      <c r="D24" s="300">
        <f t="shared" ca="1" si="0"/>
        <v>1538</v>
      </c>
      <c r="E24" s="300"/>
      <c r="F24" s="300">
        <f t="shared" ca="1" si="1"/>
        <v>84</v>
      </c>
      <c r="G24" s="300"/>
      <c r="H24" s="300">
        <f t="shared" ca="1" si="2"/>
        <v>14</v>
      </c>
      <c r="I24" s="300"/>
      <c r="J24" s="300">
        <f t="shared" ca="1" si="3"/>
        <v>2</v>
      </c>
      <c r="K24" s="300"/>
      <c r="L24" s="300"/>
      <c r="M24" s="300"/>
      <c r="N24" s="300"/>
    </row>
    <row r="25" spans="1:14" x14ac:dyDescent="0.2">
      <c r="A25" s="204" t="s">
        <v>104</v>
      </c>
      <c r="B25" s="299" t="s">
        <v>105</v>
      </c>
      <c r="C25" s="300"/>
      <c r="D25" s="300">
        <f t="shared" ca="1" si="0"/>
        <v>2346</v>
      </c>
      <c r="E25" s="300"/>
      <c r="F25" s="300">
        <f t="shared" ca="1" si="1"/>
        <v>86</v>
      </c>
      <c r="G25" s="300"/>
      <c r="H25" s="300">
        <f t="shared" ca="1" si="2"/>
        <v>13</v>
      </c>
      <c r="I25" s="300"/>
      <c r="J25" s="300">
        <f t="shared" ca="1" si="3"/>
        <v>1</v>
      </c>
      <c r="K25" s="300"/>
      <c r="L25" s="300"/>
      <c r="M25" s="300"/>
      <c r="N25" s="300"/>
    </row>
    <row r="26" spans="1:14" x14ac:dyDescent="0.2">
      <c r="A26" s="204" t="s">
        <v>106</v>
      </c>
      <c r="B26" s="299" t="s">
        <v>107</v>
      </c>
      <c r="C26" s="300"/>
      <c r="D26" s="300">
        <f t="shared" ca="1" si="0"/>
        <v>3083</v>
      </c>
      <c r="E26" s="300"/>
      <c r="F26" s="300">
        <f t="shared" ca="1" si="1"/>
        <v>87</v>
      </c>
      <c r="G26" s="300"/>
      <c r="H26" s="300">
        <f t="shared" ca="1" si="2"/>
        <v>12</v>
      </c>
      <c r="I26" s="300"/>
      <c r="J26" s="300">
        <f t="shared" ca="1" si="3"/>
        <v>1</v>
      </c>
      <c r="K26" s="300"/>
      <c r="L26" s="300"/>
      <c r="M26" s="300"/>
      <c r="N26" s="300"/>
    </row>
    <row r="27" spans="1:14" x14ac:dyDescent="0.2">
      <c r="A27" s="86"/>
      <c r="B27" s="299"/>
      <c r="C27" s="300"/>
      <c r="D27" s="297"/>
      <c r="E27" s="297"/>
      <c r="F27" s="297"/>
      <c r="G27" s="297"/>
      <c r="H27" s="297"/>
      <c r="I27" s="297"/>
      <c r="J27" s="297"/>
      <c r="K27" s="300"/>
      <c r="L27" s="301"/>
      <c r="M27" s="300"/>
      <c r="N27" s="301"/>
    </row>
    <row r="28" spans="1:14" x14ac:dyDescent="0.2">
      <c r="A28" s="86" t="s">
        <v>108</v>
      </c>
      <c r="B28" s="90" t="s">
        <v>109</v>
      </c>
      <c r="C28" s="297"/>
      <c r="D28" s="297">
        <f t="shared" ca="1" si="0"/>
        <v>82099</v>
      </c>
      <c r="E28" s="297"/>
      <c r="F28" s="297">
        <f t="shared" ca="1" si="1"/>
        <v>84</v>
      </c>
      <c r="G28" s="297"/>
      <c r="H28" s="297">
        <f t="shared" ca="1" si="2"/>
        <v>14</v>
      </c>
      <c r="I28" s="297"/>
      <c r="J28" s="297">
        <f t="shared" ca="1" si="3"/>
        <v>1</v>
      </c>
      <c r="K28" s="297"/>
      <c r="L28" s="297"/>
      <c r="M28" s="297"/>
      <c r="N28" s="297"/>
    </row>
    <row r="29" spans="1:14" x14ac:dyDescent="0.2">
      <c r="A29" s="204"/>
      <c r="B29" s="299"/>
      <c r="C29" s="300"/>
      <c r="D29" s="297"/>
      <c r="E29" s="297"/>
      <c r="F29" s="297"/>
      <c r="G29" s="297"/>
      <c r="H29" s="297"/>
      <c r="I29" s="297"/>
      <c r="J29" s="297"/>
      <c r="K29" s="300"/>
      <c r="L29" s="301"/>
      <c r="M29" s="300"/>
      <c r="N29" s="301"/>
    </row>
    <row r="30" spans="1:14" x14ac:dyDescent="0.2">
      <c r="A30" s="204" t="s">
        <v>110</v>
      </c>
      <c r="B30" s="299" t="s">
        <v>111</v>
      </c>
      <c r="C30" s="300"/>
      <c r="D30" s="300">
        <f t="shared" ca="1" si="0"/>
        <v>2065</v>
      </c>
      <c r="E30" s="300"/>
      <c r="F30" s="300">
        <f t="shared" ca="1" si="1"/>
        <v>82</v>
      </c>
      <c r="G30" s="300"/>
      <c r="H30" s="300">
        <f t="shared" ca="1" si="2"/>
        <v>17</v>
      </c>
      <c r="I30" s="300"/>
      <c r="J30" s="300">
        <f t="shared" ca="1" si="3"/>
        <v>1</v>
      </c>
      <c r="K30" s="300"/>
      <c r="L30" s="300"/>
      <c r="M30" s="300"/>
      <c r="N30" s="300"/>
    </row>
    <row r="31" spans="1:14" x14ac:dyDescent="0.2">
      <c r="A31" s="204" t="s">
        <v>112</v>
      </c>
      <c r="B31" s="299" t="s">
        <v>113</v>
      </c>
      <c r="C31" s="300"/>
      <c r="D31" s="300">
        <f t="shared" ca="1" si="0"/>
        <v>1602</v>
      </c>
      <c r="E31" s="300"/>
      <c r="F31" s="300">
        <f t="shared" ca="1" si="1"/>
        <v>82</v>
      </c>
      <c r="G31" s="300"/>
      <c r="H31" s="300">
        <f t="shared" ca="1" si="2"/>
        <v>16</v>
      </c>
      <c r="I31" s="300"/>
      <c r="J31" s="300">
        <f t="shared" ca="1" si="3"/>
        <v>1</v>
      </c>
      <c r="K31" s="300"/>
      <c r="L31" s="300"/>
      <c r="M31" s="300"/>
      <c r="N31" s="300"/>
    </row>
    <row r="32" spans="1:14" x14ac:dyDescent="0.2">
      <c r="A32" s="204" t="s">
        <v>114</v>
      </c>
      <c r="B32" s="299" t="s">
        <v>115</v>
      </c>
      <c r="C32" s="300"/>
      <c r="D32" s="300">
        <f t="shared" ca="1" si="0"/>
        <v>3614</v>
      </c>
      <c r="E32" s="300"/>
      <c r="F32" s="300">
        <f t="shared" ca="1" si="1"/>
        <v>83</v>
      </c>
      <c r="G32" s="300"/>
      <c r="H32" s="300">
        <f t="shared" ca="1" si="2"/>
        <v>15</v>
      </c>
      <c r="I32" s="300"/>
      <c r="J32" s="300">
        <f t="shared" ca="1" si="3"/>
        <v>2</v>
      </c>
      <c r="K32" s="300"/>
      <c r="L32" s="300"/>
      <c r="M32" s="300"/>
      <c r="N32" s="300"/>
    </row>
    <row r="33" spans="1:14" x14ac:dyDescent="0.2">
      <c r="A33" s="204" t="s">
        <v>116</v>
      </c>
      <c r="B33" s="299" t="s">
        <v>117</v>
      </c>
      <c r="C33" s="300"/>
      <c r="D33" s="300">
        <f t="shared" ca="1" si="0"/>
        <v>2229</v>
      </c>
      <c r="E33" s="300"/>
      <c r="F33" s="300">
        <f t="shared" ca="1" si="1"/>
        <v>82</v>
      </c>
      <c r="G33" s="300"/>
      <c r="H33" s="300">
        <f t="shared" ca="1" si="2"/>
        <v>17</v>
      </c>
      <c r="I33" s="300"/>
      <c r="J33" s="300">
        <f t="shared" ca="1" si="3"/>
        <v>1</v>
      </c>
      <c r="K33" s="300"/>
      <c r="L33" s="300"/>
      <c r="M33" s="300"/>
      <c r="N33" s="300"/>
    </row>
    <row r="34" spans="1:14" x14ac:dyDescent="0.2">
      <c r="A34" s="204" t="s">
        <v>118</v>
      </c>
      <c r="B34" s="299" t="s">
        <v>119</v>
      </c>
      <c r="C34" s="300"/>
      <c r="D34" s="300">
        <f t="shared" ca="1" si="0"/>
        <v>3922</v>
      </c>
      <c r="E34" s="300"/>
      <c r="F34" s="300">
        <f t="shared" ca="1" si="1"/>
        <v>90</v>
      </c>
      <c r="G34" s="300"/>
      <c r="H34" s="300">
        <f t="shared" ca="1" si="2"/>
        <v>9</v>
      </c>
      <c r="I34" s="300"/>
      <c r="J34" s="300">
        <f t="shared" ca="1" si="3"/>
        <v>1</v>
      </c>
      <c r="K34" s="300"/>
      <c r="L34" s="300"/>
      <c r="M34" s="300"/>
      <c r="N34" s="300"/>
    </row>
    <row r="35" spans="1:14" x14ac:dyDescent="0.2">
      <c r="A35" s="204" t="s">
        <v>120</v>
      </c>
      <c r="B35" s="299" t="s">
        <v>121</v>
      </c>
      <c r="C35" s="300"/>
      <c r="D35" s="300">
        <f t="shared" ca="1" si="0"/>
        <v>3631</v>
      </c>
      <c r="E35" s="300"/>
      <c r="F35" s="300">
        <f t="shared" ca="1" si="1"/>
        <v>86</v>
      </c>
      <c r="G35" s="300"/>
      <c r="H35" s="300">
        <f t="shared" ca="1" si="2"/>
        <v>12</v>
      </c>
      <c r="I35" s="300"/>
      <c r="J35" s="300">
        <f t="shared" ca="1" si="3"/>
        <v>2</v>
      </c>
      <c r="K35" s="300"/>
      <c r="L35" s="300"/>
      <c r="M35" s="300"/>
      <c r="N35" s="300"/>
    </row>
    <row r="36" spans="1:14" x14ac:dyDescent="0.2">
      <c r="A36" s="204" t="s">
        <v>122</v>
      </c>
      <c r="B36" s="299" t="s">
        <v>123</v>
      </c>
      <c r="C36" s="300"/>
      <c r="D36" s="300">
        <f t="shared" ca="1" si="0"/>
        <v>4950</v>
      </c>
      <c r="E36" s="300"/>
      <c r="F36" s="300">
        <f t="shared" ca="1" si="1"/>
        <v>70</v>
      </c>
      <c r="G36" s="300"/>
      <c r="H36" s="300">
        <f t="shared" ca="1" si="2"/>
        <v>28</v>
      </c>
      <c r="I36" s="300"/>
      <c r="J36" s="300">
        <f t="shared" ca="1" si="3"/>
        <v>1</v>
      </c>
      <c r="K36" s="300"/>
      <c r="L36" s="300"/>
      <c r="M36" s="300"/>
      <c r="N36" s="300"/>
    </row>
    <row r="37" spans="1:14" x14ac:dyDescent="0.2">
      <c r="A37" s="204" t="s">
        <v>124</v>
      </c>
      <c r="B37" s="299" t="s">
        <v>125</v>
      </c>
      <c r="C37" s="300"/>
      <c r="D37" s="300">
        <f t="shared" ca="1" si="0"/>
        <v>1587</v>
      </c>
      <c r="E37" s="300"/>
      <c r="F37" s="300">
        <f t="shared" ca="1" si="1"/>
        <v>83</v>
      </c>
      <c r="G37" s="300"/>
      <c r="H37" s="300">
        <f t="shared" ca="1" si="2"/>
        <v>16</v>
      </c>
      <c r="I37" s="300"/>
      <c r="J37" s="300">
        <f t="shared" ca="1" si="3"/>
        <v>1</v>
      </c>
      <c r="K37" s="300"/>
      <c r="L37" s="300"/>
      <c r="M37" s="300"/>
      <c r="N37" s="300"/>
    </row>
    <row r="38" spans="1:14" x14ac:dyDescent="0.2">
      <c r="A38" s="204" t="s">
        <v>126</v>
      </c>
      <c r="B38" s="299" t="s">
        <v>127</v>
      </c>
      <c r="C38" s="300"/>
      <c r="D38" s="300">
        <f t="shared" ca="1" si="0"/>
        <v>1851</v>
      </c>
      <c r="E38" s="300"/>
      <c r="F38" s="300">
        <f t="shared" ca="1" si="1"/>
        <v>83</v>
      </c>
      <c r="G38" s="300"/>
      <c r="H38" s="300">
        <f t="shared" ca="1" si="2"/>
        <v>16</v>
      </c>
      <c r="I38" s="300"/>
      <c r="J38" s="300">
        <f t="shared" ca="1" si="3"/>
        <v>1</v>
      </c>
      <c r="K38" s="300"/>
      <c r="L38" s="300"/>
      <c r="M38" s="300"/>
      <c r="N38" s="300"/>
    </row>
    <row r="39" spans="1:14" x14ac:dyDescent="0.2">
      <c r="A39" s="204" t="s">
        <v>128</v>
      </c>
      <c r="B39" s="299" t="s">
        <v>129</v>
      </c>
      <c r="C39" s="300"/>
      <c r="D39" s="300">
        <f t="shared" ca="1" si="0"/>
        <v>13224</v>
      </c>
      <c r="E39" s="300"/>
      <c r="F39" s="300">
        <f t="shared" ca="1" si="1"/>
        <v>87</v>
      </c>
      <c r="G39" s="300"/>
      <c r="H39" s="300">
        <f t="shared" ca="1" si="2"/>
        <v>12</v>
      </c>
      <c r="I39" s="300"/>
      <c r="J39" s="300">
        <f t="shared" ca="1" si="3"/>
        <v>1</v>
      </c>
      <c r="K39" s="300"/>
      <c r="L39" s="300"/>
      <c r="M39" s="300"/>
      <c r="N39" s="300"/>
    </row>
    <row r="40" spans="1:14" ht="9.75" customHeight="1" x14ac:dyDescent="0.2">
      <c r="A40" s="204" t="s">
        <v>130</v>
      </c>
      <c r="B40" s="299" t="s">
        <v>131</v>
      </c>
      <c r="C40" s="300"/>
      <c r="D40" s="300">
        <f t="shared" ca="1" si="0"/>
        <v>4822</v>
      </c>
      <c r="E40" s="300"/>
      <c r="F40" s="300">
        <f t="shared" ca="1" si="1"/>
        <v>78</v>
      </c>
      <c r="G40" s="300"/>
      <c r="H40" s="300">
        <f t="shared" ca="1" si="2"/>
        <v>20</v>
      </c>
      <c r="I40" s="300"/>
      <c r="J40" s="300">
        <f t="shared" ca="1" si="3"/>
        <v>2</v>
      </c>
      <c r="K40" s="300"/>
      <c r="L40" s="300"/>
      <c r="M40" s="300"/>
      <c r="N40" s="300"/>
    </row>
    <row r="41" spans="1:14" x14ac:dyDescent="0.2">
      <c r="A41" s="204" t="s">
        <v>132</v>
      </c>
      <c r="B41" s="299" t="s">
        <v>133</v>
      </c>
      <c r="C41" s="300"/>
      <c r="D41" s="300">
        <f t="shared" ca="1" si="0"/>
        <v>6354</v>
      </c>
      <c r="E41" s="300"/>
      <c r="F41" s="300">
        <f t="shared" ca="1" si="1"/>
        <v>81</v>
      </c>
      <c r="G41" s="300"/>
      <c r="H41" s="300">
        <f t="shared" ca="1" si="2"/>
        <v>16</v>
      </c>
      <c r="I41" s="300"/>
      <c r="J41" s="300">
        <f t="shared" ca="1" si="3"/>
        <v>2</v>
      </c>
      <c r="K41" s="300"/>
      <c r="L41" s="300"/>
      <c r="M41" s="300"/>
      <c r="N41" s="300"/>
    </row>
    <row r="42" spans="1:14" x14ac:dyDescent="0.2">
      <c r="A42" s="204" t="s">
        <v>134</v>
      </c>
      <c r="B42" s="299" t="s">
        <v>135</v>
      </c>
      <c r="C42" s="300"/>
      <c r="D42" s="300">
        <f t="shared" ca="1" si="0"/>
        <v>3279</v>
      </c>
      <c r="E42" s="300"/>
      <c r="F42" s="300">
        <f t="shared" ca="1" si="1"/>
        <v>85</v>
      </c>
      <c r="G42" s="300"/>
      <c r="H42" s="300">
        <f t="shared" ca="1" si="2"/>
        <v>13</v>
      </c>
      <c r="I42" s="300"/>
      <c r="J42" s="300">
        <f t="shared" ca="1" si="3"/>
        <v>2</v>
      </c>
      <c r="K42" s="300"/>
      <c r="L42" s="300"/>
      <c r="M42" s="300"/>
      <c r="N42" s="300"/>
    </row>
    <row r="43" spans="1:14" x14ac:dyDescent="0.2">
      <c r="A43" s="204" t="s">
        <v>136</v>
      </c>
      <c r="B43" s="299" t="s">
        <v>137</v>
      </c>
      <c r="C43" s="300"/>
      <c r="D43" s="300">
        <f t="shared" ca="1" si="0"/>
        <v>2770</v>
      </c>
      <c r="E43" s="300"/>
      <c r="F43" s="300">
        <f t="shared" ca="1" si="1"/>
        <v>87</v>
      </c>
      <c r="G43" s="300"/>
      <c r="H43" s="300">
        <f t="shared" ca="1" si="2"/>
        <v>11</v>
      </c>
      <c r="I43" s="300"/>
      <c r="J43" s="300">
        <f t="shared" ca="1" si="3"/>
        <v>1</v>
      </c>
      <c r="K43" s="300"/>
      <c r="L43" s="300"/>
      <c r="M43" s="300"/>
      <c r="N43" s="300"/>
    </row>
    <row r="44" spans="1:14" x14ac:dyDescent="0.2">
      <c r="A44" s="204" t="s">
        <v>138</v>
      </c>
      <c r="B44" s="299" t="s">
        <v>139</v>
      </c>
      <c r="C44" s="300"/>
      <c r="D44" s="300">
        <f t="shared" ca="1" si="0"/>
        <v>2751</v>
      </c>
      <c r="E44" s="300"/>
      <c r="F44" s="300">
        <f t="shared" ca="1" si="1"/>
        <v>84</v>
      </c>
      <c r="G44" s="300"/>
      <c r="H44" s="300">
        <f t="shared" ca="1" si="2"/>
        <v>14</v>
      </c>
      <c r="I44" s="300"/>
      <c r="J44" s="300">
        <f t="shared" ca="1" si="3"/>
        <v>2</v>
      </c>
      <c r="K44" s="300"/>
      <c r="L44" s="300"/>
      <c r="M44" s="300"/>
      <c r="N44" s="300"/>
    </row>
    <row r="45" spans="1:14" x14ac:dyDescent="0.2">
      <c r="A45" s="204" t="s">
        <v>140</v>
      </c>
      <c r="B45" s="299" t="s">
        <v>141</v>
      </c>
      <c r="C45" s="300"/>
      <c r="D45" s="300">
        <f t="shared" ca="1" si="0"/>
        <v>2938</v>
      </c>
      <c r="E45" s="300"/>
      <c r="F45" s="300">
        <f t="shared" ca="1" si="1"/>
        <v>86</v>
      </c>
      <c r="G45" s="300"/>
      <c r="H45" s="300">
        <f t="shared" ca="1" si="2"/>
        <v>13</v>
      </c>
      <c r="I45" s="300"/>
      <c r="J45" s="300">
        <f t="shared" ca="1" si="3"/>
        <v>2</v>
      </c>
      <c r="K45" s="300"/>
      <c r="L45" s="300"/>
      <c r="M45" s="300"/>
      <c r="N45" s="300"/>
    </row>
    <row r="46" spans="1:14" x14ac:dyDescent="0.2">
      <c r="A46" s="204" t="s">
        <v>142</v>
      </c>
      <c r="B46" s="299" t="s">
        <v>438</v>
      </c>
      <c r="C46" s="300"/>
      <c r="D46" s="300">
        <f t="shared" ca="1" si="0"/>
        <v>1985</v>
      </c>
      <c r="E46" s="300"/>
      <c r="F46" s="300">
        <f t="shared" ca="1" si="1"/>
        <v>88</v>
      </c>
      <c r="G46" s="300"/>
      <c r="H46" s="300">
        <f t="shared" ca="1" si="2"/>
        <v>11</v>
      </c>
      <c r="I46" s="300"/>
      <c r="J46" s="300">
        <f t="shared" ca="1" si="3"/>
        <v>1</v>
      </c>
      <c r="K46" s="300"/>
      <c r="L46" s="300"/>
      <c r="M46" s="300"/>
      <c r="N46" s="300"/>
    </row>
    <row r="47" spans="1:14" x14ac:dyDescent="0.2">
      <c r="A47" s="204" t="s">
        <v>143</v>
      </c>
      <c r="B47" s="299" t="s">
        <v>144</v>
      </c>
      <c r="C47" s="300"/>
      <c r="D47" s="300">
        <f t="shared" ca="1" si="0"/>
        <v>3311</v>
      </c>
      <c r="E47" s="300"/>
      <c r="F47" s="300">
        <f t="shared" ca="1" si="1"/>
        <v>86</v>
      </c>
      <c r="G47" s="300"/>
      <c r="H47" s="300">
        <f t="shared" ca="1" si="2"/>
        <v>12</v>
      </c>
      <c r="I47" s="300"/>
      <c r="J47" s="300">
        <f t="shared" ca="1" si="3"/>
        <v>2</v>
      </c>
      <c r="K47" s="300"/>
      <c r="L47" s="300"/>
      <c r="M47" s="300"/>
      <c r="N47" s="300"/>
    </row>
    <row r="48" spans="1:14" x14ac:dyDescent="0.2">
      <c r="A48" s="204" t="s">
        <v>145</v>
      </c>
      <c r="B48" s="299" t="s">
        <v>146</v>
      </c>
      <c r="C48" s="300"/>
      <c r="D48" s="300">
        <f t="shared" ca="1" si="0"/>
        <v>2728</v>
      </c>
      <c r="E48" s="300"/>
      <c r="F48" s="300">
        <f t="shared" ca="1" si="1"/>
        <v>84</v>
      </c>
      <c r="G48" s="300"/>
      <c r="H48" s="300">
        <f t="shared" ca="1" si="2"/>
        <v>15</v>
      </c>
      <c r="I48" s="300"/>
      <c r="J48" s="300">
        <f t="shared" ca="1" si="3"/>
        <v>1</v>
      </c>
      <c r="K48" s="300"/>
      <c r="L48" s="300"/>
      <c r="M48" s="300"/>
      <c r="N48" s="300"/>
    </row>
    <row r="49" spans="1:14" x14ac:dyDescent="0.2">
      <c r="A49" s="204" t="s">
        <v>147</v>
      </c>
      <c r="B49" s="299" t="s">
        <v>148</v>
      </c>
      <c r="C49" s="300"/>
      <c r="D49" s="300">
        <f t="shared" ca="1" si="0"/>
        <v>2777</v>
      </c>
      <c r="E49" s="300"/>
      <c r="F49" s="300">
        <f t="shared" ca="1" si="1"/>
        <v>89</v>
      </c>
      <c r="G49" s="300"/>
      <c r="H49" s="300">
        <f t="shared" ca="1" si="2"/>
        <v>10</v>
      </c>
      <c r="I49" s="300"/>
      <c r="J49" s="300">
        <f t="shared" ca="1" si="3"/>
        <v>1</v>
      </c>
      <c r="K49" s="300"/>
      <c r="L49" s="300"/>
      <c r="M49" s="300"/>
      <c r="N49" s="300"/>
    </row>
    <row r="50" spans="1:14" x14ac:dyDescent="0.2">
      <c r="A50" s="204" t="s">
        <v>149</v>
      </c>
      <c r="B50" s="299" t="s">
        <v>150</v>
      </c>
      <c r="C50" s="300"/>
      <c r="D50" s="300">
        <f t="shared" ca="1" si="0"/>
        <v>2438</v>
      </c>
      <c r="E50" s="300"/>
      <c r="F50" s="300">
        <f t="shared" ca="1" si="1"/>
        <v>87</v>
      </c>
      <c r="G50" s="300"/>
      <c r="H50" s="300">
        <f t="shared" ca="1" si="2"/>
        <v>11</v>
      </c>
      <c r="I50" s="300"/>
      <c r="J50" s="300">
        <f t="shared" ca="1" si="3"/>
        <v>2</v>
      </c>
      <c r="K50" s="300"/>
      <c r="L50" s="300"/>
      <c r="M50" s="300"/>
      <c r="N50" s="300"/>
    </row>
    <row r="51" spans="1:14" x14ac:dyDescent="0.2">
      <c r="A51" s="204" t="s">
        <v>151</v>
      </c>
      <c r="B51" s="299" t="s">
        <v>152</v>
      </c>
      <c r="C51" s="300"/>
      <c r="D51" s="300">
        <f t="shared" ca="1" si="0"/>
        <v>3625</v>
      </c>
      <c r="E51" s="300"/>
      <c r="F51" s="300">
        <f t="shared" ca="1" si="1"/>
        <v>87</v>
      </c>
      <c r="G51" s="300"/>
      <c r="H51" s="300">
        <f t="shared" ca="1" si="2"/>
        <v>11</v>
      </c>
      <c r="I51" s="300"/>
      <c r="J51" s="300">
        <f t="shared" ca="1" si="3"/>
        <v>1</v>
      </c>
      <c r="K51" s="300"/>
      <c r="L51" s="300"/>
      <c r="M51" s="300"/>
      <c r="N51" s="300"/>
    </row>
    <row r="52" spans="1:14" x14ac:dyDescent="0.2">
      <c r="A52" s="204" t="s">
        <v>153</v>
      </c>
      <c r="B52" s="299" t="s">
        <v>154</v>
      </c>
      <c r="C52" s="300"/>
      <c r="D52" s="300">
        <f t="shared" ca="1" si="0"/>
        <v>3646</v>
      </c>
      <c r="E52" s="300"/>
      <c r="F52" s="300">
        <f t="shared" ca="1" si="1"/>
        <v>85</v>
      </c>
      <c r="G52" s="300"/>
      <c r="H52" s="300">
        <f t="shared" ca="1" si="2"/>
        <v>14</v>
      </c>
      <c r="I52" s="300"/>
      <c r="J52" s="300">
        <f t="shared" ca="1" si="3"/>
        <v>1</v>
      </c>
      <c r="K52" s="300"/>
      <c r="L52" s="300"/>
      <c r="M52" s="300"/>
      <c r="N52" s="300"/>
    </row>
    <row r="53" spans="1:14" x14ac:dyDescent="0.2">
      <c r="A53" s="86"/>
      <c r="B53" s="302"/>
      <c r="C53" s="300"/>
      <c r="D53" s="297"/>
      <c r="E53" s="297"/>
      <c r="F53" s="297"/>
      <c r="G53" s="297"/>
      <c r="H53" s="297"/>
      <c r="I53" s="297"/>
      <c r="J53" s="297"/>
      <c r="K53" s="300"/>
      <c r="L53" s="301"/>
      <c r="M53" s="300"/>
      <c r="N53" s="301"/>
    </row>
    <row r="54" spans="1:14" x14ac:dyDescent="0.2">
      <c r="A54" s="86" t="s">
        <v>155</v>
      </c>
      <c r="B54" s="90" t="s">
        <v>156</v>
      </c>
      <c r="C54" s="297"/>
      <c r="D54" s="297">
        <f t="shared" ca="1" si="0"/>
        <v>61583</v>
      </c>
      <c r="E54" s="297"/>
      <c r="F54" s="297">
        <f t="shared" ca="1" si="1"/>
        <v>83</v>
      </c>
      <c r="G54" s="297"/>
      <c r="H54" s="297">
        <f t="shared" ca="1" si="2"/>
        <v>15</v>
      </c>
      <c r="I54" s="297"/>
      <c r="J54" s="297">
        <f t="shared" ca="1" si="3"/>
        <v>2</v>
      </c>
      <c r="K54" s="297"/>
      <c r="L54" s="297"/>
      <c r="M54" s="297"/>
      <c r="N54" s="297"/>
    </row>
    <row r="55" spans="1:14" x14ac:dyDescent="0.2">
      <c r="A55" s="204"/>
      <c r="B55" s="299"/>
      <c r="C55" s="300"/>
      <c r="D55" s="297"/>
      <c r="E55" s="297"/>
      <c r="F55" s="297"/>
      <c r="G55" s="297"/>
      <c r="H55" s="297"/>
      <c r="I55" s="297"/>
      <c r="J55" s="297"/>
      <c r="K55" s="300"/>
      <c r="L55" s="301"/>
      <c r="M55" s="300"/>
      <c r="N55" s="301"/>
    </row>
    <row r="56" spans="1:14" x14ac:dyDescent="0.2">
      <c r="A56" s="204" t="s">
        <v>157</v>
      </c>
      <c r="B56" s="299" t="s">
        <v>158</v>
      </c>
      <c r="C56" s="300"/>
      <c r="D56" s="300">
        <f t="shared" ca="1" si="0"/>
        <v>2655</v>
      </c>
      <c r="E56" s="300"/>
      <c r="F56" s="300">
        <f t="shared" ca="1" si="1"/>
        <v>85</v>
      </c>
      <c r="G56" s="300"/>
      <c r="H56" s="300">
        <f t="shared" ca="1" si="2"/>
        <v>14</v>
      </c>
      <c r="I56" s="300"/>
      <c r="J56" s="300">
        <f t="shared" ca="1" si="3"/>
        <v>2</v>
      </c>
      <c r="K56" s="300"/>
      <c r="L56" s="300"/>
      <c r="M56" s="300"/>
      <c r="N56" s="300"/>
    </row>
    <row r="57" spans="1:14" x14ac:dyDescent="0.2">
      <c r="A57" s="204" t="s">
        <v>159</v>
      </c>
      <c r="B57" s="299" t="s">
        <v>160</v>
      </c>
      <c r="C57" s="300"/>
      <c r="D57" s="300">
        <f t="shared" ca="1" si="0"/>
        <v>7716</v>
      </c>
      <c r="E57" s="300"/>
      <c r="F57" s="300">
        <f t="shared" ca="1" si="1"/>
        <v>82</v>
      </c>
      <c r="G57" s="300"/>
      <c r="H57" s="300">
        <f t="shared" ca="1" si="2"/>
        <v>17</v>
      </c>
      <c r="I57" s="300"/>
      <c r="J57" s="300">
        <f t="shared" ca="1" si="3"/>
        <v>2</v>
      </c>
      <c r="K57" s="300"/>
      <c r="L57" s="300"/>
      <c r="M57" s="300"/>
      <c r="N57" s="300"/>
    </row>
    <row r="58" spans="1:14" x14ac:dyDescent="0.2">
      <c r="A58" s="204" t="s">
        <v>161</v>
      </c>
      <c r="B58" s="299" t="s">
        <v>162</v>
      </c>
      <c r="C58" s="300"/>
      <c r="D58" s="300">
        <f t="shared" ca="1" si="0"/>
        <v>2686</v>
      </c>
      <c r="E58" s="300"/>
      <c r="F58" s="300">
        <f t="shared" ca="1" si="1"/>
        <v>87</v>
      </c>
      <c r="G58" s="300"/>
      <c r="H58" s="300">
        <f t="shared" ca="1" si="2"/>
        <v>12</v>
      </c>
      <c r="I58" s="300"/>
      <c r="J58" s="300">
        <f t="shared" ca="1" si="3"/>
        <v>1</v>
      </c>
      <c r="K58" s="300"/>
      <c r="L58" s="300"/>
      <c r="M58" s="300"/>
      <c r="N58" s="300"/>
    </row>
    <row r="59" spans="1:14" x14ac:dyDescent="0.2">
      <c r="A59" s="204" t="s">
        <v>163</v>
      </c>
      <c r="B59" s="299" t="s">
        <v>164</v>
      </c>
      <c r="C59" s="300"/>
      <c r="D59" s="300">
        <f t="shared" ca="1" si="0"/>
        <v>3512</v>
      </c>
      <c r="E59" s="300"/>
      <c r="F59" s="300">
        <f t="shared" ca="1" si="1"/>
        <v>81</v>
      </c>
      <c r="G59" s="300"/>
      <c r="H59" s="300">
        <f t="shared" ca="1" si="2"/>
        <v>17</v>
      </c>
      <c r="I59" s="300"/>
      <c r="J59" s="300">
        <f t="shared" ca="1" si="3"/>
        <v>2</v>
      </c>
      <c r="K59" s="300"/>
      <c r="L59" s="300"/>
      <c r="M59" s="300"/>
      <c r="N59" s="300"/>
    </row>
    <row r="60" spans="1:14" x14ac:dyDescent="0.2">
      <c r="A60" s="204" t="s">
        <v>165</v>
      </c>
      <c r="B60" s="299" t="s">
        <v>166</v>
      </c>
      <c r="C60" s="300"/>
      <c r="D60" s="300">
        <f t="shared" ca="1" si="0"/>
        <v>3379</v>
      </c>
      <c r="E60" s="300"/>
      <c r="F60" s="300">
        <f t="shared" ca="1" si="1"/>
        <v>88</v>
      </c>
      <c r="G60" s="300"/>
      <c r="H60" s="300">
        <f t="shared" ca="1" si="2"/>
        <v>11</v>
      </c>
      <c r="I60" s="300"/>
      <c r="J60" s="300">
        <f t="shared" ca="1" si="3"/>
        <v>1</v>
      </c>
      <c r="K60" s="300"/>
      <c r="L60" s="300"/>
      <c r="M60" s="300"/>
      <c r="N60" s="300"/>
    </row>
    <row r="61" spans="1:14" x14ac:dyDescent="0.2">
      <c r="A61" s="204" t="s">
        <v>167</v>
      </c>
      <c r="B61" s="299" t="s">
        <v>440</v>
      </c>
      <c r="C61" s="300"/>
      <c r="D61" s="300">
        <f t="shared" ca="1" si="0"/>
        <v>3013</v>
      </c>
      <c r="E61" s="300"/>
      <c r="F61" s="300">
        <f t="shared" ca="1" si="1"/>
        <v>82</v>
      </c>
      <c r="G61" s="300"/>
      <c r="H61" s="300">
        <f t="shared" ca="1" si="2"/>
        <v>16</v>
      </c>
      <c r="I61" s="300"/>
      <c r="J61" s="300">
        <f t="shared" ca="1" si="3"/>
        <v>2</v>
      </c>
      <c r="K61" s="300"/>
      <c r="L61" s="300"/>
      <c r="M61" s="300"/>
      <c r="N61" s="300"/>
    </row>
    <row r="62" spans="1:14" x14ac:dyDescent="0.2">
      <c r="A62" s="204" t="s">
        <v>168</v>
      </c>
      <c r="B62" s="299" t="s">
        <v>169</v>
      </c>
      <c r="C62" s="300"/>
      <c r="D62" s="300">
        <f t="shared" ca="1" si="0"/>
        <v>5283</v>
      </c>
      <c r="E62" s="300"/>
      <c r="F62" s="300">
        <f t="shared" ca="1" si="1"/>
        <v>86</v>
      </c>
      <c r="G62" s="300"/>
      <c r="H62" s="300">
        <f t="shared" ca="1" si="2"/>
        <v>13</v>
      </c>
      <c r="I62" s="300"/>
      <c r="J62" s="300">
        <f t="shared" ca="1" si="3"/>
        <v>2</v>
      </c>
      <c r="K62" s="300"/>
      <c r="L62" s="300"/>
      <c r="M62" s="300"/>
      <c r="N62" s="300"/>
    </row>
    <row r="63" spans="1:14" x14ac:dyDescent="0.2">
      <c r="A63" s="204" t="s">
        <v>170</v>
      </c>
      <c r="B63" s="299" t="s">
        <v>171</v>
      </c>
      <c r="C63" s="300"/>
      <c r="D63" s="300">
        <f t="shared" ca="1" si="0"/>
        <v>8703</v>
      </c>
      <c r="E63" s="300"/>
      <c r="F63" s="300">
        <f t="shared" ca="1" si="1"/>
        <v>81</v>
      </c>
      <c r="G63" s="300"/>
      <c r="H63" s="300">
        <f t="shared" ca="1" si="2"/>
        <v>17</v>
      </c>
      <c r="I63" s="300"/>
      <c r="J63" s="300">
        <f t="shared" ca="1" si="3"/>
        <v>2</v>
      </c>
      <c r="K63" s="300"/>
      <c r="L63" s="300"/>
      <c r="M63" s="300"/>
      <c r="N63" s="300"/>
    </row>
    <row r="64" spans="1:14" x14ac:dyDescent="0.2">
      <c r="A64" s="204" t="s">
        <v>172</v>
      </c>
      <c r="B64" s="299" t="s">
        <v>173</v>
      </c>
      <c r="C64" s="300"/>
      <c r="D64" s="300">
        <f t="shared" ca="1" si="0"/>
        <v>1873</v>
      </c>
      <c r="E64" s="300"/>
      <c r="F64" s="300">
        <f t="shared" ca="1" si="1"/>
        <v>83</v>
      </c>
      <c r="G64" s="300"/>
      <c r="H64" s="300">
        <f t="shared" ca="1" si="2"/>
        <v>16</v>
      </c>
      <c r="I64" s="300"/>
      <c r="J64" s="300">
        <f t="shared" ca="1" si="3"/>
        <v>1</v>
      </c>
      <c r="K64" s="300"/>
      <c r="L64" s="300"/>
      <c r="M64" s="300"/>
      <c r="N64" s="300"/>
    </row>
    <row r="65" spans="1:14" x14ac:dyDescent="0.2">
      <c r="A65" s="204" t="s">
        <v>174</v>
      </c>
      <c r="B65" s="299" t="s">
        <v>175</v>
      </c>
      <c r="C65" s="300"/>
      <c r="D65" s="300">
        <f t="shared" ca="1" si="0"/>
        <v>1917</v>
      </c>
      <c r="E65" s="300"/>
      <c r="F65" s="300">
        <f t="shared" ca="1" si="1"/>
        <v>85</v>
      </c>
      <c r="G65" s="300"/>
      <c r="H65" s="300">
        <f t="shared" ca="1" si="2"/>
        <v>14</v>
      </c>
      <c r="I65" s="300"/>
      <c r="J65" s="300">
        <f t="shared" ca="1" si="3"/>
        <v>2</v>
      </c>
      <c r="K65" s="300"/>
      <c r="L65" s="300"/>
      <c r="M65" s="300"/>
      <c r="N65" s="300"/>
    </row>
    <row r="66" spans="1:14" x14ac:dyDescent="0.2">
      <c r="A66" s="204" t="s">
        <v>176</v>
      </c>
      <c r="B66" s="299" t="s">
        <v>177</v>
      </c>
      <c r="C66" s="300"/>
      <c r="D66" s="300">
        <f t="shared" ca="1" si="0"/>
        <v>6075</v>
      </c>
      <c r="E66" s="300"/>
      <c r="F66" s="300">
        <f t="shared" ca="1" si="1"/>
        <v>85</v>
      </c>
      <c r="G66" s="300"/>
      <c r="H66" s="300">
        <f t="shared" ca="1" si="2"/>
        <v>14</v>
      </c>
      <c r="I66" s="300"/>
      <c r="J66" s="300">
        <f t="shared" ca="1" si="3"/>
        <v>1</v>
      </c>
      <c r="K66" s="300"/>
      <c r="L66" s="300"/>
      <c r="M66" s="300"/>
      <c r="N66" s="300"/>
    </row>
    <row r="67" spans="1:14" x14ac:dyDescent="0.2">
      <c r="A67" s="204" t="s">
        <v>178</v>
      </c>
      <c r="B67" s="299" t="s">
        <v>179</v>
      </c>
      <c r="C67" s="300"/>
      <c r="D67" s="300">
        <f t="shared" ca="1" si="0"/>
        <v>3091</v>
      </c>
      <c r="E67" s="300"/>
      <c r="F67" s="300">
        <f t="shared" ca="1" si="1"/>
        <v>81</v>
      </c>
      <c r="G67" s="300"/>
      <c r="H67" s="300">
        <f t="shared" ca="1" si="2"/>
        <v>18</v>
      </c>
      <c r="I67" s="300"/>
      <c r="J67" s="300">
        <f t="shared" ca="1" si="3"/>
        <v>1</v>
      </c>
      <c r="K67" s="300"/>
      <c r="L67" s="300"/>
      <c r="M67" s="300"/>
      <c r="N67" s="300"/>
    </row>
    <row r="68" spans="1:14" x14ac:dyDescent="0.2">
      <c r="A68" s="204" t="s">
        <v>180</v>
      </c>
      <c r="B68" s="299" t="s">
        <v>181</v>
      </c>
      <c r="C68" s="300"/>
      <c r="D68" s="300">
        <f t="shared" ca="1" si="0"/>
        <v>5984</v>
      </c>
      <c r="E68" s="300"/>
      <c r="F68" s="300">
        <f t="shared" ca="1" si="1"/>
        <v>80</v>
      </c>
      <c r="G68" s="300"/>
      <c r="H68" s="300">
        <f t="shared" ca="1" si="2"/>
        <v>18</v>
      </c>
      <c r="I68" s="300"/>
      <c r="J68" s="300">
        <f t="shared" ca="1" si="3"/>
        <v>2</v>
      </c>
      <c r="K68" s="300"/>
      <c r="L68" s="300"/>
      <c r="M68" s="300"/>
      <c r="N68" s="300"/>
    </row>
    <row r="69" spans="1:14" x14ac:dyDescent="0.2">
      <c r="A69" s="204" t="s">
        <v>182</v>
      </c>
      <c r="B69" s="299" t="s">
        <v>183</v>
      </c>
      <c r="C69" s="300"/>
      <c r="D69" s="300">
        <f t="shared" ca="1" si="0"/>
        <v>3773</v>
      </c>
      <c r="E69" s="300"/>
      <c r="F69" s="300">
        <f t="shared" ca="1" si="1"/>
        <v>85</v>
      </c>
      <c r="G69" s="300"/>
      <c r="H69" s="300">
        <f t="shared" ca="1" si="2"/>
        <v>13</v>
      </c>
      <c r="I69" s="300"/>
      <c r="J69" s="300">
        <f t="shared" ca="1" si="3"/>
        <v>2</v>
      </c>
      <c r="K69" s="300"/>
      <c r="L69" s="300"/>
      <c r="M69" s="300"/>
      <c r="N69" s="300"/>
    </row>
    <row r="70" spans="1:14" x14ac:dyDescent="0.2">
      <c r="A70" s="204" t="s">
        <v>184</v>
      </c>
      <c r="B70" s="299" t="s">
        <v>185</v>
      </c>
      <c r="C70" s="300"/>
      <c r="D70" s="300">
        <f t="shared" ca="1" si="0"/>
        <v>1923</v>
      </c>
      <c r="E70" s="300"/>
      <c r="F70" s="300">
        <f t="shared" ca="1" si="1"/>
        <v>84</v>
      </c>
      <c r="G70" s="300"/>
      <c r="H70" s="300">
        <f t="shared" ca="1" si="2"/>
        <v>15</v>
      </c>
      <c r="I70" s="300"/>
      <c r="J70" s="300">
        <f t="shared" ca="1" si="3"/>
        <v>1</v>
      </c>
      <c r="K70" s="300"/>
      <c r="L70" s="300"/>
      <c r="M70" s="300"/>
      <c r="N70" s="300"/>
    </row>
    <row r="71" spans="1:14" x14ac:dyDescent="0.2">
      <c r="A71" s="86"/>
      <c r="B71" s="302"/>
      <c r="C71" s="300"/>
      <c r="D71" s="297"/>
      <c r="E71" s="297"/>
      <c r="F71" s="297"/>
      <c r="G71" s="297"/>
      <c r="H71" s="297"/>
      <c r="I71" s="297"/>
      <c r="J71" s="297"/>
      <c r="K71" s="300"/>
      <c r="L71" s="301"/>
      <c r="M71" s="300"/>
      <c r="N71" s="301"/>
    </row>
    <row r="72" spans="1:14" x14ac:dyDescent="0.2">
      <c r="A72" s="86" t="s">
        <v>186</v>
      </c>
      <c r="B72" s="90" t="s">
        <v>187</v>
      </c>
      <c r="C72" s="297"/>
      <c r="D72" s="297">
        <f t="shared" ca="1" si="0"/>
        <v>51093</v>
      </c>
      <c r="E72" s="297"/>
      <c r="F72" s="297">
        <f t="shared" ca="1" si="1"/>
        <v>85</v>
      </c>
      <c r="G72" s="297"/>
      <c r="H72" s="297">
        <f t="shared" ca="1" si="2"/>
        <v>14</v>
      </c>
      <c r="I72" s="297"/>
      <c r="J72" s="297">
        <f t="shared" ca="1" si="3"/>
        <v>2</v>
      </c>
      <c r="K72" s="297"/>
      <c r="L72" s="297"/>
      <c r="M72" s="297"/>
      <c r="N72" s="297"/>
    </row>
    <row r="73" spans="1:14" x14ac:dyDescent="0.2">
      <c r="A73" s="204"/>
      <c r="B73" s="299"/>
      <c r="C73" s="300"/>
      <c r="D73" s="297"/>
      <c r="E73" s="297"/>
      <c r="F73" s="297"/>
      <c r="G73" s="297"/>
      <c r="H73" s="297"/>
      <c r="I73" s="297"/>
      <c r="J73" s="297"/>
      <c r="K73" s="300"/>
      <c r="L73" s="301"/>
      <c r="M73" s="300"/>
      <c r="N73" s="301"/>
    </row>
    <row r="74" spans="1:14" x14ac:dyDescent="0.2">
      <c r="A74" s="204" t="s">
        <v>188</v>
      </c>
      <c r="B74" s="299" t="s">
        <v>189</v>
      </c>
      <c r="C74" s="300"/>
      <c r="D74" s="300">
        <f t="shared" ca="1" si="0"/>
        <v>3036</v>
      </c>
      <c r="E74" s="300"/>
      <c r="F74" s="300">
        <f t="shared" ca="1" si="1"/>
        <v>76</v>
      </c>
      <c r="G74" s="300"/>
      <c r="H74" s="300">
        <f t="shared" ca="1" si="2"/>
        <v>22</v>
      </c>
      <c r="I74" s="300"/>
      <c r="J74" s="300">
        <f t="shared" ca="1" si="3"/>
        <v>2</v>
      </c>
      <c r="K74" s="300"/>
      <c r="L74" s="300"/>
      <c r="M74" s="300"/>
      <c r="N74" s="300"/>
    </row>
    <row r="75" spans="1:14" x14ac:dyDescent="0.2">
      <c r="A75" s="204" t="s">
        <v>190</v>
      </c>
      <c r="B75" s="299" t="s">
        <v>191</v>
      </c>
      <c r="C75" s="300"/>
      <c r="D75" s="300">
        <f t="shared" ca="1" si="0"/>
        <v>8133</v>
      </c>
      <c r="E75" s="300"/>
      <c r="F75" s="300">
        <f t="shared" ca="1" si="1"/>
        <v>85</v>
      </c>
      <c r="G75" s="300"/>
      <c r="H75" s="300">
        <f t="shared" ca="1" si="2"/>
        <v>13</v>
      </c>
      <c r="I75" s="300"/>
      <c r="J75" s="300">
        <f t="shared" ca="1" si="3"/>
        <v>2</v>
      </c>
      <c r="K75" s="300"/>
      <c r="L75" s="300"/>
      <c r="M75" s="300"/>
      <c r="N75" s="300"/>
    </row>
    <row r="76" spans="1:14" x14ac:dyDescent="0.2">
      <c r="A76" s="204" t="s">
        <v>192</v>
      </c>
      <c r="B76" s="299" t="s">
        <v>193</v>
      </c>
      <c r="C76" s="300"/>
      <c r="D76" s="300">
        <f t="shared" ca="1" si="0"/>
        <v>4220</v>
      </c>
      <c r="E76" s="300"/>
      <c r="F76" s="300">
        <f t="shared" ca="1" si="1"/>
        <v>84</v>
      </c>
      <c r="G76" s="300"/>
      <c r="H76" s="300">
        <f t="shared" ca="1" si="2"/>
        <v>14</v>
      </c>
      <c r="I76" s="300"/>
      <c r="J76" s="300">
        <f t="shared" ca="1" si="3"/>
        <v>2</v>
      </c>
      <c r="K76" s="300"/>
      <c r="L76" s="300"/>
      <c r="M76" s="300"/>
      <c r="N76" s="300"/>
    </row>
    <row r="77" spans="1:14" x14ac:dyDescent="0.2">
      <c r="A77" s="204" t="s">
        <v>194</v>
      </c>
      <c r="B77" s="299" t="s">
        <v>195</v>
      </c>
      <c r="C77" s="300"/>
      <c r="D77" s="300">
        <f t="shared" ref="D77:D140" ca="1" si="4">VLOOKUP(TRIM($A77),INDIRECT($U$11),3+$U$12,FALSE)</f>
        <v>7253</v>
      </c>
      <c r="E77" s="300"/>
      <c r="F77" s="300">
        <f t="shared" ref="F77:F140" ca="1" si="5">VLOOKUP(TRIM($A77),INDIRECT($U$11),4+$U$12,FALSE)</f>
        <v>89</v>
      </c>
      <c r="G77" s="300"/>
      <c r="H77" s="300">
        <f t="shared" ref="H77:H140" ca="1" si="6">VLOOKUP(TRIM($A77),INDIRECT($U$11),5+$U$12,FALSE)</f>
        <v>10</v>
      </c>
      <c r="I77" s="300"/>
      <c r="J77" s="300">
        <f t="shared" ref="J77:J140" ca="1" si="7">VLOOKUP(TRIM($A77),INDIRECT($U$11),6+$U$12,FALSE)</f>
        <v>1</v>
      </c>
      <c r="K77" s="300"/>
      <c r="L77" s="300"/>
      <c r="M77" s="300"/>
      <c r="N77" s="300"/>
    </row>
    <row r="78" spans="1:14" x14ac:dyDescent="0.2">
      <c r="A78" s="204" t="s">
        <v>196</v>
      </c>
      <c r="B78" s="299" t="s">
        <v>197</v>
      </c>
      <c r="C78" s="300"/>
      <c r="D78" s="300">
        <f t="shared" ca="1" si="4"/>
        <v>7336</v>
      </c>
      <c r="E78" s="300"/>
      <c r="F78" s="300">
        <f t="shared" ca="1" si="5"/>
        <v>89</v>
      </c>
      <c r="G78" s="300"/>
      <c r="H78" s="300">
        <f t="shared" ca="1" si="6"/>
        <v>10</v>
      </c>
      <c r="I78" s="300"/>
      <c r="J78" s="300">
        <f t="shared" ca="1" si="7"/>
        <v>1</v>
      </c>
      <c r="K78" s="300"/>
      <c r="L78" s="300"/>
      <c r="M78" s="300"/>
      <c r="N78" s="300"/>
    </row>
    <row r="79" spans="1:14" x14ac:dyDescent="0.2">
      <c r="A79" s="204" t="s">
        <v>198</v>
      </c>
      <c r="B79" s="299" t="s">
        <v>199</v>
      </c>
      <c r="C79" s="300"/>
      <c r="D79" s="300">
        <f t="shared" ca="1" si="4"/>
        <v>8660</v>
      </c>
      <c r="E79" s="300"/>
      <c r="F79" s="300">
        <f t="shared" ca="1" si="5"/>
        <v>84</v>
      </c>
      <c r="G79" s="300"/>
      <c r="H79" s="300">
        <f t="shared" ca="1" si="6"/>
        <v>14</v>
      </c>
      <c r="I79" s="300"/>
      <c r="J79" s="300">
        <f t="shared" ca="1" si="7"/>
        <v>2</v>
      </c>
      <c r="K79" s="300"/>
      <c r="L79" s="300"/>
      <c r="M79" s="300"/>
      <c r="N79" s="300"/>
    </row>
    <row r="80" spans="1:14" x14ac:dyDescent="0.2">
      <c r="A80" s="204" t="s">
        <v>200</v>
      </c>
      <c r="B80" s="299" t="s">
        <v>201</v>
      </c>
      <c r="C80" s="300"/>
      <c r="D80" s="300">
        <f t="shared" ca="1" si="4"/>
        <v>3369</v>
      </c>
      <c r="E80" s="300"/>
      <c r="F80" s="300">
        <f t="shared" ca="1" si="5"/>
        <v>76</v>
      </c>
      <c r="G80" s="300"/>
      <c r="H80" s="300">
        <f t="shared" ca="1" si="6"/>
        <v>20</v>
      </c>
      <c r="I80" s="300"/>
      <c r="J80" s="300">
        <f t="shared" ca="1" si="7"/>
        <v>3</v>
      </c>
      <c r="K80" s="300"/>
      <c r="L80" s="300"/>
      <c r="M80" s="300"/>
      <c r="N80" s="300"/>
    </row>
    <row r="81" spans="1:14" x14ac:dyDescent="0.2">
      <c r="A81" s="204" t="s">
        <v>202</v>
      </c>
      <c r="B81" s="299" t="s">
        <v>203</v>
      </c>
      <c r="C81" s="300"/>
      <c r="D81" s="300">
        <f t="shared" ca="1" si="4"/>
        <v>8707</v>
      </c>
      <c r="E81" s="300"/>
      <c r="F81" s="300">
        <f t="shared" ca="1" si="5"/>
        <v>84</v>
      </c>
      <c r="G81" s="300"/>
      <c r="H81" s="300">
        <f t="shared" ca="1" si="6"/>
        <v>14</v>
      </c>
      <c r="I81" s="300"/>
      <c r="J81" s="300">
        <f t="shared" ca="1" si="7"/>
        <v>1</v>
      </c>
      <c r="K81" s="300"/>
      <c r="L81" s="300"/>
      <c r="M81" s="300"/>
      <c r="N81" s="300"/>
    </row>
    <row r="82" spans="1:14" x14ac:dyDescent="0.2">
      <c r="A82" s="204" t="s">
        <v>204</v>
      </c>
      <c r="B82" s="299" t="s">
        <v>205</v>
      </c>
      <c r="C82" s="300"/>
      <c r="D82" s="300">
        <f t="shared" ca="1" si="4"/>
        <v>379</v>
      </c>
      <c r="E82" s="300"/>
      <c r="F82" s="300">
        <f t="shared" ca="1" si="5"/>
        <v>87</v>
      </c>
      <c r="G82" s="300"/>
      <c r="H82" s="300">
        <f t="shared" ca="1" si="6"/>
        <v>11</v>
      </c>
      <c r="I82" s="300"/>
      <c r="J82" s="300">
        <f t="shared" ca="1" si="7"/>
        <v>2</v>
      </c>
      <c r="K82" s="300"/>
      <c r="L82" s="300"/>
      <c r="M82" s="300"/>
      <c r="N82" s="300"/>
    </row>
    <row r="83" spans="1:14" x14ac:dyDescent="0.2">
      <c r="A83" s="86"/>
      <c r="B83" s="302"/>
      <c r="C83" s="300"/>
      <c r="D83" s="297"/>
      <c r="E83" s="297"/>
      <c r="F83" s="297"/>
      <c r="G83" s="297"/>
      <c r="H83" s="297"/>
      <c r="I83" s="297"/>
      <c r="J83" s="297"/>
      <c r="K83" s="300"/>
      <c r="L83" s="301"/>
      <c r="M83" s="300"/>
      <c r="N83" s="301"/>
    </row>
    <row r="84" spans="1:14" x14ac:dyDescent="0.2">
      <c r="A84" s="86" t="s">
        <v>206</v>
      </c>
      <c r="B84" s="90" t="s">
        <v>207</v>
      </c>
      <c r="C84" s="297"/>
      <c r="D84" s="297">
        <f t="shared" ca="1" si="4"/>
        <v>66227</v>
      </c>
      <c r="E84" s="297"/>
      <c r="F84" s="297">
        <f t="shared" ca="1" si="5"/>
        <v>85</v>
      </c>
      <c r="G84" s="297"/>
      <c r="H84" s="297">
        <f t="shared" ca="1" si="6"/>
        <v>13</v>
      </c>
      <c r="I84" s="297"/>
      <c r="J84" s="297">
        <f t="shared" ca="1" si="7"/>
        <v>2</v>
      </c>
      <c r="K84" s="297"/>
      <c r="L84" s="297"/>
      <c r="M84" s="297"/>
      <c r="N84" s="297"/>
    </row>
    <row r="85" spans="1:14" x14ac:dyDescent="0.2">
      <c r="A85" s="204"/>
      <c r="B85" s="299"/>
      <c r="C85" s="300"/>
      <c r="D85" s="297"/>
      <c r="E85" s="297"/>
      <c r="F85" s="297"/>
      <c r="G85" s="297"/>
      <c r="H85" s="297"/>
      <c r="I85" s="297"/>
      <c r="J85" s="297"/>
      <c r="K85" s="300"/>
      <c r="L85" s="301"/>
      <c r="M85" s="300"/>
      <c r="N85" s="301"/>
    </row>
    <row r="86" spans="1:14" x14ac:dyDescent="0.2">
      <c r="A86" s="204" t="s">
        <v>208</v>
      </c>
      <c r="B86" s="299" t="s">
        <v>209</v>
      </c>
      <c r="C86" s="300"/>
      <c r="D86" s="300">
        <f t="shared" ca="1" si="4"/>
        <v>14932</v>
      </c>
      <c r="E86" s="300"/>
      <c r="F86" s="300">
        <f t="shared" ca="1" si="5"/>
        <v>84</v>
      </c>
      <c r="G86" s="300"/>
      <c r="H86" s="300">
        <f t="shared" ca="1" si="6"/>
        <v>14</v>
      </c>
      <c r="I86" s="300"/>
      <c r="J86" s="300">
        <f t="shared" ca="1" si="7"/>
        <v>2</v>
      </c>
      <c r="K86" s="300"/>
      <c r="L86" s="300"/>
      <c r="M86" s="300"/>
      <c r="N86" s="300"/>
    </row>
    <row r="87" spans="1:14" x14ac:dyDescent="0.2">
      <c r="A87" s="204" t="s">
        <v>210</v>
      </c>
      <c r="B87" s="299" t="s">
        <v>211</v>
      </c>
      <c r="C87" s="300"/>
      <c r="D87" s="300">
        <f t="shared" ca="1" si="4"/>
        <v>4007</v>
      </c>
      <c r="E87" s="300"/>
      <c r="F87" s="300">
        <f t="shared" ca="1" si="5"/>
        <v>84</v>
      </c>
      <c r="G87" s="300"/>
      <c r="H87" s="300">
        <f t="shared" ca="1" si="6"/>
        <v>14</v>
      </c>
      <c r="I87" s="300"/>
      <c r="J87" s="300">
        <f t="shared" ca="1" si="7"/>
        <v>2</v>
      </c>
      <c r="K87" s="300"/>
      <c r="L87" s="300"/>
      <c r="M87" s="300"/>
      <c r="N87" s="300"/>
    </row>
    <row r="88" spans="1:14" x14ac:dyDescent="0.2">
      <c r="A88" s="204" t="s">
        <v>212</v>
      </c>
      <c r="B88" s="299" t="s">
        <v>213</v>
      </c>
      <c r="C88" s="300"/>
      <c r="D88" s="300">
        <f t="shared" ca="1" si="4"/>
        <v>3657</v>
      </c>
      <c r="E88" s="300"/>
      <c r="F88" s="300">
        <f t="shared" ca="1" si="5"/>
        <v>86</v>
      </c>
      <c r="G88" s="300"/>
      <c r="H88" s="300">
        <f t="shared" ca="1" si="6"/>
        <v>12</v>
      </c>
      <c r="I88" s="300"/>
      <c r="J88" s="300">
        <f t="shared" ca="1" si="7"/>
        <v>2</v>
      </c>
      <c r="K88" s="300"/>
      <c r="L88" s="300"/>
      <c r="M88" s="300"/>
      <c r="N88" s="300"/>
    </row>
    <row r="89" spans="1:14" x14ac:dyDescent="0.2">
      <c r="A89" s="204" t="s">
        <v>214</v>
      </c>
      <c r="B89" s="299" t="s">
        <v>581</v>
      </c>
      <c r="C89" s="300"/>
      <c r="D89" s="300">
        <f t="shared" ca="1" si="4"/>
        <v>1768</v>
      </c>
      <c r="E89" s="300"/>
      <c r="F89" s="300">
        <f t="shared" ca="1" si="5"/>
        <v>79</v>
      </c>
      <c r="G89" s="300"/>
      <c r="H89" s="300">
        <f t="shared" ca="1" si="6"/>
        <v>18</v>
      </c>
      <c r="I89" s="300"/>
      <c r="J89" s="300">
        <f t="shared" ca="1" si="7"/>
        <v>3</v>
      </c>
      <c r="K89" s="300"/>
      <c r="L89" s="300"/>
      <c r="M89" s="300"/>
      <c r="N89" s="300"/>
    </row>
    <row r="90" spans="1:14" x14ac:dyDescent="0.2">
      <c r="A90" s="204" t="s">
        <v>216</v>
      </c>
      <c r="B90" s="299" t="s">
        <v>217</v>
      </c>
      <c r="C90" s="300"/>
      <c r="D90" s="300">
        <f t="shared" ca="1" si="4"/>
        <v>4163</v>
      </c>
      <c r="E90" s="300"/>
      <c r="F90" s="300">
        <f t="shared" ca="1" si="5"/>
        <v>83</v>
      </c>
      <c r="G90" s="300"/>
      <c r="H90" s="300">
        <f t="shared" ca="1" si="6"/>
        <v>16</v>
      </c>
      <c r="I90" s="300"/>
      <c r="J90" s="300">
        <f t="shared" ca="1" si="7"/>
        <v>1</v>
      </c>
      <c r="K90" s="300"/>
      <c r="L90" s="300"/>
      <c r="M90" s="300"/>
      <c r="N90" s="300"/>
    </row>
    <row r="91" spans="1:14" x14ac:dyDescent="0.2">
      <c r="A91" s="204" t="s">
        <v>218</v>
      </c>
      <c r="B91" s="299" t="s">
        <v>219</v>
      </c>
      <c r="C91" s="300"/>
      <c r="D91" s="300">
        <f t="shared" ca="1" si="4"/>
        <v>2795</v>
      </c>
      <c r="E91" s="300"/>
      <c r="F91" s="300">
        <f t="shared" ca="1" si="5"/>
        <v>85</v>
      </c>
      <c r="G91" s="300"/>
      <c r="H91" s="300">
        <f t="shared" ca="1" si="6"/>
        <v>14</v>
      </c>
      <c r="I91" s="300"/>
      <c r="J91" s="300">
        <f t="shared" ca="1" si="7"/>
        <v>2</v>
      </c>
      <c r="K91" s="300"/>
      <c r="L91" s="300"/>
      <c r="M91" s="300"/>
      <c r="N91" s="300"/>
    </row>
    <row r="92" spans="1:14" x14ac:dyDescent="0.2">
      <c r="A92" s="204" t="s">
        <v>220</v>
      </c>
      <c r="B92" s="299" t="s">
        <v>221</v>
      </c>
      <c r="C92" s="300"/>
      <c r="D92" s="300">
        <f t="shared" ca="1" si="4"/>
        <v>2588</v>
      </c>
      <c r="E92" s="300"/>
      <c r="F92" s="300">
        <f t="shared" ca="1" si="5"/>
        <v>92</v>
      </c>
      <c r="G92" s="300"/>
      <c r="H92" s="300">
        <f t="shared" ca="1" si="6"/>
        <v>7</v>
      </c>
      <c r="I92" s="300"/>
      <c r="J92" s="300">
        <f t="shared" ca="1" si="7"/>
        <v>1</v>
      </c>
      <c r="K92" s="300"/>
      <c r="L92" s="300"/>
      <c r="M92" s="300"/>
      <c r="N92" s="300"/>
    </row>
    <row r="93" spans="1:14" x14ac:dyDescent="0.2">
      <c r="A93" s="204" t="s">
        <v>222</v>
      </c>
      <c r="B93" s="299" t="s">
        <v>223</v>
      </c>
      <c r="C93" s="300"/>
      <c r="D93" s="300">
        <f t="shared" ca="1" si="4"/>
        <v>8972</v>
      </c>
      <c r="E93" s="300"/>
      <c r="F93" s="300">
        <f t="shared" ca="1" si="5"/>
        <v>88</v>
      </c>
      <c r="G93" s="300"/>
      <c r="H93" s="300">
        <f t="shared" ca="1" si="6"/>
        <v>11</v>
      </c>
      <c r="I93" s="300"/>
      <c r="J93" s="300">
        <f t="shared" ca="1" si="7"/>
        <v>1</v>
      </c>
      <c r="K93" s="300"/>
      <c r="L93" s="300"/>
      <c r="M93" s="300"/>
      <c r="N93" s="300"/>
    </row>
    <row r="94" spans="1:14" x14ac:dyDescent="0.2">
      <c r="A94" s="204" t="s">
        <v>224</v>
      </c>
      <c r="B94" s="299" t="s">
        <v>225</v>
      </c>
      <c r="C94" s="300"/>
      <c r="D94" s="300">
        <f t="shared" ca="1" si="4"/>
        <v>2890</v>
      </c>
      <c r="E94" s="300"/>
      <c r="F94" s="300">
        <f t="shared" ca="1" si="5"/>
        <v>82</v>
      </c>
      <c r="G94" s="300"/>
      <c r="H94" s="300">
        <f t="shared" ca="1" si="6"/>
        <v>17</v>
      </c>
      <c r="I94" s="300"/>
      <c r="J94" s="300">
        <f t="shared" ca="1" si="7"/>
        <v>2</v>
      </c>
      <c r="K94" s="300"/>
      <c r="L94" s="300"/>
      <c r="M94" s="300"/>
      <c r="N94" s="300"/>
    </row>
    <row r="95" spans="1:14" x14ac:dyDescent="0.2">
      <c r="A95" s="204" t="s">
        <v>226</v>
      </c>
      <c r="B95" s="299" t="s">
        <v>227</v>
      </c>
      <c r="C95" s="300"/>
      <c r="D95" s="300">
        <f t="shared" ca="1" si="4"/>
        <v>2025</v>
      </c>
      <c r="E95" s="300"/>
      <c r="F95" s="300">
        <f t="shared" ca="1" si="5"/>
        <v>84</v>
      </c>
      <c r="G95" s="300"/>
      <c r="H95" s="300">
        <f t="shared" ca="1" si="6"/>
        <v>15</v>
      </c>
      <c r="I95" s="300"/>
      <c r="J95" s="300">
        <f t="shared" ca="1" si="7"/>
        <v>1</v>
      </c>
      <c r="K95" s="300"/>
      <c r="L95" s="300"/>
      <c r="M95" s="300"/>
      <c r="N95" s="300"/>
    </row>
    <row r="96" spans="1:14" x14ac:dyDescent="0.2">
      <c r="A96" s="204" t="s">
        <v>228</v>
      </c>
      <c r="B96" s="299" t="s">
        <v>229</v>
      </c>
      <c r="C96" s="300"/>
      <c r="D96" s="300">
        <f t="shared" ca="1" si="4"/>
        <v>3588</v>
      </c>
      <c r="E96" s="300"/>
      <c r="F96" s="300">
        <f t="shared" ca="1" si="5"/>
        <v>89</v>
      </c>
      <c r="G96" s="300"/>
      <c r="H96" s="300">
        <f t="shared" ca="1" si="6"/>
        <v>10</v>
      </c>
      <c r="I96" s="300"/>
      <c r="J96" s="300">
        <f t="shared" ca="1" si="7"/>
        <v>1</v>
      </c>
      <c r="K96" s="300"/>
      <c r="L96" s="300"/>
      <c r="M96" s="300"/>
      <c r="N96" s="300"/>
    </row>
    <row r="97" spans="1:14" x14ac:dyDescent="0.2">
      <c r="A97" s="204" t="s">
        <v>230</v>
      </c>
      <c r="B97" s="299" t="s">
        <v>231</v>
      </c>
      <c r="C97" s="300"/>
      <c r="D97" s="300">
        <f t="shared" ca="1" si="4"/>
        <v>5869</v>
      </c>
      <c r="E97" s="300"/>
      <c r="F97" s="300">
        <f t="shared" ca="1" si="5"/>
        <v>87</v>
      </c>
      <c r="G97" s="300"/>
      <c r="H97" s="300">
        <f t="shared" ca="1" si="6"/>
        <v>12</v>
      </c>
      <c r="I97" s="300"/>
      <c r="J97" s="300">
        <f t="shared" ca="1" si="7"/>
        <v>2</v>
      </c>
      <c r="K97" s="300"/>
      <c r="L97" s="300"/>
      <c r="M97" s="300"/>
      <c r="N97" s="300"/>
    </row>
    <row r="98" spans="1:14" x14ac:dyDescent="0.2">
      <c r="A98" s="204" t="s">
        <v>232</v>
      </c>
      <c r="B98" s="299" t="s">
        <v>233</v>
      </c>
      <c r="C98" s="300"/>
      <c r="D98" s="300">
        <f t="shared" ca="1" si="4"/>
        <v>2992</v>
      </c>
      <c r="E98" s="300"/>
      <c r="F98" s="300">
        <f t="shared" ca="1" si="5"/>
        <v>82</v>
      </c>
      <c r="G98" s="300"/>
      <c r="H98" s="300">
        <f t="shared" ca="1" si="6"/>
        <v>16</v>
      </c>
      <c r="I98" s="300"/>
      <c r="J98" s="300">
        <f t="shared" ca="1" si="7"/>
        <v>2</v>
      </c>
      <c r="K98" s="300"/>
      <c r="L98" s="300"/>
      <c r="M98" s="300"/>
      <c r="N98" s="300"/>
    </row>
    <row r="99" spans="1:14" x14ac:dyDescent="0.2">
      <c r="A99" s="204" t="s">
        <v>234</v>
      </c>
      <c r="B99" s="299" t="s">
        <v>235</v>
      </c>
      <c r="C99" s="300"/>
      <c r="D99" s="300">
        <f t="shared" ca="1" si="4"/>
        <v>5981</v>
      </c>
      <c r="E99" s="300"/>
      <c r="F99" s="300">
        <f t="shared" ca="1" si="5"/>
        <v>86</v>
      </c>
      <c r="G99" s="300"/>
      <c r="H99" s="300">
        <f t="shared" ca="1" si="6"/>
        <v>12</v>
      </c>
      <c r="I99" s="300"/>
      <c r="J99" s="300">
        <f t="shared" ca="1" si="7"/>
        <v>1</v>
      </c>
      <c r="K99" s="300"/>
      <c r="L99" s="300"/>
      <c r="M99" s="300"/>
      <c r="N99" s="300"/>
    </row>
    <row r="100" spans="1:14" x14ac:dyDescent="0.2">
      <c r="A100" s="86"/>
      <c r="B100" s="302"/>
      <c r="C100" s="300"/>
      <c r="D100" s="297"/>
      <c r="E100" s="297"/>
      <c r="F100" s="297"/>
      <c r="G100" s="297"/>
      <c r="H100" s="297"/>
      <c r="I100" s="297"/>
      <c r="J100" s="297"/>
      <c r="K100" s="300"/>
      <c r="L100" s="301"/>
      <c r="M100" s="300"/>
      <c r="N100" s="301"/>
    </row>
    <row r="101" spans="1:14" x14ac:dyDescent="0.2">
      <c r="A101" s="86" t="s">
        <v>236</v>
      </c>
      <c r="B101" s="90" t="s">
        <v>470</v>
      </c>
      <c r="C101" s="297"/>
      <c r="D101" s="297">
        <f t="shared" ca="1" si="4"/>
        <v>66351</v>
      </c>
      <c r="E101" s="297"/>
      <c r="F101" s="297">
        <f t="shared" ca="1" si="5"/>
        <v>84</v>
      </c>
      <c r="G101" s="297"/>
      <c r="H101" s="297">
        <f t="shared" ca="1" si="6"/>
        <v>15</v>
      </c>
      <c r="I101" s="297"/>
      <c r="J101" s="297">
        <f t="shared" ca="1" si="7"/>
        <v>1</v>
      </c>
      <c r="K101" s="297"/>
      <c r="L101" s="297"/>
      <c r="M101" s="297"/>
      <c r="N101" s="297"/>
    </row>
    <row r="102" spans="1:14" x14ac:dyDescent="0.2">
      <c r="A102" s="204"/>
      <c r="B102" s="90"/>
      <c r="C102" s="300"/>
      <c r="D102" s="297"/>
      <c r="E102" s="297"/>
      <c r="F102" s="297"/>
      <c r="G102" s="297"/>
      <c r="H102" s="297"/>
      <c r="I102" s="297"/>
      <c r="J102" s="297"/>
      <c r="K102" s="300"/>
      <c r="L102" s="301"/>
      <c r="M102" s="300"/>
      <c r="N102" s="301"/>
    </row>
    <row r="103" spans="1:14" x14ac:dyDescent="0.2">
      <c r="A103" s="204" t="s">
        <v>238</v>
      </c>
      <c r="B103" s="299" t="s">
        <v>239</v>
      </c>
      <c r="C103" s="300"/>
      <c r="D103" s="300">
        <f t="shared" ca="1" si="4"/>
        <v>1959</v>
      </c>
      <c r="E103" s="300"/>
      <c r="F103" s="300">
        <f t="shared" ca="1" si="5"/>
        <v>86</v>
      </c>
      <c r="G103" s="300"/>
      <c r="H103" s="300">
        <f t="shared" ca="1" si="6"/>
        <v>13</v>
      </c>
      <c r="I103" s="300"/>
      <c r="J103" s="300">
        <f t="shared" ca="1" si="7"/>
        <v>1</v>
      </c>
      <c r="K103" s="300"/>
      <c r="L103" s="300"/>
      <c r="M103" s="300"/>
      <c r="N103" s="300"/>
    </row>
    <row r="104" spans="1:14" x14ac:dyDescent="0.2">
      <c r="A104" s="204" t="s">
        <v>240</v>
      </c>
      <c r="B104" s="299" t="s">
        <v>241</v>
      </c>
      <c r="C104" s="300"/>
      <c r="D104" s="300">
        <f t="shared" ca="1" si="4"/>
        <v>3191</v>
      </c>
      <c r="E104" s="300"/>
      <c r="F104" s="300">
        <f t="shared" ca="1" si="5"/>
        <v>86</v>
      </c>
      <c r="G104" s="300"/>
      <c r="H104" s="300">
        <f t="shared" ca="1" si="6"/>
        <v>13</v>
      </c>
      <c r="I104" s="300"/>
      <c r="J104" s="300">
        <f t="shared" ca="1" si="7"/>
        <v>2</v>
      </c>
      <c r="K104" s="300"/>
      <c r="L104" s="300"/>
      <c r="M104" s="300"/>
      <c r="N104" s="300"/>
    </row>
    <row r="105" spans="1:14" x14ac:dyDescent="0.2">
      <c r="A105" s="204" t="s">
        <v>242</v>
      </c>
      <c r="B105" s="299" t="s">
        <v>243</v>
      </c>
      <c r="C105" s="300"/>
      <c r="D105" s="300">
        <f t="shared" ca="1" si="4"/>
        <v>6622</v>
      </c>
      <c r="E105" s="300"/>
      <c r="F105" s="300">
        <f t="shared" ca="1" si="5"/>
        <v>86</v>
      </c>
      <c r="G105" s="300"/>
      <c r="H105" s="300">
        <f t="shared" ca="1" si="6"/>
        <v>13</v>
      </c>
      <c r="I105" s="300"/>
      <c r="J105" s="300">
        <f t="shared" ca="1" si="7"/>
        <v>1</v>
      </c>
      <c r="K105" s="300"/>
      <c r="L105" s="300"/>
      <c r="M105" s="300"/>
      <c r="N105" s="300"/>
    </row>
    <row r="106" spans="1:14" x14ac:dyDescent="0.2">
      <c r="A106" s="204" t="s">
        <v>244</v>
      </c>
      <c r="B106" s="299" t="s">
        <v>245</v>
      </c>
      <c r="C106" s="300"/>
      <c r="D106" s="300">
        <f t="shared" ca="1" si="4"/>
        <v>15556</v>
      </c>
      <c r="E106" s="300"/>
      <c r="F106" s="300">
        <f t="shared" ca="1" si="5"/>
        <v>83</v>
      </c>
      <c r="G106" s="300"/>
      <c r="H106" s="300">
        <f t="shared" ca="1" si="6"/>
        <v>15</v>
      </c>
      <c r="I106" s="300"/>
      <c r="J106" s="300">
        <f t="shared" ca="1" si="7"/>
        <v>1</v>
      </c>
      <c r="K106" s="300"/>
      <c r="L106" s="300"/>
      <c r="M106" s="300"/>
      <c r="N106" s="300"/>
    </row>
    <row r="107" spans="1:14" x14ac:dyDescent="0.2">
      <c r="A107" s="204" t="s">
        <v>246</v>
      </c>
      <c r="B107" s="299" t="s">
        <v>247</v>
      </c>
      <c r="C107" s="300"/>
      <c r="D107" s="300">
        <f t="shared" ca="1" si="4"/>
        <v>13336</v>
      </c>
      <c r="E107" s="300"/>
      <c r="F107" s="300">
        <f t="shared" ca="1" si="5"/>
        <v>87</v>
      </c>
      <c r="G107" s="300"/>
      <c r="H107" s="300">
        <f t="shared" ca="1" si="6"/>
        <v>12</v>
      </c>
      <c r="I107" s="300"/>
      <c r="J107" s="300">
        <f t="shared" ca="1" si="7"/>
        <v>1</v>
      </c>
      <c r="K107" s="300"/>
      <c r="L107" s="300"/>
      <c r="M107" s="300"/>
      <c r="N107" s="300"/>
    </row>
    <row r="108" spans="1:14" x14ac:dyDescent="0.2">
      <c r="A108" s="204" t="s">
        <v>248</v>
      </c>
      <c r="B108" s="299" t="s">
        <v>249</v>
      </c>
      <c r="C108" s="300"/>
      <c r="D108" s="300">
        <f t="shared" ca="1" si="4"/>
        <v>3044</v>
      </c>
      <c r="E108" s="300"/>
      <c r="F108" s="300">
        <f t="shared" ca="1" si="5"/>
        <v>78</v>
      </c>
      <c r="G108" s="300"/>
      <c r="H108" s="300">
        <f t="shared" ca="1" si="6"/>
        <v>20</v>
      </c>
      <c r="I108" s="300"/>
      <c r="J108" s="300">
        <f t="shared" ca="1" si="7"/>
        <v>2</v>
      </c>
      <c r="K108" s="300"/>
      <c r="L108" s="300"/>
      <c r="M108" s="300"/>
      <c r="N108" s="300"/>
    </row>
    <row r="109" spans="1:14" x14ac:dyDescent="0.2">
      <c r="A109" s="204" t="s">
        <v>250</v>
      </c>
      <c r="B109" s="299" t="s">
        <v>251</v>
      </c>
      <c r="C109" s="300"/>
      <c r="D109" s="300">
        <f t="shared" ca="1" si="4"/>
        <v>8462</v>
      </c>
      <c r="E109" s="300"/>
      <c r="F109" s="300">
        <f t="shared" ca="1" si="5"/>
        <v>81</v>
      </c>
      <c r="G109" s="300"/>
      <c r="H109" s="300">
        <f t="shared" ca="1" si="6"/>
        <v>17</v>
      </c>
      <c r="I109" s="300"/>
      <c r="J109" s="300">
        <f t="shared" ca="1" si="7"/>
        <v>1</v>
      </c>
      <c r="K109" s="300"/>
      <c r="L109" s="300"/>
      <c r="M109" s="300"/>
      <c r="N109" s="300"/>
    </row>
    <row r="110" spans="1:14" x14ac:dyDescent="0.2">
      <c r="A110" s="204" t="s">
        <v>252</v>
      </c>
      <c r="B110" s="299" t="s">
        <v>253</v>
      </c>
      <c r="C110" s="300"/>
      <c r="D110" s="300">
        <f t="shared" ca="1" si="4"/>
        <v>2597</v>
      </c>
      <c r="E110" s="300"/>
      <c r="F110" s="300">
        <f t="shared" ca="1" si="5"/>
        <v>79</v>
      </c>
      <c r="G110" s="300"/>
      <c r="H110" s="300">
        <f t="shared" ca="1" si="6"/>
        <v>19</v>
      </c>
      <c r="I110" s="300"/>
      <c r="J110" s="300">
        <f t="shared" ca="1" si="7"/>
        <v>2</v>
      </c>
      <c r="K110" s="300"/>
      <c r="L110" s="300"/>
      <c r="M110" s="300"/>
      <c r="N110" s="300"/>
    </row>
    <row r="111" spans="1:14" x14ac:dyDescent="0.2">
      <c r="A111" s="204" t="s">
        <v>254</v>
      </c>
      <c r="B111" s="299" t="s">
        <v>441</v>
      </c>
      <c r="C111" s="300"/>
      <c r="D111" s="300">
        <f t="shared" ca="1" si="4"/>
        <v>1947</v>
      </c>
      <c r="E111" s="300"/>
      <c r="F111" s="300">
        <f t="shared" ca="1" si="5"/>
        <v>83</v>
      </c>
      <c r="G111" s="300"/>
      <c r="H111" s="300">
        <f t="shared" ca="1" si="6"/>
        <v>16</v>
      </c>
      <c r="I111" s="300"/>
      <c r="J111" s="300">
        <f t="shared" ca="1" si="7"/>
        <v>1</v>
      </c>
      <c r="K111" s="300"/>
      <c r="L111" s="300"/>
      <c r="M111" s="300"/>
      <c r="N111" s="300"/>
    </row>
    <row r="112" spans="1:14" x14ac:dyDescent="0.2">
      <c r="A112" s="204" t="s">
        <v>255</v>
      </c>
      <c r="B112" s="299" t="s">
        <v>256</v>
      </c>
      <c r="C112" s="300"/>
      <c r="D112" s="300">
        <f t="shared" ca="1" si="4"/>
        <v>7578</v>
      </c>
      <c r="E112" s="300"/>
      <c r="F112" s="300">
        <f t="shared" ca="1" si="5"/>
        <v>83</v>
      </c>
      <c r="G112" s="300"/>
      <c r="H112" s="300">
        <f t="shared" ca="1" si="6"/>
        <v>16</v>
      </c>
      <c r="I112" s="300"/>
      <c r="J112" s="300">
        <f t="shared" ca="1" si="7"/>
        <v>1</v>
      </c>
      <c r="K112" s="300"/>
      <c r="L112" s="300"/>
      <c r="M112" s="300"/>
      <c r="N112" s="300"/>
    </row>
    <row r="113" spans="1:14" x14ac:dyDescent="0.2">
      <c r="A113" s="204" t="s">
        <v>257</v>
      </c>
      <c r="B113" s="299" t="s">
        <v>258</v>
      </c>
      <c r="C113" s="300"/>
      <c r="D113" s="300">
        <f t="shared" ca="1" si="4"/>
        <v>2059</v>
      </c>
      <c r="E113" s="300"/>
      <c r="F113" s="300">
        <f t="shared" ca="1" si="5"/>
        <v>84</v>
      </c>
      <c r="G113" s="300"/>
      <c r="H113" s="300">
        <f t="shared" ca="1" si="6"/>
        <v>15</v>
      </c>
      <c r="I113" s="300"/>
      <c r="J113" s="300">
        <f t="shared" ca="1" si="7"/>
        <v>1</v>
      </c>
      <c r="K113" s="300"/>
      <c r="L113" s="300"/>
      <c r="M113" s="300"/>
      <c r="N113" s="300"/>
    </row>
    <row r="114" spans="1:14" x14ac:dyDescent="0.2">
      <c r="A114" s="86"/>
      <c r="B114" s="302"/>
      <c r="C114" s="300"/>
      <c r="D114" s="297"/>
      <c r="E114" s="297"/>
      <c r="F114" s="297"/>
      <c r="G114" s="297"/>
      <c r="H114" s="297"/>
      <c r="I114" s="297"/>
      <c r="J114" s="297"/>
      <c r="K114" s="300"/>
      <c r="L114" s="301"/>
      <c r="M114" s="300"/>
      <c r="N114" s="301"/>
    </row>
    <row r="115" spans="1:14" x14ac:dyDescent="0.2">
      <c r="A115" s="86" t="s">
        <v>259</v>
      </c>
      <c r="B115" s="303" t="s">
        <v>260</v>
      </c>
      <c r="C115" s="297"/>
      <c r="D115" s="297">
        <f t="shared" ca="1" si="4"/>
        <v>95647</v>
      </c>
      <c r="E115" s="297"/>
      <c r="F115" s="297">
        <f t="shared" ca="1" si="5"/>
        <v>85</v>
      </c>
      <c r="G115" s="297"/>
      <c r="H115" s="297">
        <f t="shared" ca="1" si="6"/>
        <v>13</v>
      </c>
      <c r="I115" s="297"/>
      <c r="J115" s="297">
        <f t="shared" ca="1" si="7"/>
        <v>2</v>
      </c>
      <c r="K115" s="297"/>
      <c r="L115" s="297"/>
      <c r="M115" s="297"/>
      <c r="N115" s="297"/>
    </row>
    <row r="116" spans="1:14" x14ac:dyDescent="0.2">
      <c r="A116" s="204"/>
      <c r="B116" s="303"/>
      <c r="C116" s="300"/>
      <c r="D116" s="297"/>
      <c r="E116" s="297"/>
      <c r="F116" s="297"/>
      <c r="G116" s="297"/>
      <c r="H116" s="297"/>
      <c r="I116" s="297"/>
      <c r="J116" s="297"/>
      <c r="K116" s="300"/>
      <c r="L116" s="301"/>
      <c r="M116" s="300"/>
      <c r="N116" s="301"/>
    </row>
    <row r="117" spans="1:14" x14ac:dyDescent="0.2">
      <c r="A117" s="96" t="s">
        <v>261</v>
      </c>
      <c r="B117" s="304" t="s">
        <v>262</v>
      </c>
      <c r="C117" s="297"/>
      <c r="D117" s="297">
        <f t="shared" ca="1" si="4"/>
        <v>33640</v>
      </c>
      <c r="E117" s="297"/>
      <c r="F117" s="297">
        <f t="shared" ca="1" si="5"/>
        <v>86</v>
      </c>
      <c r="G117" s="297"/>
      <c r="H117" s="297">
        <f t="shared" ca="1" si="6"/>
        <v>12</v>
      </c>
      <c r="I117" s="297"/>
      <c r="J117" s="297">
        <f t="shared" ca="1" si="7"/>
        <v>2</v>
      </c>
      <c r="K117" s="297"/>
      <c r="L117" s="297"/>
      <c r="M117" s="297"/>
      <c r="N117" s="297"/>
    </row>
    <row r="118" spans="1:14" x14ac:dyDescent="0.2">
      <c r="A118" s="204" t="s">
        <v>263</v>
      </c>
      <c r="B118" s="305" t="s">
        <v>264</v>
      </c>
      <c r="C118" s="300"/>
      <c r="D118" s="300">
        <f t="shared" ca="1" si="4"/>
        <v>1583</v>
      </c>
      <c r="E118" s="300"/>
      <c r="F118" s="300">
        <f t="shared" ca="1" si="5"/>
        <v>85</v>
      </c>
      <c r="G118" s="300"/>
      <c r="H118" s="300">
        <f t="shared" ca="1" si="6"/>
        <v>13</v>
      </c>
      <c r="I118" s="300"/>
      <c r="J118" s="300">
        <f t="shared" ca="1" si="7"/>
        <v>2</v>
      </c>
      <c r="K118" s="300"/>
      <c r="L118" s="300"/>
      <c r="M118" s="300"/>
      <c r="N118" s="300"/>
    </row>
    <row r="119" spans="1:14" x14ac:dyDescent="0.2">
      <c r="A119" s="204" t="s">
        <v>265</v>
      </c>
      <c r="B119" s="306" t="s">
        <v>266</v>
      </c>
      <c r="C119" s="300"/>
      <c r="D119" s="300" t="str">
        <f t="shared" ca="1" si="4"/>
        <v>*</v>
      </c>
      <c r="E119" s="300"/>
      <c r="F119" s="300" t="str">
        <f t="shared" ca="1" si="5"/>
        <v>*</v>
      </c>
      <c r="G119" s="300"/>
      <c r="H119" s="300" t="str">
        <f t="shared" ca="1" si="6"/>
        <v>*</v>
      </c>
      <c r="I119" s="300"/>
      <c r="J119" s="300" t="str">
        <f t="shared" ca="1" si="7"/>
        <v>*</v>
      </c>
      <c r="K119" s="300"/>
      <c r="L119" s="300"/>
      <c r="M119" s="300"/>
      <c r="N119" s="300"/>
    </row>
    <row r="120" spans="1:14" x14ac:dyDescent="0.2">
      <c r="A120" s="204" t="s">
        <v>267</v>
      </c>
      <c r="B120" s="307" t="s">
        <v>268</v>
      </c>
      <c r="C120" s="300"/>
      <c r="D120" s="300">
        <f t="shared" ca="1" si="4"/>
        <v>2664</v>
      </c>
      <c r="E120" s="300"/>
      <c r="F120" s="300">
        <f t="shared" ca="1" si="5"/>
        <v>86</v>
      </c>
      <c r="G120" s="300"/>
      <c r="H120" s="300">
        <f t="shared" ca="1" si="6"/>
        <v>11</v>
      </c>
      <c r="I120" s="300"/>
      <c r="J120" s="300">
        <f t="shared" ca="1" si="7"/>
        <v>2</v>
      </c>
      <c r="K120" s="300"/>
      <c r="L120" s="300"/>
      <c r="M120" s="300"/>
      <c r="N120" s="300"/>
    </row>
    <row r="121" spans="1:14" x14ac:dyDescent="0.2">
      <c r="A121" s="204" t="s">
        <v>269</v>
      </c>
      <c r="B121" s="305" t="s">
        <v>270</v>
      </c>
      <c r="C121" s="300"/>
      <c r="D121" s="300">
        <f t="shared" ca="1" si="4"/>
        <v>1469</v>
      </c>
      <c r="E121" s="300"/>
      <c r="F121" s="300">
        <f t="shared" ca="1" si="5"/>
        <v>86</v>
      </c>
      <c r="G121" s="300"/>
      <c r="H121" s="300">
        <f t="shared" ca="1" si="6"/>
        <v>10</v>
      </c>
      <c r="I121" s="300"/>
      <c r="J121" s="300">
        <f t="shared" ca="1" si="7"/>
        <v>4</v>
      </c>
      <c r="K121" s="300"/>
      <c r="L121" s="300"/>
      <c r="M121" s="300"/>
      <c r="N121" s="300"/>
    </row>
    <row r="122" spans="1:14" x14ac:dyDescent="0.2">
      <c r="A122" s="204" t="s">
        <v>271</v>
      </c>
      <c r="B122" s="307" t="s">
        <v>272</v>
      </c>
      <c r="C122" s="300"/>
      <c r="D122" s="300">
        <f t="shared" ca="1" si="4"/>
        <v>2999</v>
      </c>
      <c r="E122" s="300"/>
      <c r="F122" s="300">
        <f t="shared" ca="1" si="5"/>
        <v>82</v>
      </c>
      <c r="G122" s="300"/>
      <c r="H122" s="300">
        <f t="shared" ca="1" si="6"/>
        <v>16</v>
      </c>
      <c r="I122" s="300"/>
      <c r="J122" s="300">
        <f t="shared" ca="1" si="7"/>
        <v>2</v>
      </c>
      <c r="K122" s="300"/>
      <c r="L122" s="300"/>
      <c r="M122" s="300"/>
      <c r="N122" s="300"/>
    </row>
    <row r="123" spans="1:14" x14ac:dyDescent="0.2">
      <c r="A123" s="204" t="s">
        <v>273</v>
      </c>
      <c r="B123" s="307" t="s">
        <v>274</v>
      </c>
      <c r="C123" s="300"/>
      <c r="D123" s="300">
        <f t="shared" ca="1" si="4"/>
        <v>1921</v>
      </c>
      <c r="E123" s="300"/>
      <c r="F123" s="300">
        <f t="shared" ca="1" si="5"/>
        <v>84</v>
      </c>
      <c r="G123" s="300"/>
      <c r="H123" s="300">
        <f t="shared" ca="1" si="6"/>
        <v>14</v>
      </c>
      <c r="I123" s="300"/>
      <c r="J123" s="300">
        <f t="shared" ca="1" si="7"/>
        <v>2</v>
      </c>
      <c r="K123" s="300"/>
      <c r="L123" s="300"/>
      <c r="M123" s="300"/>
      <c r="N123" s="300"/>
    </row>
    <row r="124" spans="1:14" x14ac:dyDescent="0.2">
      <c r="A124" s="204" t="s">
        <v>275</v>
      </c>
      <c r="B124" s="307" t="s">
        <v>276</v>
      </c>
      <c r="C124" s="300"/>
      <c r="D124" s="300" t="str">
        <f t="shared" ca="1" si="4"/>
        <v>x</v>
      </c>
      <c r="E124" s="300"/>
      <c r="F124" s="300" t="str">
        <f t="shared" ca="1" si="5"/>
        <v>x</v>
      </c>
      <c r="G124" s="300"/>
      <c r="H124" s="300" t="str">
        <f t="shared" ca="1" si="6"/>
        <v>x</v>
      </c>
      <c r="I124" s="300"/>
      <c r="J124" s="300" t="str">
        <f t="shared" ca="1" si="7"/>
        <v>x</v>
      </c>
      <c r="K124" s="300"/>
      <c r="L124" s="300"/>
      <c r="M124" s="300"/>
      <c r="N124" s="300"/>
    </row>
    <row r="125" spans="1:14" x14ac:dyDescent="0.2">
      <c r="A125" s="204" t="s">
        <v>277</v>
      </c>
      <c r="B125" s="307" t="s">
        <v>278</v>
      </c>
      <c r="C125" s="300"/>
      <c r="D125" s="300">
        <f t="shared" ca="1" si="4"/>
        <v>3087</v>
      </c>
      <c r="E125" s="300"/>
      <c r="F125" s="300">
        <f t="shared" ca="1" si="5"/>
        <v>87</v>
      </c>
      <c r="G125" s="300"/>
      <c r="H125" s="300">
        <f t="shared" ca="1" si="6"/>
        <v>11</v>
      </c>
      <c r="I125" s="300"/>
      <c r="J125" s="300">
        <f t="shared" ca="1" si="7"/>
        <v>2</v>
      </c>
      <c r="K125" s="300"/>
      <c r="L125" s="300"/>
      <c r="M125" s="300"/>
      <c r="N125" s="300"/>
    </row>
    <row r="126" spans="1:14" x14ac:dyDescent="0.2">
      <c r="A126" s="204" t="s">
        <v>279</v>
      </c>
      <c r="B126" s="307" t="s">
        <v>280</v>
      </c>
      <c r="C126" s="300"/>
      <c r="D126" s="300">
        <f t="shared" ca="1" si="4"/>
        <v>3586</v>
      </c>
      <c r="E126" s="300"/>
      <c r="F126" s="300">
        <f t="shared" ca="1" si="5"/>
        <v>84</v>
      </c>
      <c r="G126" s="300"/>
      <c r="H126" s="300">
        <f t="shared" ca="1" si="6"/>
        <v>14</v>
      </c>
      <c r="I126" s="300"/>
      <c r="J126" s="300">
        <f t="shared" ca="1" si="7"/>
        <v>1</v>
      </c>
      <c r="K126" s="300"/>
      <c r="L126" s="300"/>
      <c r="M126" s="300"/>
      <c r="N126" s="300"/>
    </row>
    <row r="127" spans="1:14" x14ac:dyDescent="0.2">
      <c r="A127" s="204" t="s">
        <v>281</v>
      </c>
      <c r="B127" s="307" t="s">
        <v>282</v>
      </c>
      <c r="C127" s="300"/>
      <c r="D127" s="300">
        <f t="shared" ca="1" si="4"/>
        <v>4618</v>
      </c>
      <c r="E127" s="300"/>
      <c r="F127" s="300">
        <f t="shared" ca="1" si="5"/>
        <v>89</v>
      </c>
      <c r="G127" s="300"/>
      <c r="H127" s="300">
        <f t="shared" ca="1" si="6"/>
        <v>10</v>
      </c>
      <c r="I127" s="300"/>
      <c r="J127" s="300">
        <f t="shared" ca="1" si="7"/>
        <v>1</v>
      </c>
      <c r="K127" s="300"/>
      <c r="L127" s="300"/>
      <c r="M127" s="300"/>
      <c r="N127" s="300"/>
    </row>
    <row r="128" spans="1:14" x14ac:dyDescent="0.2">
      <c r="A128" s="204" t="s">
        <v>283</v>
      </c>
      <c r="B128" s="307" t="s">
        <v>284</v>
      </c>
      <c r="C128" s="300"/>
      <c r="D128" s="300">
        <f t="shared" ca="1" si="4"/>
        <v>3248</v>
      </c>
      <c r="E128" s="300"/>
      <c r="F128" s="300">
        <f t="shared" ca="1" si="5"/>
        <v>83</v>
      </c>
      <c r="G128" s="300"/>
      <c r="H128" s="300">
        <f t="shared" ca="1" si="6"/>
        <v>14</v>
      </c>
      <c r="I128" s="300"/>
      <c r="J128" s="300">
        <f t="shared" ca="1" si="7"/>
        <v>2</v>
      </c>
      <c r="K128" s="300"/>
      <c r="L128" s="300"/>
      <c r="M128" s="300"/>
      <c r="N128" s="300"/>
    </row>
    <row r="129" spans="1:14" x14ac:dyDescent="0.2">
      <c r="A129" s="204" t="s">
        <v>285</v>
      </c>
      <c r="B129" s="307" t="s">
        <v>286</v>
      </c>
      <c r="C129" s="300"/>
      <c r="D129" s="300">
        <f t="shared" ca="1" si="4"/>
        <v>3287</v>
      </c>
      <c r="E129" s="300"/>
      <c r="F129" s="300">
        <f t="shared" ca="1" si="5"/>
        <v>87</v>
      </c>
      <c r="G129" s="300"/>
      <c r="H129" s="300">
        <f t="shared" ca="1" si="6"/>
        <v>11</v>
      </c>
      <c r="I129" s="300"/>
      <c r="J129" s="300">
        <f t="shared" ca="1" si="7"/>
        <v>2</v>
      </c>
      <c r="K129" s="300"/>
      <c r="L129" s="300"/>
      <c r="M129" s="300"/>
      <c r="N129" s="300"/>
    </row>
    <row r="130" spans="1:14" x14ac:dyDescent="0.2">
      <c r="A130" s="204" t="s">
        <v>287</v>
      </c>
      <c r="B130" s="307" t="s">
        <v>288</v>
      </c>
      <c r="C130" s="300"/>
      <c r="D130" s="300">
        <f t="shared" ca="1" si="4"/>
        <v>2543</v>
      </c>
      <c r="E130" s="300"/>
      <c r="F130" s="300">
        <f t="shared" ca="1" si="5"/>
        <v>89</v>
      </c>
      <c r="G130" s="300"/>
      <c r="H130" s="300">
        <f t="shared" ca="1" si="6"/>
        <v>9</v>
      </c>
      <c r="I130" s="300"/>
      <c r="J130" s="300">
        <f t="shared" ca="1" si="7"/>
        <v>2</v>
      </c>
      <c r="K130" s="300"/>
      <c r="L130" s="300"/>
      <c r="M130" s="300"/>
      <c r="N130" s="300"/>
    </row>
    <row r="131" spans="1:14" x14ac:dyDescent="0.2">
      <c r="A131" s="204" t="s">
        <v>289</v>
      </c>
      <c r="B131" s="307" t="s">
        <v>290</v>
      </c>
      <c r="C131" s="300"/>
      <c r="D131" s="300">
        <f t="shared" ca="1" si="4"/>
        <v>1604</v>
      </c>
      <c r="E131" s="300"/>
      <c r="F131" s="300">
        <f t="shared" ca="1" si="5"/>
        <v>79</v>
      </c>
      <c r="G131" s="300"/>
      <c r="H131" s="300">
        <f t="shared" ca="1" si="6"/>
        <v>19</v>
      </c>
      <c r="I131" s="300"/>
      <c r="J131" s="300">
        <f t="shared" ca="1" si="7"/>
        <v>1</v>
      </c>
      <c r="K131" s="300"/>
      <c r="L131" s="300"/>
      <c r="M131" s="300"/>
      <c r="N131" s="300"/>
    </row>
    <row r="132" spans="1:14" x14ac:dyDescent="0.2">
      <c r="A132" s="86"/>
      <c r="B132" s="307"/>
      <c r="C132" s="300"/>
      <c r="D132" s="297"/>
      <c r="E132" s="297"/>
      <c r="F132" s="297"/>
      <c r="G132" s="297"/>
      <c r="H132" s="297"/>
      <c r="I132" s="297"/>
      <c r="J132" s="297"/>
      <c r="K132" s="300"/>
      <c r="L132" s="301"/>
      <c r="M132" s="300"/>
      <c r="N132" s="301"/>
    </row>
    <row r="133" spans="1:14" x14ac:dyDescent="0.2">
      <c r="A133" s="96" t="s">
        <v>291</v>
      </c>
      <c r="B133" s="304" t="s">
        <v>292</v>
      </c>
      <c r="C133" s="297"/>
      <c r="D133" s="297">
        <f t="shared" ca="1" si="4"/>
        <v>62007</v>
      </c>
      <c r="E133" s="297"/>
      <c r="F133" s="297">
        <f t="shared" ca="1" si="5"/>
        <v>85</v>
      </c>
      <c r="G133" s="297"/>
      <c r="H133" s="297">
        <f t="shared" ca="1" si="6"/>
        <v>13</v>
      </c>
      <c r="I133" s="297"/>
      <c r="J133" s="297">
        <f t="shared" ca="1" si="7"/>
        <v>2</v>
      </c>
      <c r="K133" s="297"/>
      <c r="L133" s="297"/>
      <c r="M133" s="297"/>
      <c r="N133" s="297"/>
    </row>
    <row r="134" spans="1:14" x14ac:dyDescent="0.2">
      <c r="A134" s="204" t="s">
        <v>293</v>
      </c>
      <c r="B134" s="307" t="s">
        <v>294</v>
      </c>
      <c r="C134" s="300"/>
      <c r="D134" s="300">
        <f t="shared" ca="1" si="4"/>
        <v>3279</v>
      </c>
      <c r="E134" s="300"/>
      <c r="F134" s="300">
        <f t="shared" ca="1" si="5"/>
        <v>80</v>
      </c>
      <c r="G134" s="300"/>
      <c r="H134" s="300">
        <f t="shared" ca="1" si="6"/>
        <v>17</v>
      </c>
      <c r="I134" s="300"/>
      <c r="J134" s="300">
        <f t="shared" ca="1" si="7"/>
        <v>3</v>
      </c>
      <c r="K134" s="300"/>
      <c r="L134" s="300"/>
      <c r="M134" s="300"/>
      <c r="N134" s="300"/>
    </row>
    <row r="135" spans="1:14" x14ac:dyDescent="0.2">
      <c r="A135" s="204" t="s">
        <v>295</v>
      </c>
      <c r="B135" s="307" t="s">
        <v>296</v>
      </c>
      <c r="C135" s="300"/>
      <c r="D135" s="300">
        <f t="shared" ca="1" si="4"/>
        <v>3962</v>
      </c>
      <c r="E135" s="300"/>
      <c r="F135" s="300">
        <f t="shared" ca="1" si="5"/>
        <v>82</v>
      </c>
      <c r="G135" s="300"/>
      <c r="H135" s="300">
        <f t="shared" ca="1" si="6"/>
        <v>16</v>
      </c>
      <c r="I135" s="300"/>
      <c r="J135" s="300">
        <f t="shared" ca="1" si="7"/>
        <v>2</v>
      </c>
      <c r="K135" s="300"/>
      <c r="L135" s="300"/>
      <c r="M135" s="300"/>
      <c r="N135" s="300"/>
    </row>
    <row r="136" spans="1:14" x14ac:dyDescent="0.2">
      <c r="A136" s="204" t="s">
        <v>297</v>
      </c>
      <c r="B136" s="307" t="s">
        <v>298</v>
      </c>
      <c r="C136" s="300"/>
      <c r="D136" s="300">
        <f t="shared" ca="1" si="4"/>
        <v>2953</v>
      </c>
      <c r="E136" s="300"/>
      <c r="F136" s="300">
        <f t="shared" ca="1" si="5"/>
        <v>89</v>
      </c>
      <c r="G136" s="300"/>
      <c r="H136" s="300">
        <f t="shared" ca="1" si="6"/>
        <v>10</v>
      </c>
      <c r="I136" s="300"/>
      <c r="J136" s="300">
        <f t="shared" ca="1" si="7"/>
        <v>2</v>
      </c>
      <c r="K136" s="300"/>
      <c r="L136" s="300"/>
      <c r="M136" s="300"/>
      <c r="N136" s="300"/>
    </row>
    <row r="137" spans="1:14" x14ac:dyDescent="0.2">
      <c r="A137" s="204" t="s">
        <v>299</v>
      </c>
      <c r="B137" s="307" t="s">
        <v>300</v>
      </c>
      <c r="C137" s="300"/>
      <c r="D137" s="300">
        <f t="shared" ca="1" si="4"/>
        <v>3765</v>
      </c>
      <c r="E137" s="300"/>
      <c r="F137" s="300">
        <f t="shared" ca="1" si="5"/>
        <v>86</v>
      </c>
      <c r="G137" s="300"/>
      <c r="H137" s="300">
        <f t="shared" ca="1" si="6"/>
        <v>11</v>
      </c>
      <c r="I137" s="300"/>
      <c r="J137" s="300">
        <f t="shared" ca="1" si="7"/>
        <v>2</v>
      </c>
      <c r="K137" s="300"/>
      <c r="L137" s="300"/>
      <c r="M137" s="300"/>
      <c r="N137" s="300"/>
    </row>
    <row r="138" spans="1:14" x14ac:dyDescent="0.2">
      <c r="A138" s="204" t="s">
        <v>301</v>
      </c>
      <c r="B138" s="307" t="s">
        <v>302</v>
      </c>
      <c r="C138" s="300"/>
      <c r="D138" s="300">
        <f t="shared" ca="1" si="4"/>
        <v>3524</v>
      </c>
      <c r="E138" s="300"/>
      <c r="F138" s="300">
        <f t="shared" ca="1" si="5"/>
        <v>88</v>
      </c>
      <c r="G138" s="300"/>
      <c r="H138" s="300">
        <f t="shared" ca="1" si="6"/>
        <v>10</v>
      </c>
      <c r="I138" s="300"/>
      <c r="J138" s="300">
        <f t="shared" ca="1" si="7"/>
        <v>2</v>
      </c>
      <c r="K138" s="300"/>
      <c r="L138" s="300"/>
      <c r="M138" s="300"/>
      <c r="N138" s="300"/>
    </row>
    <row r="139" spans="1:14" x14ac:dyDescent="0.2">
      <c r="A139" s="204" t="s">
        <v>303</v>
      </c>
      <c r="B139" s="307" t="s">
        <v>304</v>
      </c>
      <c r="C139" s="300"/>
      <c r="D139" s="300">
        <f t="shared" ca="1" si="4"/>
        <v>4432</v>
      </c>
      <c r="E139" s="300"/>
      <c r="F139" s="300">
        <f t="shared" ca="1" si="5"/>
        <v>85</v>
      </c>
      <c r="G139" s="300"/>
      <c r="H139" s="300">
        <f t="shared" ca="1" si="6"/>
        <v>14</v>
      </c>
      <c r="I139" s="300"/>
      <c r="J139" s="300">
        <f t="shared" ca="1" si="7"/>
        <v>1</v>
      </c>
      <c r="K139" s="300"/>
      <c r="L139" s="300"/>
      <c r="M139" s="300"/>
      <c r="N139" s="300"/>
    </row>
    <row r="140" spans="1:14" x14ac:dyDescent="0.2">
      <c r="A140" s="204" t="s">
        <v>305</v>
      </c>
      <c r="B140" s="307" t="s">
        <v>306</v>
      </c>
      <c r="C140" s="300"/>
      <c r="D140" s="300">
        <f t="shared" ca="1" si="4"/>
        <v>4246</v>
      </c>
      <c r="E140" s="300"/>
      <c r="F140" s="300">
        <f t="shared" ca="1" si="5"/>
        <v>86</v>
      </c>
      <c r="G140" s="300"/>
      <c r="H140" s="300">
        <f t="shared" ca="1" si="6"/>
        <v>13</v>
      </c>
      <c r="I140" s="300"/>
      <c r="J140" s="300">
        <f t="shared" ca="1" si="7"/>
        <v>2</v>
      </c>
      <c r="K140" s="300"/>
      <c r="L140" s="300"/>
      <c r="M140" s="300"/>
      <c r="N140" s="300"/>
    </row>
    <row r="141" spans="1:14" x14ac:dyDescent="0.2">
      <c r="A141" s="204" t="s">
        <v>307</v>
      </c>
      <c r="B141" s="307" t="s">
        <v>308</v>
      </c>
      <c r="C141" s="300"/>
      <c r="D141" s="300">
        <f t="shared" ref="D141:D193" ca="1" si="8">VLOOKUP(TRIM($A141),INDIRECT($U$11),3+$U$12,FALSE)</f>
        <v>4389</v>
      </c>
      <c r="E141" s="300"/>
      <c r="F141" s="300">
        <f t="shared" ref="F141:F193" ca="1" si="9">VLOOKUP(TRIM($A141),INDIRECT($U$11),4+$U$12,FALSE)</f>
        <v>78</v>
      </c>
      <c r="G141" s="300"/>
      <c r="H141" s="300">
        <f t="shared" ref="H141:H193" ca="1" si="10">VLOOKUP(TRIM($A141),INDIRECT($U$11),5+$U$12,FALSE)</f>
        <v>20</v>
      </c>
      <c r="I141" s="300"/>
      <c r="J141" s="300">
        <f t="shared" ref="J141:J193" ca="1" si="11">VLOOKUP(TRIM($A141),INDIRECT($U$11),6+$U$12,FALSE)</f>
        <v>2</v>
      </c>
      <c r="K141" s="300"/>
      <c r="L141" s="300"/>
      <c r="M141" s="300"/>
      <c r="N141" s="300"/>
    </row>
    <row r="142" spans="1:14" x14ac:dyDescent="0.2">
      <c r="A142" s="204" t="s">
        <v>309</v>
      </c>
      <c r="B142" s="307" t="s">
        <v>310</v>
      </c>
      <c r="C142" s="300"/>
      <c r="D142" s="300">
        <f t="shared" ca="1" si="8"/>
        <v>3237</v>
      </c>
      <c r="E142" s="300"/>
      <c r="F142" s="300">
        <f t="shared" ca="1" si="9"/>
        <v>87</v>
      </c>
      <c r="G142" s="300"/>
      <c r="H142" s="300">
        <f t="shared" ca="1" si="10"/>
        <v>11</v>
      </c>
      <c r="I142" s="300"/>
      <c r="J142" s="300">
        <f t="shared" ca="1" si="11"/>
        <v>2</v>
      </c>
      <c r="K142" s="300"/>
      <c r="L142" s="300"/>
      <c r="M142" s="300"/>
      <c r="N142" s="300"/>
    </row>
    <row r="143" spans="1:14" x14ac:dyDescent="0.2">
      <c r="A143" s="204" t="s">
        <v>311</v>
      </c>
      <c r="B143" s="305" t="s">
        <v>312</v>
      </c>
      <c r="C143" s="300"/>
      <c r="D143" s="300">
        <f t="shared" ca="1" si="8"/>
        <v>2847</v>
      </c>
      <c r="E143" s="300"/>
      <c r="F143" s="300">
        <f t="shared" ca="1" si="9"/>
        <v>87</v>
      </c>
      <c r="G143" s="300"/>
      <c r="H143" s="300">
        <f t="shared" ca="1" si="10"/>
        <v>11</v>
      </c>
      <c r="I143" s="300"/>
      <c r="J143" s="300">
        <f t="shared" ca="1" si="11"/>
        <v>1</v>
      </c>
      <c r="K143" s="300"/>
      <c r="L143" s="300"/>
      <c r="M143" s="300"/>
      <c r="N143" s="300"/>
    </row>
    <row r="144" spans="1:14" x14ac:dyDescent="0.2">
      <c r="A144" s="204" t="s">
        <v>313</v>
      </c>
      <c r="B144" s="307" t="s">
        <v>314</v>
      </c>
      <c r="C144" s="300"/>
      <c r="D144" s="300">
        <f t="shared" ca="1" si="8"/>
        <v>2748</v>
      </c>
      <c r="E144" s="300"/>
      <c r="F144" s="300">
        <f t="shared" ca="1" si="9"/>
        <v>86</v>
      </c>
      <c r="G144" s="300"/>
      <c r="H144" s="300">
        <f t="shared" ca="1" si="10"/>
        <v>13</v>
      </c>
      <c r="I144" s="300"/>
      <c r="J144" s="300">
        <f t="shared" ca="1" si="11"/>
        <v>1</v>
      </c>
      <c r="K144" s="300"/>
      <c r="L144" s="300"/>
      <c r="M144" s="300"/>
      <c r="N144" s="300"/>
    </row>
    <row r="145" spans="1:14" x14ac:dyDescent="0.2">
      <c r="A145" s="204" t="s">
        <v>315</v>
      </c>
      <c r="B145" s="307" t="s">
        <v>316</v>
      </c>
      <c r="C145" s="300"/>
      <c r="D145" s="300">
        <f t="shared" ca="1" si="8"/>
        <v>3733</v>
      </c>
      <c r="E145" s="300"/>
      <c r="F145" s="300">
        <f t="shared" ca="1" si="9"/>
        <v>85</v>
      </c>
      <c r="G145" s="300"/>
      <c r="H145" s="300">
        <f t="shared" ca="1" si="10"/>
        <v>14</v>
      </c>
      <c r="I145" s="300"/>
      <c r="J145" s="300">
        <f t="shared" ca="1" si="11"/>
        <v>1</v>
      </c>
      <c r="K145" s="300"/>
      <c r="L145" s="300"/>
      <c r="M145" s="300"/>
      <c r="N145" s="300"/>
    </row>
    <row r="146" spans="1:14" x14ac:dyDescent="0.2">
      <c r="A146" s="204" t="s">
        <v>317</v>
      </c>
      <c r="B146" s="307" t="s">
        <v>318</v>
      </c>
      <c r="C146" s="300"/>
      <c r="D146" s="300">
        <f t="shared" ca="1" si="8"/>
        <v>3061</v>
      </c>
      <c r="E146" s="300"/>
      <c r="F146" s="300">
        <f t="shared" ca="1" si="9"/>
        <v>87</v>
      </c>
      <c r="G146" s="300"/>
      <c r="H146" s="300">
        <f t="shared" ca="1" si="10"/>
        <v>11</v>
      </c>
      <c r="I146" s="300"/>
      <c r="J146" s="300">
        <f t="shared" ca="1" si="11"/>
        <v>2</v>
      </c>
      <c r="K146" s="300"/>
      <c r="L146" s="300"/>
      <c r="M146" s="300"/>
      <c r="N146" s="300"/>
    </row>
    <row r="147" spans="1:14" x14ac:dyDescent="0.2">
      <c r="A147" s="204" t="s">
        <v>319</v>
      </c>
      <c r="B147" s="307" t="s">
        <v>320</v>
      </c>
      <c r="C147" s="300"/>
      <c r="D147" s="300">
        <f t="shared" ca="1" si="8"/>
        <v>1756</v>
      </c>
      <c r="E147" s="300"/>
      <c r="F147" s="300">
        <f t="shared" ca="1" si="9"/>
        <v>84</v>
      </c>
      <c r="G147" s="300"/>
      <c r="H147" s="300">
        <f t="shared" ca="1" si="10"/>
        <v>15</v>
      </c>
      <c r="I147" s="300"/>
      <c r="J147" s="300">
        <f t="shared" ca="1" si="11"/>
        <v>1</v>
      </c>
      <c r="K147" s="300"/>
      <c r="L147" s="300"/>
      <c r="M147" s="300"/>
      <c r="N147" s="300"/>
    </row>
    <row r="148" spans="1:14" x14ac:dyDescent="0.2">
      <c r="A148" s="204" t="s">
        <v>321</v>
      </c>
      <c r="B148" s="307" t="s">
        <v>322</v>
      </c>
      <c r="C148" s="300"/>
      <c r="D148" s="300">
        <f t="shared" ca="1" si="8"/>
        <v>2379</v>
      </c>
      <c r="E148" s="300"/>
      <c r="F148" s="300">
        <f t="shared" ca="1" si="9"/>
        <v>84</v>
      </c>
      <c r="G148" s="300"/>
      <c r="H148" s="300">
        <f t="shared" ca="1" si="10"/>
        <v>14</v>
      </c>
      <c r="I148" s="300"/>
      <c r="J148" s="300">
        <f t="shared" ca="1" si="11"/>
        <v>2</v>
      </c>
      <c r="K148" s="300"/>
      <c r="L148" s="300"/>
      <c r="M148" s="300"/>
      <c r="N148" s="300"/>
    </row>
    <row r="149" spans="1:14" x14ac:dyDescent="0.2">
      <c r="A149" s="204" t="s">
        <v>323</v>
      </c>
      <c r="B149" s="307" t="s">
        <v>324</v>
      </c>
      <c r="C149" s="300"/>
      <c r="D149" s="300">
        <f t="shared" ca="1" si="8"/>
        <v>3877</v>
      </c>
      <c r="E149" s="300"/>
      <c r="F149" s="300">
        <f t="shared" ca="1" si="9"/>
        <v>84</v>
      </c>
      <c r="G149" s="300"/>
      <c r="H149" s="300">
        <f t="shared" ca="1" si="10"/>
        <v>14</v>
      </c>
      <c r="I149" s="300"/>
      <c r="J149" s="300">
        <f t="shared" ca="1" si="11"/>
        <v>2</v>
      </c>
      <c r="K149" s="300"/>
      <c r="L149" s="300"/>
      <c r="M149" s="300"/>
      <c r="N149" s="300"/>
    </row>
    <row r="150" spans="1:14" x14ac:dyDescent="0.2">
      <c r="A150" s="204" t="s">
        <v>325</v>
      </c>
      <c r="B150" s="307" t="s">
        <v>326</v>
      </c>
      <c r="C150" s="300"/>
      <c r="D150" s="300">
        <f t="shared" ca="1" si="8"/>
        <v>2209</v>
      </c>
      <c r="E150" s="300"/>
      <c r="F150" s="300">
        <f t="shared" ca="1" si="9"/>
        <v>91</v>
      </c>
      <c r="G150" s="300"/>
      <c r="H150" s="300">
        <f t="shared" ca="1" si="10"/>
        <v>8</v>
      </c>
      <c r="I150" s="300"/>
      <c r="J150" s="300">
        <f t="shared" ca="1" si="11"/>
        <v>1</v>
      </c>
      <c r="K150" s="300"/>
      <c r="L150" s="300"/>
      <c r="M150" s="300"/>
      <c r="N150" s="300"/>
    </row>
    <row r="151" spans="1:14" x14ac:dyDescent="0.2">
      <c r="A151" s="204" t="s">
        <v>327</v>
      </c>
      <c r="B151" s="307" t="s">
        <v>328</v>
      </c>
      <c r="C151" s="300"/>
      <c r="D151" s="300">
        <f t="shared" ca="1" si="8"/>
        <v>2115</v>
      </c>
      <c r="E151" s="300"/>
      <c r="F151" s="300">
        <f t="shared" ca="1" si="9"/>
        <v>89</v>
      </c>
      <c r="G151" s="300"/>
      <c r="H151" s="300">
        <f t="shared" ca="1" si="10"/>
        <v>10</v>
      </c>
      <c r="I151" s="300"/>
      <c r="J151" s="300">
        <f t="shared" ca="1" si="11"/>
        <v>1</v>
      </c>
      <c r="K151" s="300"/>
      <c r="L151" s="300"/>
      <c r="M151" s="300"/>
      <c r="N151" s="300"/>
    </row>
    <row r="152" spans="1:14" x14ac:dyDescent="0.2">
      <c r="A152" s="204" t="s">
        <v>329</v>
      </c>
      <c r="B152" s="307" t="s">
        <v>330</v>
      </c>
      <c r="C152" s="300"/>
      <c r="D152" s="300">
        <f t="shared" ca="1" si="8"/>
        <v>3495</v>
      </c>
      <c r="E152" s="300"/>
      <c r="F152" s="300">
        <f t="shared" ca="1" si="9"/>
        <v>85</v>
      </c>
      <c r="G152" s="300"/>
      <c r="H152" s="300">
        <f t="shared" ca="1" si="10"/>
        <v>13</v>
      </c>
      <c r="I152" s="300"/>
      <c r="J152" s="300">
        <f t="shared" ca="1" si="11"/>
        <v>2</v>
      </c>
      <c r="K152" s="300"/>
      <c r="L152" s="300"/>
      <c r="M152" s="300"/>
      <c r="N152" s="300"/>
    </row>
    <row r="153" spans="1:14" x14ac:dyDescent="0.2">
      <c r="A153" s="86"/>
      <c r="B153" s="307"/>
      <c r="C153" s="300"/>
      <c r="D153" s="300"/>
      <c r="E153" s="300"/>
      <c r="F153" s="300"/>
      <c r="G153" s="300"/>
      <c r="H153" s="300"/>
      <c r="I153" s="300"/>
      <c r="J153" s="300"/>
      <c r="K153" s="300"/>
      <c r="L153" s="301"/>
      <c r="M153" s="300"/>
      <c r="N153" s="301"/>
    </row>
    <row r="154" spans="1:14" x14ac:dyDescent="0.2">
      <c r="A154" s="86" t="s">
        <v>331</v>
      </c>
      <c r="B154" s="90" t="s">
        <v>332</v>
      </c>
      <c r="C154" s="297"/>
      <c r="D154" s="297">
        <f t="shared" ca="1" si="8"/>
        <v>95680</v>
      </c>
      <c r="E154" s="297"/>
      <c r="F154" s="297">
        <f t="shared" ca="1" si="9"/>
        <v>84</v>
      </c>
      <c r="G154" s="297"/>
      <c r="H154" s="297">
        <f t="shared" ca="1" si="10"/>
        <v>15</v>
      </c>
      <c r="I154" s="297"/>
      <c r="J154" s="297">
        <f t="shared" ca="1" si="11"/>
        <v>1</v>
      </c>
      <c r="K154" s="297"/>
      <c r="L154" s="297"/>
      <c r="M154" s="297"/>
      <c r="N154" s="297"/>
    </row>
    <row r="155" spans="1:14" x14ac:dyDescent="0.2">
      <c r="A155" s="204"/>
      <c r="B155" s="299"/>
      <c r="C155" s="300"/>
      <c r="D155" s="297"/>
      <c r="E155" s="297"/>
      <c r="F155" s="297"/>
      <c r="G155" s="297"/>
      <c r="H155" s="297"/>
      <c r="I155" s="297"/>
      <c r="J155" s="297"/>
      <c r="K155" s="300"/>
      <c r="L155" s="301"/>
      <c r="M155" s="300"/>
      <c r="N155" s="301"/>
    </row>
    <row r="156" spans="1:14" x14ac:dyDescent="0.2">
      <c r="A156" s="204" t="s">
        <v>333</v>
      </c>
      <c r="B156" s="299" t="s">
        <v>334</v>
      </c>
      <c r="C156" s="300"/>
      <c r="D156" s="300">
        <f t="shared" ca="1" si="8"/>
        <v>1351</v>
      </c>
      <c r="E156" s="300"/>
      <c r="F156" s="300">
        <f t="shared" ca="1" si="9"/>
        <v>83</v>
      </c>
      <c r="G156" s="300"/>
      <c r="H156" s="300">
        <f t="shared" ca="1" si="10"/>
        <v>16</v>
      </c>
      <c r="I156" s="300"/>
      <c r="J156" s="300">
        <f t="shared" ca="1" si="11"/>
        <v>0</v>
      </c>
      <c r="K156" s="300"/>
      <c r="L156" s="300"/>
      <c r="M156" s="300"/>
      <c r="N156" s="300"/>
    </row>
    <row r="157" spans="1:14" x14ac:dyDescent="0.2">
      <c r="A157" s="204" t="s">
        <v>335</v>
      </c>
      <c r="B157" s="299" t="s">
        <v>336</v>
      </c>
      <c r="C157" s="300"/>
      <c r="D157" s="300">
        <f t="shared" ca="1" si="8"/>
        <v>2603</v>
      </c>
      <c r="E157" s="300"/>
      <c r="F157" s="300">
        <f t="shared" ca="1" si="9"/>
        <v>83</v>
      </c>
      <c r="G157" s="300"/>
      <c r="H157" s="300">
        <f t="shared" ca="1" si="10"/>
        <v>16</v>
      </c>
      <c r="I157" s="300"/>
      <c r="J157" s="300">
        <f t="shared" ca="1" si="11"/>
        <v>2</v>
      </c>
      <c r="K157" s="300"/>
      <c r="L157" s="300"/>
      <c r="M157" s="300"/>
      <c r="N157" s="300"/>
    </row>
    <row r="158" spans="1:14" x14ac:dyDescent="0.2">
      <c r="A158" s="204" t="s">
        <v>337</v>
      </c>
      <c r="B158" s="299" t="s">
        <v>338</v>
      </c>
      <c r="C158" s="300"/>
      <c r="D158" s="300">
        <f t="shared" ca="1" si="8"/>
        <v>5894</v>
      </c>
      <c r="E158" s="300"/>
      <c r="F158" s="300">
        <f t="shared" ca="1" si="9"/>
        <v>85</v>
      </c>
      <c r="G158" s="300"/>
      <c r="H158" s="300">
        <f t="shared" ca="1" si="10"/>
        <v>14</v>
      </c>
      <c r="I158" s="300"/>
      <c r="J158" s="300">
        <f t="shared" ca="1" si="11"/>
        <v>1</v>
      </c>
      <c r="K158" s="300"/>
      <c r="L158" s="300"/>
      <c r="M158" s="300"/>
      <c r="N158" s="300"/>
    </row>
    <row r="159" spans="1:14" x14ac:dyDescent="0.2">
      <c r="A159" s="204" t="s">
        <v>339</v>
      </c>
      <c r="B159" s="299" t="s">
        <v>340</v>
      </c>
      <c r="C159" s="300"/>
      <c r="D159" s="300">
        <f t="shared" ca="1" si="8"/>
        <v>5294</v>
      </c>
      <c r="E159" s="300"/>
      <c r="F159" s="300">
        <f t="shared" ca="1" si="9"/>
        <v>80</v>
      </c>
      <c r="G159" s="300"/>
      <c r="H159" s="300">
        <f t="shared" ca="1" si="10"/>
        <v>19</v>
      </c>
      <c r="I159" s="300"/>
      <c r="J159" s="300">
        <f t="shared" ca="1" si="11"/>
        <v>1</v>
      </c>
      <c r="K159" s="300"/>
      <c r="L159" s="300"/>
      <c r="M159" s="300"/>
      <c r="N159" s="300"/>
    </row>
    <row r="160" spans="1:14" x14ac:dyDescent="0.2">
      <c r="A160" s="204" t="s">
        <v>341</v>
      </c>
      <c r="B160" s="299" t="s">
        <v>342</v>
      </c>
      <c r="C160" s="300"/>
      <c r="D160" s="300">
        <f t="shared" ca="1" si="8"/>
        <v>14297</v>
      </c>
      <c r="E160" s="300"/>
      <c r="F160" s="300">
        <f t="shared" ca="1" si="9"/>
        <v>87</v>
      </c>
      <c r="G160" s="300"/>
      <c r="H160" s="300">
        <f t="shared" ca="1" si="10"/>
        <v>12</v>
      </c>
      <c r="I160" s="300"/>
      <c r="J160" s="300">
        <f t="shared" ca="1" si="11"/>
        <v>1</v>
      </c>
      <c r="K160" s="300"/>
      <c r="L160" s="300"/>
      <c r="M160" s="300"/>
      <c r="N160" s="300"/>
    </row>
    <row r="161" spans="1:14" x14ac:dyDescent="0.2">
      <c r="A161" s="204" t="s">
        <v>343</v>
      </c>
      <c r="B161" s="299" t="s">
        <v>344</v>
      </c>
      <c r="C161" s="300"/>
      <c r="D161" s="300">
        <f t="shared" ca="1" si="8"/>
        <v>1362</v>
      </c>
      <c r="E161" s="300"/>
      <c r="F161" s="300">
        <f t="shared" ca="1" si="9"/>
        <v>76</v>
      </c>
      <c r="G161" s="300"/>
      <c r="H161" s="300">
        <f t="shared" ca="1" si="10"/>
        <v>23</v>
      </c>
      <c r="I161" s="300"/>
      <c r="J161" s="300">
        <f t="shared" ca="1" si="11"/>
        <v>1</v>
      </c>
      <c r="K161" s="300"/>
      <c r="L161" s="300"/>
      <c r="M161" s="300"/>
      <c r="N161" s="300"/>
    </row>
    <row r="162" spans="1:14" x14ac:dyDescent="0.2">
      <c r="A162" s="204" t="s">
        <v>345</v>
      </c>
      <c r="B162" s="299" t="s">
        <v>346</v>
      </c>
      <c r="C162" s="300"/>
      <c r="D162" s="300">
        <f t="shared" ca="1" si="8"/>
        <v>16478</v>
      </c>
      <c r="E162" s="300"/>
      <c r="F162" s="300">
        <f t="shared" ca="1" si="9"/>
        <v>84</v>
      </c>
      <c r="G162" s="300"/>
      <c r="H162" s="300">
        <f t="shared" ca="1" si="10"/>
        <v>15</v>
      </c>
      <c r="I162" s="300"/>
      <c r="J162" s="300">
        <f t="shared" ca="1" si="11"/>
        <v>1</v>
      </c>
      <c r="K162" s="300"/>
      <c r="L162" s="300"/>
      <c r="M162" s="300"/>
      <c r="N162" s="300"/>
    </row>
    <row r="163" spans="1:14" x14ac:dyDescent="0.2">
      <c r="A163" s="204" t="s">
        <v>347</v>
      </c>
      <c r="B163" s="299" t="s">
        <v>348</v>
      </c>
      <c r="C163" s="300"/>
      <c r="D163" s="300">
        <f t="shared" ca="1" si="8"/>
        <v>3249</v>
      </c>
      <c r="E163" s="300"/>
      <c r="F163" s="300">
        <f t="shared" ca="1" si="9"/>
        <v>80</v>
      </c>
      <c r="G163" s="300"/>
      <c r="H163" s="300">
        <f t="shared" ca="1" si="10"/>
        <v>19</v>
      </c>
      <c r="I163" s="300"/>
      <c r="J163" s="300">
        <f t="shared" ca="1" si="11"/>
        <v>1</v>
      </c>
      <c r="K163" s="300"/>
      <c r="L163" s="300"/>
      <c r="M163" s="300"/>
      <c r="N163" s="300"/>
    </row>
    <row r="164" spans="1:14" x14ac:dyDescent="0.2">
      <c r="A164" s="204" t="s">
        <v>349</v>
      </c>
      <c r="B164" s="299" t="s">
        <v>350</v>
      </c>
      <c r="C164" s="300"/>
      <c r="D164" s="300">
        <f t="shared" ca="1" si="8"/>
        <v>3366</v>
      </c>
      <c r="E164" s="300"/>
      <c r="F164" s="300">
        <f t="shared" ca="1" si="9"/>
        <v>87</v>
      </c>
      <c r="G164" s="300"/>
      <c r="H164" s="300">
        <f t="shared" ca="1" si="10"/>
        <v>11</v>
      </c>
      <c r="I164" s="300"/>
      <c r="J164" s="300">
        <f t="shared" ca="1" si="11"/>
        <v>2</v>
      </c>
      <c r="K164" s="300"/>
      <c r="L164" s="300"/>
      <c r="M164" s="300"/>
      <c r="N164" s="300"/>
    </row>
    <row r="165" spans="1:14" x14ac:dyDescent="0.2">
      <c r="A165" s="204" t="s">
        <v>351</v>
      </c>
      <c r="B165" s="299" t="s">
        <v>352</v>
      </c>
      <c r="C165" s="300"/>
      <c r="D165" s="300">
        <f t="shared" ca="1" si="8"/>
        <v>7305</v>
      </c>
      <c r="E165" s="300"/>
      <c r="F165" s="300">
        <f t="shared" ca="1" si="9"/>
        <v>84</v>
      </c>
      <c r="G165" s="300"/>
      <c r="H165" s="300">
        <f t="shared" ca="1" si="10"/>
        <v>15</v>
      </c>
      <c r="I165" s="300"/>
      <c r="J165" s="300">
        <f t="shared" ca="1" si="11"/>
        <v>1</v>
      </c>
      <c r="K165" s="300"/>
      <c r="L165" s="300"/>
      <c r="M165" s="300"/>
      <c r="N165" s="300"/>
    </row>
    <row r="166" spans="1:14" x14ac:dyDescent="0.2">
      <c r="A166" s="204" t="s">
        <v>353</v>
      </c>
      <c r="B166" s="299" t="s">
        <v>354</v>
      </c>
      <c r="C166" s="300"/>
      <c r="D166" s="300">
        <f t="shared" ca="1" si="8"/>
        <v>2147</v>
      </c>
      <c r="E166" s="300"/>
      <c r="F166" s="300">
        <f t="shared" ca="1" si="9"/>
        <v>74</v>
      </c>
      <c r="G166" s="300"/>
      <c r="H166" s="300">
        <f t="shared" ca="1" si="10"/>
        <v>24</v>
      </c>
      <c r="I166" s="300"/>
      <c r="J166" s="300">
        <f t="shared" ca="1" si="11"/>
        <v>1</v>
      </c>
      <c r="K166" s="300"/>
      <c r="L166" s="300"/>
      <c r="M166" s="300"/>
      <c r="N166" s="300"/>
    </row>
    <row r="167" spans="1:14" x14ac:dyDescent="0.2">
      <c r="A167" s="204" t="s">
        <v>355</v>
      </c>
      <c r="B167" s="299" t="s">
        <v>356</v>
      </c>
      <c r="C167" s="300"/>
      <c r="D167" s="300">
        <f t="shared" ca="1" si="8"/>
        <v>1655</v>
      </c>
      <c r="E167" s="300"/>
      <c r="F167" s="300">
        <f t="shared" ca="1" si="9"/>
        <v>81</v>
      </c>
      <c r="G167" s="300"/>
      <c r="H167" s="300">
        <f t="shared" ca="1" si="10"/>
        <v>18</v>
      </c>
      <c r="I167" s="300"/>
      <c r="J167" s="300">
        <f t="shared" ca="1" si="11"/>
        <v>1</v>
      </c>
      <c r="K167" s="300"/>
      <c r="L167" s="300"/>
      <c r="M167" s="300"/>
      <c r="N167" s="300"/>
    </row>
    <row r="168" spans="1:14" x14ac:dyDescent="0.2">
      <c r="A168" s="204" t="s">
        <v>357</v>
      </c>
      <c r="B168" s="299" t="s">
        <v>358</v>
      </c>
      <c r="C168" s="300"/>
      <c r="D168" s="300">
        <f t="shared" ca="1" si="8"/>
        <v>2075</v>
      </c>
      <c r="E168" s="300"/>
      <c r="F168" s="300">
        <f t="shared" ca="1" si="9"/>
        <v>83</v>
      </c>
      <c r="G168" s="300"/>
      <c r="H168" s="300">
        <f t="shared" ca="1" si="10"/>
        <v>15</v>
      </c>
      <c r="I168" s="300"/>
      <c r="J168" s="300">
        <f t="shared" ca="1" si="11"/>
        <v>1</v>
      </c>
      <c r="K168" s="300"/>
      <c r="L168" s="300"/>
      <c r="M168" s="300"/>
      <c r="N168" s="300"/>
    </row>
    <row r="169" spans="1:14" x14ac:dyDescent="0.2">
      <c r="A169" s="204" t="s">
        <v>359</v>
      </c>
      <c r="B169" s="299" t="s">
        <v>360</v>
      </c>
      <c r="C169" s="300"/>
      <c r="D169" s="300">
        <f t="shared" ca="1" si="8"/>
        <v>2625</v>
      </c>
      <c r="E169" s="300"/>
      <c r="F169" s="300">
        <f t="shared" ca="1" si="9"/>
        <v>86</v>
      </c>
      <c r="G169" s="300"/>
      <c r="H169" s="300">
        <f t="shared" ca="1" si="10"/>
        <v>13</v>
      </c>
      <c r="I169" s="300"/>
      <c r="J169" s="300">
        <f t="shared" ca="1" si="11"/>
        <v>1</v>
      </c>
      <c r="K169" s="300"/>
      <c r="L169" s="300"/>
      <c r="M169" s="300"/>
      <c r="N169" s="300"/>
    </row>
    <row r="170" spans="1:14" x14ac:dyDescent="0.2">
      <c r="A170" s="204" t="s">
        <v>361</v>
      </c>
      <c r="B170" s="299" t="s">
        <v>362</v>
      </c>
      <c r="C170" s="300"/>
      <c r="D170" s="300">
        <f t="shared" ca="1" si="8"/>
        <v>12031</v>
      </c>
      <c r="E170" s="300"/>
      <c r="F170" s="300">
        <f t="shared" ca="1" si="9"/>
        <v>84</v>
      </c>
      <c r="G170" s="300"/>
      <c r="H170" s="300">
        <f t="shared" ca="1" si="10"/>
        <v>15</v>
      </c>
      <c r="I170" s="300"/>
      <c r="J170" s="300">
        <f t="shared" ca="1" si="11"/>
        <v>1</v>
      </c>
      <c r="K170" s="300"/>
      <c r="L170" s="300"/>
      <c r="M170" s="300"/>
      <c r="N170" s="300"/>
    </row>
    <row r="171" spans="1:14" x14ac:dyDescent="0.2">
      <c r="A171" s="204" t="s">
        <v>363</v>
      </c>
      <c r="B171" s="299" t="s">
        <v>364</v>
      </c>
      <c r="C171" s="300"/>
      <c r="D171" s="300">
        <f t="shared" ca="1" si="8"/>
        <v>1807</v>
      </c>
      <c r="E171" s="300"/>
      <c r="F171" s="300">
        <f t="shared" ca="1" si="9"/>
        <v>87</v>
      </c>
      <c r="G171" s="300"/>
      <c r="H171" s="300">
        <f t="shared" ca="1" si="10"/>
        <v>12</v>
      </c>
      <c r="I171" s="300"/>
      <c r="J171" s="300">
        <f t="shared" ca="1" si="11"/>
        <v>1</v>
      </c>
      <c r="K171" s="300"/>
      <c r="L171" s="300"/>
      <c r="M171" s="300"/>
      <c r="N171" s="300"/>
    </row>
    <row r="172" spans="1:14" x14ac:dyDescent="0.2">
      <c r="A172" s="204" t="s">
        <v>365</v>
      </c>
      <c r="B172" s="299" t="s">
        <v>366</v>
      </c>
      <c r="C172" s="300"/>
      <c r="D172" s="300">
        <f t="shared" ca="1" si="8"/>
        <v>8653</v>
      </c>
      <c r="E172" s="300"/>
      <c r="F172" s="300">
        <f t="shared" ca="1" si="9"/>
        <v>83</v>
      </c>
      <c r="G172" s="300"/>
      <c r="H172" s="300">
        <f t="shared" ca="1" si="10"/>
        <v>16</v>
      </c>
      <c r="I172" s="300"/>
      <c r="J172" s="300">
        <f t="shared" ca="1" si="11"/>
        <v>1</v>
      </c>
      <c r="K172" s="300"/>
      <c r="L172" s="300"/>
      <c r="M172" s="300"/>
      <c r="N172" s="300"/>
    </row>
    <row r="173" spans="1:14" x14ac:dyDescent="0.2">
      <c r="A173" s="204" t="s">
        <v>367</v>
      </c>
      <c r="B173" s="299" t="s">
        <v>368</v>
      </c>
      <c r="C173" s="300"/>
      <c r="D173" s="300">
        <f t="shared" ca="1" si="8"/>
        <v>1540</v>
      </c>
      <c r="E173" s="300"/>
      <c r="F173" s="300">
        <f t="shared" ca="1" si="9"/>
        <v>81</v>
      </c>
      <c r="G173" s="300"/>
      <c r="H173" s="300">
        <f t="shared" ca="1" si="10"/>
        <v>18</v>
      </c>
      <c r="I173" s="300"/>
      <c r="J173" s="300">
        <f t="shared" ca="1" si="11"/>
        <v>1</v>
      </c>
      <c r="K173" s="300"/>
      <c r="L173" s="300"/>
      <c r="M173" s="300"/>
      <c r="N173" s="300"/>
    </row>
    <row r="174" spans="1:14" x14ac:dyDescent="0.2">
      <c r="A174" s="204" t="s">
        <v>369</v>
      </c>
      <c r="B174" s="299" t="s">
        <v>370</v>
      </c>
      <c r="C174" s="300"/>
      <c r="D174" s="300">
        <f t="shared" ca="1" si="8"/>
        <v>1948</v>
      </c>
      <c r="E174" s="300"/>
      <c r="F174" s="300">
        <f t="shared" ca="1" si="9"/>
        <v>83</v>
      </c>
      <c r="G174" s="300"/>
      <c r="H174" s="300">
        <f t="shared" ca="1" si="10"/>
        <v>16</v>
      </c>
      <c r="I174" s="300"/>
      <c r="J174" s="300">
        <f t="shared" ca="1" si="11"/>
        <v>1</v>
      </c>
      <c r="K174" s="300"/>
      <c r="L174" s="300"/>
      <c r="M174" s="300"/>
      <c r="N174" s="300"/>
    </row>
    <row r="175" spans="1:14" x14ac:dyDescent="0.2">
      <c r="A175" s="86"/>
      <c r="B175" s="302"/>
      <c r="C175" s="300"/>
      <c r="D175" s="297"/>
      <c r="E175" s="297"/>
      <c r="F175" s="297"/>
      <c r="G175" s="297"/>
      <c r="H175" s="297"/>
      <c r="I175" s="297"/>
      <c r="J175" s="297"/>
      <c r="K175" s="300"/>
      <c r="L175" s="301"/>
      <c r="M175" s="300"/>
      <c r="N175" s="301"/>
    </row>
    <row r="176" spans="1:14" x14ac:dyDescent="0.2">
      <c r="A176" s="86" t="s">
        <v>371</v>
      </c>
      <c r="B176" s="90" t="s">
        <v>372</v>
      </c>
      <c r="C176" s="297"/>
      <c r="D176" s="297">
        <f t="shared" ca="1" si="8"/>
        <v>55075</v>
      </c>
      <c r="E176" s="297"/>
      <c r="F176" s="297">
        <f t="shared" ca="1" si="9"/>
        <v>86</v>
      </c>
      <c r="G176" s="297"/>
      <c r="H176" s="297">
        <f t="shared" ca="1" si="10"/>
        <v>13</v>
      </c>
      <c r="I176" s="297"/>
      <c r="J176" s="297">
        <f t="shared" ca="1" si="11"/>
        <v>1</v>
      </c>
      <c r="K176" s="297"/>
      <c r="L176" s="297"/>
      <c r="M176" s="297"/>
      <c r="N176" s="297"/>
    </row>
    <row r="177" spans="1:15" x14ac:dyDescent="0.2">
      <c r="A177" s="204"/>
      <c r="B177" s="299"/>
      <c r="C177" s="300"/>
      <c r="D177" s="297"/>
      <c r="E177" s="297"/>
      <c r="F177" s="297"/>
      <c r="G177" s="297"/>
      <c r="H177" s="297"/>
      <c r="I177" s="297"/>
      <c r="J177" s="297"/>
      <c r="K177" s="300"/>
      <c r="L177" s="301"/>
      <c r="M177" s="300"/>
      <c r="N177" s="301"/>
    </row>
    <row r="178" spans="1:15" x14ac:dyDescent="0.2">
      <c r="A178" s="204" t="s">
        <v>373</v>
      </c>
      <c r="B178" s="299" t="s">
        <v>374</v>
      </c>
      <c r="C178" s="300"/>
      <c r="D178" s="300">
        <f t="shared" ca="1" si="8"/>
        <v>1760</v>
      </c>
      <c r="E178" s="300"/>
      <c r="F178" s="300">
        <f t="shared" ca="1" si="9"/>
        <v>87</v>
      </c>
      <c r="G178" s="300"/>
      <c r="H178" s="300">
        <f t="shared" ca="1" si="10"/>
        <v>11</v>
      </c>
      <c r="I178" s="300"/>
      <c r="J178" s="300">
        <f t="shared" ca="1" si="11"/>
        <v>2</v>
      </c>
      <c r="K178" s="300"/>
      <c r="L178" s="300"/>
      <c r="M178" s="300"/>
      <c r="N178" s="300"/>
    </row>
    <row r="179" spans="1:15" x14ac:dyDescent="0.2">
      <c r="A179" s="204" t="s">
        <v>375</v>
      </c>
      <c r="B179" s="299" t="s">
        <v>376</v>
      </c>
      <c r="C179" s="300"/>
      <c r="D179" s="300">
        <f t="shared" ca="1" si="8"/>
        <v>1595</v>
      </c>
      <c r="E179" s="300"/>
      <c r="F179" s="300">
        <f t="shared" ca="1" si="9"/>
        <v>87</v>
      </c>
      <c r="G179" s="300"/>
      <c r="H179" s="300">
        <f t="shared" ca="1" si="10"/>
        <v>12</v>
      </c>
      <c r="I179" s="300"/>
      <c r="J179" s="300">
        <f t="shared" ca="1" si="11"/>
        <v>1</v>
      </c>
      <c r="K179" s="300"/>
      <c r="L179" s="300"/>
      <c r="M179" s="300"/>
      <c r="N179" s="300"/>
    </row>
    <row r="180" spans="1:15" x14ac:dyDescent="0.2">
      <c r="A180" s="204" t="s">
        <v>377</v>
      </c>
      <c r="B180" s="299" t="s">
        <v>439</v>
      </c>
      <c r="C180" s="300"/>
      <c r="D180" s="300">
        <f t="shared" ca="1" si="8"/>
        <v>4600</v>
      </c>
      <c r="E180" s="300"/>
      <c r="F180" s="300">
        <f t="shared" ca="1" si="9"/>
        <v>85</v>
      </c>
      <c r="G180" s="300"/>
      <c r="H180" s="300">
        <f t="shared" ca="1" si="10"/>
        <v>13</v>
      </c>
      <c r="I180" s="300"/>
      <c r="J180" s="300">
        <f t="shared" ca="1" si="11"/>
        <v>1</v>
      </c>
      <c r="K180" s="300"/>
      <c r="L180" s="300"/>
      <c r="M180" s="300"/>
      <c r="N180" s="300"/>
    </row>
    <row r="181" spans="1:15" x14ac:dyDescent="0.2">
      <c r="A181" s="204" t="s">
        <v>378</v>
      </c>
      <c r="B181" s="299" t="s">
        <v>379</v>
      </c>
      <c r="C181" s="300"/>
      <c r="D181" s="300">
        <f t="shared" ca="1" si="8"/>
        <v>5478</v>
      </c>
      <c r="E181" s="300"/>
      <c r="F181" s="300">
        <f t="shared" ca="1" si="9"/>
        <v>84</v>
      </c>
      <c r="G181" s="300"/>
      <c r="H181" s="300">
        <f t="shared" ca="1" si="10"/>
        <v>15</v>
      </c>
      <c r="I181" s="300"/>
      <c r="J181" s="300">
        <f t="shared" ca="1" si="11"/>
        <v>1</v>
      </c>
      <c r="K181" s="300"/>
      <c r="L181" s="300"/>
      <c r="M181" s="300"/>
      <c r="N181" s="300"/>
    </row>
    <row r="182" spans="1:15" x14ac:dyDescent="0.2">
      <c r="A182" s="204" t="s">
        <v>380</v>
      </c>
      <c r="B182" s="299" t="s">
        <v>381</v>
      </c>
      <c r="C182" s="300"/>
      <c r="D182" s="300">
        <f t="shared" ca="1" si="8"/>
        <v>7477</v>
      </c>
      <c r="E182" s="300"/>
      <c r="F182" s="300">
        <f t="shared" ca="1" si="9"/>
        <v>87</v>
      </c>
      <c r="G182" s="300"/>
      <c r="H182" s="300">
        <f t="shared" ca="1" si="10"/>
        <v>12</v>
      </c>
      <c r="I182" s="300"/>
      <c r="J182" s="300">
        <f t="shared" ca="1" si="11"/>
        <v>1</v>
      </c>
      <c r="K182" s="300"/>
      <c r="L182" s="300"/>
      <c r="M182" s="300"/>
      <c r="N182" s="300"/>
    </row>
    <row r="183" spans="1:15" x14ac:dyDescent="0.2">
      <c r="A183" s="204" t="s">
        <v>382</v>
      </c>
      <c r="B183" s="299" t="s">
        <v>383</v>
      </c>
      <c r="C183" s="300"/>
      <c r="D183" s="300">
        <f t="shared" ca="1" si="8"/>
        <v>3872</v>
      </c>
      <c r="E183" s="300"/>
      <c r="F183" s="300">
        <f t="shared" ca="1" si="9"/>
        <v>85</v>
      </c>
      <c r="G183" s="300"/>
      <c r="H183" s="300">
        <f t="shared" ca="1" si="10"/>
        <v>14</v>
      </c>
      <c r="I183" s="300"/>
      <c r="J183" s="300">
        <f t="shared" ca="1" si="11"/>
        <v>1</v>
      </c>
      <c r="K183" s="300"/>
      <c r="L183" s="300"/>
      <c r="M183" s="300"/>
      <c r="N183" s="300"/>
    </row>
    <row r="184" spans="1:15" x14ac:dyDescent="0.2">
      <c r="A184" s="204" t="s">
        <v>384</v>
      </c>
      <c r="B184" s="299" t="s">
        <v>385</v>
      </c>
      <c r="C184" s="300"/>
      <c r="D184" s="300">
        <f t="shared" ca="1" si="8"/>
        <v>6212</v>
      </c>
      <c r="E184" s="300"/>
      <c r="F184" s="300">
        <f t="shared" ca="1" si="9"/>
        <v>87</v>
      </c>
      <c r="G184" s="300"/>
      <c r="H184" s="300">
        <f t="shared" ca="1" si="10"/>
        <v>11</v>
      </c>
      <c r="I184" s="300"/>
      <c r="J184" s="300">
        <f t="shared" ca="1" si="11"/>
        <v>1</v>
      </c>
      <c r="K184" s="300"/>
      <c r="L184" s="300"/>
      <c r="M184" s="300"/>
      <c r="N184" s="300"/>
    </row>
    <row r="185" spans="1:15" x14ac:dyDescent="0.2">
      <c r="A185" s="204" t="s">
        <v>386</v>
      </c>
      <c r="B185" s="299" t="s">
        <v>387</v>
      </c>
      <c r="C185" s="300"/>
      <c r="D185" s="300" t="str">
        <f t="shared" ca="1" si="8"/>
        <v>*</v>
      </c>
      <c r="E185" s="300"/>
      <c r="F185" s="300" t="str">
        <f t="shared" ca="1" si="9"/>
        <v>*</v>
      </c>
      <c r="G185" s="300"/>
      <c r="H185" s="300" t="str">
        <f t="shared" ca="1" si="10"/>
        <v>*</v>
      </c>
      <c r="I185" s="300"/>
      <c r="J185" s="300" t="str">
        <f t="shared" ca="1" si="11"/>
        <v>*</v>
      </c>
      <c r="K185" s="300"/>
      <c r="L185" s="300"/>
      <c r="M185" s="300"/>
      <c r="N185" s="300"/>
    </row>
    <row r="186" spans="1:15" x14ac:dyDescent="0.2">
      <c r="A186" s="204" t="s">
        <v>388</v>
      </c>
      <c r="B186" s="299" t="s">
        <v>389</v>
      </c>
      <c r="C186" s="300"/>
      <c r="D186" s="300">
        <f t="shared" ca="1" si="8"/>
        <v>2209</v>
      </c>
      <c r="E186" s="300"/>
      <c r="F186" s="300">
        <f t="shared" ca="1" si="9"/>
        <v>89</v>
      </c>
      <c r="G186" s="300"/>
      <c r="H186" s="300">
        <f t="shared" ca="1" si="10"/>
        <v>10</v>
      </c>
      <c r="I186" s="300"/>
      <c r="J186" s="300">
        <f t="shared" ca="1" si="11"/>
        <v>1</v>
      </c>
      <c r="K186" s="300"/>
      <c r="L186" s="300"/>
      <c r="M186" s="300"/>
      <c r="N186" s="300"/>
    </row>
    <row r="187" spans="1:15" x14ac:dyDescent="0.2">
      <c r="A187" s="204" t="s">
        <v>390</v>
      </c>
      <c r="B187" s="299" t="s">
        <v>391</v>
      </c>
      <c r="C187" s="300"/>
      <c r="D187" s="300">
        <f t="shared" ca="1" si="8"/>
        <v>2805</v>
      </c>
      <c r="E187" s="300"/>
      <c r="F187" s="300">
        <f t="shared" ca="1" si="9"/>
        <v>84</v>
      </c>
      <c r="G187" s="300"/>
      <c r="H187" s="300">
        <f t="shared" ca="1" si="10"/>
        <v>14</v>
      </c>
      <c r="I187" s="300"/>
      <c r="J187" s="300">
        <f t="shared" ca="1" si="11"/>
        <v>2</v>
      </c>
      <c r="K187" s="300"/>
      <c r="L187" s="300"/>
      <c r="M187" s="300"/>
      <c r="N187" s="300"/>
    </row>
    <row r="188" spans="1:15" x14ac:dyDescent="0.2">
      <c r="A188" s="204" t="s">
        <v>392</v>
      </c>
      <c r="B188" s="299" t="s">
        <v>393</v>
      </c>
      <c r="C188" s="300"/>
      <c r="D188" s="300">
        <f t="shared" ca="1" si="8"/>
        <v>1434</v>
      </c>
      <c r="E188" s="300"/>
      <c r="F188" s="300">
        <f t="shared" ca="1" si="9"/>
        <v>84</v>
      </c>
      <c r="G188" s="300"/>
      <c r="H188" s="300">
        <f t="shared" ca="1" si="10"/>
        <v>15</v>
      </c>
      <c r="I188" s="300"/>
      <c r="J188" s="300">
        <f t="shared" ca="1" si="11"/>
        <v>1</v>
      </c>
      <c r="K188" s="300"/>
      <c r="L188" s="300"/>
      <c r="M188" s="300"/>
      <c r="N188" s="300"/>
    </row>
    <row r="189" spans="1:15" x14ac:dyDescent="0.2">
      <c r="A189" s="204" t="s">
        <v>394</v>
      </c>
      <c r="B189" s="299" t="s">
        <v>395</v>
      </c>
      <c r="C189" s="300"/>
      <c r="D189" s="300">
        <f t="shared" ca="1" si="8"/>
        <v>5531</v>
      </c>
      <c r="E189" s="300"/>
      <c r="F189" s="300">
        <f t="shared" ca="1" si="9"/>
        <v>87</v>
      </c>
      <c r="G189" s="300"/>
      <c r="H189" s="300">
        <f t="shared" ca="1" si="10"/>
        <v>12</v>
      </c>
      <c r="I189" s="300"/>
      <c r="J189" s="300">
        <f t="shared" ca="1" si="11"/>
        <v>1</v>
      </c>
      <c r="K189" s="300"/>
      <c r="L189" s="300"/>
      <c r="M189" s="300"/>
      <c r="N189" s="300"/>
    </row>
    <row r="190" spans="1:15" x14ac:dyDescent="0.2">
      <c r="A190" s="204" t="s">
        <v>396</v>
      </c>
      <c r="B190" s="299" t="s">
        <v>397</v>
      </c>
      <c r="C190" s="300"/>
      <c r="D190" s="300">
        <f t="shared" ca="1" si="8"/>
        <v>3144</v>
      </c>
      <c r="E190" s="300"/>
      <c r="F190" s="300">
        <f t="shared" ca="1" si="9"/>
        <v>87</v>
      </c>
      <c r="G190" s="300"/>
      <c r="H190" s="300">
        <f t="shared" ca="1" si="10"/>
        <v>11</v>
      </c>
      <c r="I190" s="300"/>
      <c r="J190" s="300">
        <f t="shared" ca="1" si="11"/>
        <v>1</v>
      </c>
      <c r="K190" s="300"/>
      <c r="L190" s="300"/>
      <c r="M190" s="300"/>
      <c r="N190" s="300"/>
    </row>
    <row r="191" spans="1:15" x14ac:dyDescent="0.2">
      <c r="A191" s="204" t="s">
        <v>398</v>
      </c>
      <c r="B191" s="299" t="s">
        <v>399</v>
      </c>
      <c r="C191" s="300"/>
      <c r="D191" s="300">
        <f t="shared" ca="1" si="8"/>
        <v>2568</v>
      </c>
      <c r="E191" s="300"/>
      <c r="F191" s="300">
        <f t="shared" ca="1" si="9"/>
        <v>86</v>
      </c>
      <c r="G191" s="300"/>
      <c r="H191" s="300">
        <f t="shared" ca="1" si="10"/>
        <v>13</v>
      </c>
      <c r="I191" s="300"/>
      <c r="J191" s="300">
        <f t="shared" ca="1" si="11"/>
        <v>1</v>
      </c>
      <c r="K191" s="300"/>
      <c r="L191" s="300"/>
      <c r="M191" s="300"/>
      <c r="N191" s="300"/>
    </row>
    <row r="192" spans="1:15" x14ac:dyDescent="0.2">
      <c r="A192" s="204" t="s">
        <v>400</v>
      </c>
      <c r="B192" s="299" t="s">
        <v>401</v>
      </c>
      <c r="C192" s="300"/>
      <c r="D192" s="300" t="str">
        <f t="shared" ca="1" si="8"/>
        <v>x</v>
      </c>
      <c r="E192" s="300"/>
      <c r="F192" s="300" t="str">
        <f t="shared" ca="1" si="9"/>
        <v>x</v>
      </c>
      <c r="G192" s="300"/>
      <c r="H192" s="300" t="str">
        <f t="shared" ca="1" si="10"/>
        <v>x</v>
      </c>
      <c r="I192" s="300"/>
      <c r="J192" s="300" t="str">
        <f t="shared" ca="1" si="11"/>
        <v>x</v>
      </c>
      <c r="K192" s="300"/>
      <c r="L192" s="300"/>
      <c r="M192" s="300"/>
      <c r="N192" s="300"/>
      <c r="O192" s="41"/>
    </row>
    <row r="193" spans="1:19" x14ac:dyDescent="0.2">
      <c r="A193" s="205" t="s">
        <v>402</v>
      </c>
      <c r="B193" s="308" t="s">
        <v>403</v>
      </c>
      <c r="C193" s="309"/>
      <c r="D193" s="309">
        <f t="shared" ca="1" si="8"/>
        <v>5112</v>
      </c>
      <c r="E193" s="309"/>
      <c r="F193" s="309">
        <f t="shared" ca="1" si="9"/>
        <v>84</v>
      </c>
      <c r="G193" s="309"/>
      <c r="H193" s="309">
        <f t="shared" ca="1" si="10"/>
        <v>15</v>
      </c>
      <c r="I193" s="309"/>
      <c r="J193" s="309">
        <f t="shared" ca="1" si="11"/>
        <v>1</v>
      </c>
      <c r="K193" s="300"/>
      <c r="L193" s="300"/>
      <c r="M193" s="300"/>
      <c r="N193" s="300"/>
      <c r="O193" s="41"/>
    </row>
    <row r="194" spans="1:19" x14ac:dyDescent="0.2">
      <c r="A194" s="204"/>
      <c r="B194" s="310"/>
      <c r="C194" s="311"/>
      <c r="D194" s="312"/>
      <c r="E194" s="311"/>
      <c r="F194" s="313"/>
      <c r="G194" s="314"/>
      <c r="H194" s="298"/>
      <c r="I194" s="204"/>
      <c r="J194" s="107" t="s">
        <v>23</v>
      </c>
      <c r="K194" s="297"/>
      <c r="L194" s="331"/>
      <c r="M194" s="203"/>
      <c r="N194" s="41"/>
      <c r="O194" s="41"/>
    </row>
    <row r="195" spans="1:19" x14ac:dyDescent="0.2">
      <c r="A195" s="204"/>
      <c r="B195" s="310"/>
      <c r="C195" s="311"/>
      <c r="D195" s="312"/>
      <c r="E195" s="311"/>
      <c r="F195" s="313"/>
      <c r="G195" s="314"/>
      <c r="H195" s="298"/>
      <c r="I195" s="204"/>
      <c r="J195" s="313"/>
      <c r="K195" s="332"/>
      <c r="L195" s="284"/>
      <c r="M195" s="333"/>
      <c r="N195" s="284"/>
    </row>
    <row r="196" spans="1:19" ht="26.25" customHeight="1" x14ac:dyDescent="0.2">
      <c r="A196" s="469" t="s">
        <v>631</v>
      </c>
      <c r="B196" s="482"/>
      <c r="C196" s="482"/>
      <c r="D196" s="482"/>
      <c r="E196" s="482"/>
      <c r="F196" s="482"/>
      <c r="G196" s="482"/>
      <c r="H196" s="482"/>
      <c r="I196" s="482"/>
      <c r="J196" s="482"/>
      <c r="K196" s="270"/>
      <c r="L196" s="270"/>
      <c r="M196" s="270"/>
      <c r="N196" s="270"/>
      <c r="O196" s="336"/>
      <c r="P196" s="269"/>
    </row>
    <row r="197" spans="1:19" ht="12" customHeight="1" x14ac:dyDescent="0.2">
      <c r="A197" s="335" t="s">
        <v>639</v>
      </c>
      <c r="B197" s="338"/>
      <c r="C197" s="338"/>
      <c r="D197" s="338"/>
      <c r="E197" s="338"/>
      <c r="F197" s="338"/>
      <c r="G197" s="338"/>
      <c r="H197" s="338"/>
      <c r="I197" s="338"/>
      <c r="J197" s="338"/>
      <c r="K197" s="338"/>
      <c r="L197" s="338"/>
      <c r="M197" s="338"/>
      <c r="N197" s="338"/>
      <c r="O197" s="336"/>
      <c r="P197" s="269"/>
    </row>
    <row r="198" spans="1:19" ht="12" customHeight="1" x14ac:dyDescent="0.2">
      <c r="A198" s="447" t="s">
        <v>640</v>
      </c>
      <c r="B198" s="405"/>
      <c r="C198" s="405"/>
      <c r="D198" s="405"/>
      <c r="E198" s="405"/>
      <c r="F198" s="405"/>
      <c r="G198" s="405"/>
      <c r="H198" s="405"/>
      <c r="I198" s="405"/>
      <c r="J198" s="405"/>
      <c r="K198" s="405"/>
      <c r="L198" s="405"/>
      <c r="M198" s="405"/>
      <c r="N198" s="405"/>
      <c r="O198" s="405"/>
      <c r="P198" s="405"/>
      <c r="Q198" s="405"/>
      <c r="R198" s="405"/>
      <c r="S198" s="405"/>
    </row>
    <row r="199" spans="1:19" x14ac:dyDescent="0.2">
      <c r="A199" s="469" t="s">
        <v>681</v>
      </c>
      <c r="B199" s="405"/>
      <c r="C199" s="405"/>
      <c r="D199" s="405"/>
      <c r="E199" s="405"/>
      <c r="F199" s="405"/>
      <c r="G199" s="405"/>
      <c r="H199" s="405"/>
      <c r="I199" s="405"/>
      <c r="J199" s="405"/>
      <c r="K199" s="337"/>
      <c r="L199" s="337"/>
      <c r="M199" s="337"/>
      <c r="N199" s="337"/>
      <c r="O199" s="336"/>
      <c r="P199" s="269"/>
    </row>
    <row r="200" spans="1:19" x14ac:dyDescent="0.2">
      <c r="A200" s="405"/>
      <c r="B200" s="405"/>
      <c r="C200" s="405"/>
      <c r="D200" s="405"/>
      <c r="E200" s="405"/>
      <c r="F200" s="405"/>
      <c r="G200" s="405"/>
      <c r="H200" s="405"/>
      <c r="I200" s="405"/>
      <c r="J200" s="405"/>
      <c r="K200" s="399"/>
      <c r="L200" s="399"/>
      <c r="M200" s="399"/>
      <c r="N200" s="399"/>
      <c r="O200" s="400"/>
      <c r="P200" s="269"/>
    </row>
    <row r="201" spans="1:19" ht="45" customHeight="1" x14ac:dyDescent="0.2">
      <c r="A201" s="503" t="s">
        <v>627</v>
      </c>
      <c r="B201" s="504"/>
      <c r="C201" s="504"/>
      <c r="D201" s="504"/>
      <c r="E201" s="504"/>
      <c r="F201" s="504"/>
      <c r="G201" s="504"/>
      <c r="H201" s="504"/>
      <c r="I201" s="504"/>
      <c r="J201" s="504"/>
      <c r="K201" s="333"/>
      <c r="L201" s="334"/>
      <c r="M201" s="333"/>
      <c r="N201" s="333"/>
      <c r="O201" s="269"/>
      <c r="P201" s="269"/>
    </row>
    <row r="202" spans="1:19" ht="22.5" customHeight="1" x14ac:dyDescent="0.2">
      <c r="A202" s="492" t="s">
        <v>677</v>
      </c>
      <c r="B202" s="492"/>
      <c r="C202" s="492"/>
      <c r="D202" s="492"/>
      <c r="E202" s="492"/>
      <c r="F202" s="492"/>
      <c r="G202" s="492"/>
      <c r="H202" s="492"/>
      <c r="I202" s="492"/>
      <c r="J202" s="492"/>
      <c r="K202" s="270"/>
      <c r="L202" s="270"/>
      <c r="M202" s="270"/>
      <c r="N202" s="270"/>
      <c r="O202" s="39"/>
      <c r="P202" s="39"/>
    </row>
    <row r="203" spans="1:19" x14ac:dyDescent="0.2">
      <c r="A203" s="246"/>
      <c r="B203" s="312"/>
      <c r="C203" s="311"/>
      <c r="D203" s="313"/>
      <c r="E203" s="314"/>
      <c r="F203" s="313"/>
      <c r="G203" s="204"/>
      <c r="H203" s="313"/>
      <c r="I203" s="204"/>
      <c r="J203" s="313"/>
      <c r="K203" s="204"/>
      <c r="L203" s="313"/>
      <c r="M203" s="204"/>
      <c r="N203" s="204"/>
    </row>
    <row r="204" spans="1:19" x14ac:dyDescent="0.2">
      <c r="A204" s="315" t="s">
        <v>404</v>
      </c>
      <c r="B204" s="312"/>
      <c r="C204" s="311"/>
      <c r="D204" s="313"/>
      <c r="E204" s="314"/>
      <c r="F204" s="313"/>
      <c r="G204" s="204"/>
      <c r="H204" s="313"/>
      <c r="I204" s="204"/>
      <c r="J204" s="313"/>
      <c r="K204" s="204"/>
      <c r="L204" s="313"/>
      <c r="M204" s="204"/>
      <c r="N204" s="204"/>
    </row>
    <row r="205" spans="1:19" x14ac:dyDescent="0.2">
      <c r="A205" s="229" t="s">
        <v>25</v>
      </c>
      <c r="B205" s="312"/>
      <c r="C205" s="311"/>
      <c r="D205" s="313"/>
      <c r="E205" s="314"/>
      <c r="F205" s="313"/>
      <c r="G205" s="204"/>
      <c r="H205" s="313"/>
      <c r="I205" s="204"/>
      <c r="J205" s="313"/>
      <c r="K205" s="204"/>
      <c r="L205" s="313"/>
      <c r="M205" s="204"/>
      <c r="N205" s="204"/>
    </row>
    <row r="206" spans="1:19" x14ac:dyDescent="0.2">
      <c r="A206" s="257" t="s">
        <v>536</v>
      </c>
      <c r="B206" s="312"/>
      <c r="C206" s="311"/>
      <c r="D206" s="313"/>
      <c r="E206" s="314"/>
      <c r="F206" s="313"/>
      <c r="G206" s="204"/>
      <c r="H206" s="313"/>
      <c r="I206" s="204"/>
      <c r="J206" s="313"/>
      <c r="K206" s="204"/>
      <c r="L206" s="313"/>
      <c r="M206" s="204"/>
      <c r="N206" s="204"/>
    </row>
    <row r="208" spans="1:19" x14ac:dyDescent="0.2">
      <c r="A208" s="78"/>
    </row>
  </sheetData>
  <sheetProtection sheet="1" objects="1" scenarios="1"/>
  <mergeCells count="11">
    <mergeCell ref="A202:J202"/>
    <mergeCell ref="A196:J196"/>
    <mergeCell ref="A201:J201"/>
    <mergeCell ref="H4:J4"/>
    <mergeCell ref="I5:J5"/>
    <mergeCell ref="I6:J6"/>
    <mergeCell ref="D9:D10"/>
    <mergeCell ref="F9:J9"/>
    <mergeCell ref="A10:C10"/>
    <mergeCell ref="A198:S198"/>
    <mergeCell ref="A199:J200"/>
  </mergeCells>
  <conditionalFormatting sqref="M198">
    <cfRule type="cellIs" dxfId="0" priority="1" stopIfTrue="1" operator="between">
      <formula>-1</formula>
      <formula>1</formula>
    </cfRule>
  </conditionalFormatting>
  <dataValidations count="1">
    <dataValidation type="list" allowBlank="1" showInputMessage="1" showErrorMessage="1" sqref="I5:J5">
      <formula1>$U$5:$U$7</formula1>
    </dataValidation>
  </dataValidations>
  <pageMargins left="0.74803149606299213" right="0.74803149606299213" top="0.98425196850393704" bottom="0.98425196850393704" header="0.51181102362204722" footer="0.51181102362204722"/>
  <pageSetup paperSize="9" scale="52" fitToHeight="2"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5"/>
  <sheetViews>
    <sheetView workbookViewId="0">
      <selection activeCell="Q29" sqref="Q29"/>
    </sheetView>
  </sheetViews>
  <sheetFormatPr defaultRowHeight="12.75" x14ac:dyDescent="0.2"/>
  <sheetData>
    <row r="1" spans="1:14" ht="15" x14ac:dyDescent="0.2">
      <c r="A1" s="180" t="s">
        <v>435</v>
      </c>
    </row>
    <row r="2" spans="1:14" x14ac:dyDescent="0.2">
      <c r="C2" t="s">
        <v>559</v>
      </c>
    </row>
    <row r="3" spans="1:14" x14ac:dyDescent="0.2">
      <c r="C3">
        <v>1</v>
      </c>
    </row>
    <row r="4" spans="1:14" x14ac:dyDescent="0.2">
      <c r="C4" t="s">
        <v>560</v>
      </c>
    </row>
    <row r="5" spans="1:14" x14ac:dyDescent="0.2">
      <c r="C5" t="s">
        <v>53</v>
      </c>
      <c r="F5" s="405" t="s">
        <v>561</v>
      </c>
      <c r="G5" t="s">
        <v>414</v>
      </c>
      <c r="J5" s="405" t="s">
        <v>561</v>
      </c>
      <c r="K5" t="s">
        <v>415</v>
      </c>
      <c r="N5" s="405" t="s">
        <v>561</v>
      </c>
    </row>
    <row r="6" spans="1:14" x14ac:dyDescent="0.2">
      <c r="C6" t="s">
        <v>562</v>
      </c>
      <c r="F6" s="405"/>
      <c r="G6" t="s">
        <v>562</v>
      </c>
      <c r="J6" s="405"/>
      <c r="K6" t="s">
        <v>562</v>
      </c>
      <c r="N6" s="405"/>
    </row>
    <row r="7" spans="1:14" x14ac:dyDescent="0.2">
      <c r="C7" t="s">
        <v>53</v>
      </c>
      <c r="D7" t="s">
        <v>419</v>
      </c>
      <c r="E7" t="s">
        <v>420</v>
      </c>
      <c r="F7" s="405"/>
      <c r="G7" t="s">
        <v>53</v>
      </c>
      <c r="H7" t="s">
        <v>419</v>
      </c>
      <c r="I7" t="s">
        <v>420</v>
      </c>
      <c r="J7" s="405"/>
      <c r="K7" t="s">
        <v>53</v>
      </c>
      <c r="L7" t="s">
        <v>419</v>
      </c>
      <c r="M7" t="s">
        <v>420</v>
      </c>
      <c r="N7" s="405"/>
    </row>
    <row r="8" spans="1:14" x14ac:dyDescent="0.2">
      <c r="C8" t="s">
        <v>421</v>
      </c>
      <c r="D8" t="s">
        <v>421</v>
      </c>
      <c r="E8" t="s">
        <v>421</v>
      </c>
      <c r="F8" s="405"/>
      <c r="G8" t="s">
        <v>421</v>
      </c>
      <c r="H8" t="s">
        <v>421</v>
      </c>
      <c r="I8" t="s">
        <v>421</v>
      </c>
      <c r="J8" s="405"/>
      <c r="K8" t="s">
        <v>421</v>
      </c>
      <c r="L8" t="s">
        <v>421</v>
      </c>
      <c r="M8" t="s">
        <v>421</v>
      </c>
      <c r="N8" s="405"/>
    </row>
    <row r="9" spans="1:14" x14ac:dyDescent="0.2">
      <c r="A9" t="s">
        <v>265</v>
      </c>
      <c r="B9" t="s">
        <v>266</v>
      </c>
      <c r="C9" t="s">
        <v>455</v>
      </c>
      <c r="D9" t="s">
        <v>455</v>
      </c>
      <c r="E9" t="s">
        <v>455</v>
      </c>
      <c r="F9" t="s">
        <v>455</v>
      </c>
      <c r="G9" t="s">
        <v>455</v>
      </c>
      <c r="H9" t="s">
        <v>455</v>
      </c>
      <c r="I9" t="s">
        <v>455</v>
      </c>
      <c r="J9" t="s">
        <v>455</v>
      </c>
      <c r="K9" t="s">
        <v>455</v>
      </c>
      <c r="L9" t="s">
        <v>455</v>
      </c>
      <c r="M9" t="s">
        <v>455</v>
      </c>
      <c r="N9" t="s">
        <v>455</v>
      </c>
    </row>
    <row r="10" spans="1:14" x14ac:dyDescent="0.2">
      <c r="A10" t="s">
        <v>263</v>
      </c>
      <c r="B10" t="s">
        <v>264</v>
      </c>
      <c r="C10">
        <v>1583</v>
      </c>
      <c r="D10">
        <v>85</v>
      </c>
      <c r="E10">
        <v>13</v>
      </c>
      <c r="F10">
        <v>2</v>
      </c>
      <c r="G10">
        <v>833</v>
      </c>
      <c r="H10">
        <v>83</v>
      </c>
      <c r="I10">
        <v>14</v>
      </c>
      <c r="J10">
        <v>3</v>
      </c>
      <c r="K10">
        <v>750</v>
      </c>
      <c r="L10">
        <v>87</v>
      </c>
      <c r="M10">
        <v>12</v>
      </c>
      <c r="N10">
        <v>1</v>
      </c>
    </row>
    <row r="11" spans="1:14" x14ac:dyDescent="0.2">
      <c r="A11" t="s">
        <v>309</v>
      </c>
      <c r="B11" t="s">
        <v>310</v>
      </c>
      <c r="C11">
        <v>3237</v>
      </c>
      <c r="D11">
        <v>87</v>
      </c>
      <c r="E11">
        <v>11</v>
      </c>
      <c r="F11">
        <v>2</v>
      </c>
      <c r="G11">
        <v>1649</v>
      </c>
      <c r="H11">
        <v>84</v>
      </c>
      <c r="I11">
        <v>13</v>
      </c>
      <c r="J11">
        <v>3</v>
      </c>
      <c r="K11">
        <v>1588</v>
      </c>
      <c r="L11">
        <v>90</v>
      </c>
      <c r="M11">
        <v>9</v>
      </c>
      <c r="N11">
        <v>1</v>
      </c>
    </row>
    <row r="12" spans="1:14" x14ac:dyDescent="0.2">
      <c r="A12" t="s">
        <v>267</v>
      </c>
      <c r="B12" t="s">
        <v>268</v>
      </c>
      <c r="C12">
        <v>2664</v>
      </c>
      <c r="D12">
        <v>86</v>
      </c>
      <c r="E12">
        <v>11</v>
      </c>
      <c r="F12">
        <v>2</v>
      </c>
      <c r="G12">
        <v>1359</v>
      </c>
      <c r="H12">
        <v>84</v>
      </c>
      <c r="I12">
        <v>14</v>
      </c>
      <c r="J12">
        <v>3</v>
      </c>
      <c r="K12">
        <v>1305</v>
      </c>
      <c r="L12">
        <v>89</v>
      </c>
      <c r="M12">
        <v>9</v>
      </c>
      <c r="N12">
        <v>2</v>
      </c>
    </row>
    <row r="13" spans="1:14" x14ac:dyDescent="0.2">
      <c r="A13" t="s">
        <v>269</v>
      </c>
      <c r="B13" t="s">
        <v>270</v>
      </c>
      <c r="C13">
        <v>1469</v>
      </c>
      <c r="D13">
        <v>86</v>
      </c>
      <c r="E13">
        <v>10</v>
      </c>
      <c r="F13">
        <v>4</v>
      </c>
      <c r="G13">
        <v>770</v>
      </c>
      <c r="H13">
        <v>83</v>
      </c>
      <c r="I13">
        <v>12</v>
      </c>
      <c r="J13">
        <v>5</v>
      </c>
      <c r="K13">
        <v>699</v>
      </c>
      <c r="L13">
        <v>90</v>
      </c>
      <c r="M13">
        <v>7</v>
      </c>
      <c r="N13">
        <v>3</v>
      </c>
    </row>
    <row r="14" spans="1:14" x14ac:dyDescent="0.2">
      <c r="A14" t="s">
        <v>273</v>
      </c>
      <c r="B14" t="s">
        <v>274</v>
      </c>
      <c r="C14">
        <v>1921</v>
      </c>
      <c r="D14">
        <v>84</v>
      </c>
      <c r="E14">
        <v>14</v>
      </c>
      <c r="F14">
        <v>2</v>
      </c>
      <c r="G14">
        <v>1007</v>
      </c>
      <c r="H14">
        <v>81</v>
      </c>
      <c r="I14">
        <v>17</v>
      </c>
      <c r="J14">
        <v>2</v>
      </c>
      <c r="K14">
        <v>914</v>
      </c>
      <c r="L14">
        <v>87</v>
      </c>
      <c r="M14">
        <v>12</v>
      </c>
      <c r="N14">
        <v>1</v>
      </c>
    </row>
    <row r="15" spans="1:14" x14ac:dyDescent="0.2">
      <c r="A15" t="s">
        <v>275</v>
      </c>
      <c r="B15" t="s">
        <v>276</v>
      </c>
      <c r="C15" t="s">
        <v>428</v>
      </c>
      <c r="D15" t="s">
        <v>428</v>
      </c>
      <c r="E15" t="s">
        <v>428</v>
      </c>
      <c r="F15" t="s">
        <v>428</v>
      </c>
      <c r="G15" t="s">
        <v>428</v>
      </c>
      <c r="H15" t="s">
        <v>428</v>
      </c>
      <c r="I15" t="s">
        <v>428</v>
      </c>
      <c r="J15" t="s">
        <v>428</v>
      </c>
      <c r="K15" t="s">
        <v>428</v>
      </c>
      <c r="L15" t="s">
        <v>428</v>
      </c>
      <c r="M15" t="s">
        <v>428</v>
      </c>
      <c r="N15" t="s">
        <v>428</v>
      </c>
    </row>
    <row r="16" spans="1:14" x14ac:dyDescent="0.2">
      <c r="A16" t="s">
        <v>277</v>
      </c>
      <c r="B16" t="s">
        <v>278</v>
      </c>
      <c r="C16">
        <v>3087</v>
      </c>
      <c r="D16">
        <v>87</v>
      </c>
      <c r="E16">
        <v>11</v>
      </c>
      <c r="F16">
        <v>2</v>
      </c>
      <c r="G16">
        <v>1572</v>
      </c>
      <c r="H16">
        <v>84</v>
      </c>
      <c r="I16">
        <v>13</v>
      </c>
      <c r="J16">
        <v>3</v>
      </c>
      <c r="K16">
        <v>1515</v>
      </c>
      <c r="L16">
        <v>90</v>
      </c>
      <c r="M16">
        <v>9</v>
      </c>
      <c r="N16">
        <v>2</v>
      </c>
    </row>
    <row r="17" spans="1:14" x14ac:dyDescent="0.2">
      <c r="A17" t="s">
        <v>279</v>
      </c>
      <c r="B17" t="s">
        <v>280</v>
      </c>
      <c r="C17">
        <v>3586</v>
      </c>
      <c r="D17">
        <v>84</v>
      </c>
      <c r="E17">
        <v>14</v>
      </c>
      <c r="F17">
        <v>1</v>
      </c>
      <c r="G17">
        <v>1767</v>
      </c>
      <c r="H17">
        <v>81</v>
      </c>
      <c r="I17">
        <v>17</v>
      </c>
      <c r="J17">
        <v>2</v>
      </c>
      <c r="K17">
        <v>1819</v>
      </c>
      <c r="L17">
        <v>88</v>
      </c>
      <c r="M17">
        <v>12</v>
      </c>
      <c r="N17">
        <v>1</v>
      </c>
    </row>
    <row r="18" spans="1:14" x14ac:dyDescent="0.2">
      <c r="A18" t="s">
        <v>283</v>
      </c>
      <c r="B18" t="s">
        <v>284</v>
      </c>
      <c r="C18">
        <v>3248</v>
      </c>
      <c r="D18">
        <v>83</v>
      </c>
      <c r="E18">
        <v>14</v>
      </c>
      <c r="F18">
        <v>2</v>
      </c>
      <c r="G18">
        <v>1663</v>
      </c>
      <c r="H18">
        <v>81</v>
      </c>
      <c r="I18">
        <v>15</v>
      </c>
      <c r="J18">
        <v>3</v>
      </c>
      <c r="K18">
        <v>1585</v>
      </c>
      <c r="L18">
        <v>86</v>
      </c>
      <c r="M18">
        <v>13</v>
      </c>
      <c r="N18">
        <v>2</v>
      </c>
    </row>
    <row r="19" spans="1:14" x14ac:dyDescent="0.2">
      <c r="A19" t="s">
        <v>285</v>
      </c>
      <c r="B19" t="s">
        <v>286</v>
      </c>
      <c r="C19">
        <v>3287</v>
      </c>
      <c r="D19">
        <v>87</v>
      </c>
      <c r="E19">
        <v>11</v>
      </c>
      <c r="F19">
        <v>2</v>
      </c>
      <c r="G19">
        <v>1632</v>
      </c>
      <c r="H19">
        <v>85</v>
      </c>
      <c r="I19">
        <v>12</v>
      </c>
      <c r="J19">
        <v>3</v>
      </c>
      <c r="K19">
        <v>1655</v>
      </c>
      <c r="L19">
        <v>89</v>
      </c>
      <c r="M19">
        <v>10</v>
      </c>
      <c r="N19">
        <v>1</v>
      </c>
    </row>
    <row r="20" spans="1:14" x14ac:dyDescent="0.2">
      <c r="A20" t="s">
        <v>287</v>
      </c>
      <c r="B20" t="s">
        <v>288</v>
      </c>
      <c r="C20">
        <v>2543</v>
      </c>
      <c r="D20">
        <v>89</v>
      </c>
      <c r="E20">
        <v>9</v>
      </c>
      <c r="F20">
        <v>2</v>
      </c>
      <c r="G20">
        <v>1320</v>
      </c>
      <c r="H20">
        <v>87</v>
      </c>
      <c r="I20">
        <v>11</v>
      </c>
      <c r="J20">
        <v>3</v>
      </c>
      <c r="K20">
        <v>1223</v>
      </c>
      <c r="L20">
        <v>91</v>
      </c>
      <c r="M20">
        <v>8</v>
      </c>
      <c r="N20">
        <v>2</v>
      </c>
    </row>
    <row r="21" spans="1:14" x14ac:dyDescent="0.2">
      <c r="A21" t="s">
        <v>289</v>
      </c>
      <c r="B21" t="s">
        <v>290</v>
      </c>
      <c r="C21">
        <v>1604</v>
      </c>
      <c r="D21">
        <v>79</v>
      </c>
      <c r="E21">
        <v>19</v>
      </c>
      <c r="F21">
        <v>1</v>
      </c>
      <c r="G21">
        <v>814</v>
      </c>
      <c r="H21">
        <v>79</v>
      </c>
      <c r="I21">
        <v>20</v>
      </c>
      <c r="J21">
        <v>1</v>
      </c>
      <c r="K21">
        <v>790</v>
      </c>
      <c r="L21">
        <v>80</v>
      </c>
      <c r="M21">
        <v>19</v>
      </c>
      <c r="N21">
        <v>1</v>
      </c>
    </row>
    <row r="22" spans="1:14" x14ac:dyDescent="0.2">
      <c r="A22" t="s">
        <v>293</v>
      </c>
      <c r="B22" t="s">
        <v>294</v>
      </c>
      <c r="C22">
        <v>3279</v>
      </c>
      <c r="D22">
        <v>80</v>
      </c>
      <c r="E22">
        <v>17</v>
      </c>
      <c r="F22">
        <v>3</v>
      </c>
      <c r="G22">
        <v>1729</v>
      </c>
      <c r="H22">
        <v>77</v>
      </c>
      <c r="I22">
        <v>19</v>
      </c>
      <c r="J22">
        <v>4</v>
      </c>
      <c r="K22">
        <v>1550</v>
      </c>
      <c r="L22">
        <v>83</v>
      </c>
      <c r="M22">
        <v>15</v>
      </c>
      <c r="N22">
        <v>2</v>
      </c>
    </row>
    <row r="23" spans="1:14" x14ac:dyDescent="0.2">
      <c r="A23" t="s">
        <v>295</v>
      </c>
      <c r="B23" t="s">
        <v>296</v>
      </c>
      <c r="C23">
        <v>3962</v>
      </c>
      <c r="D23">
        <v>82</v>
      </c>
      <c r="E23">
        <v>16</v>
      </c>
      <c r="F23">
        <v>2</v>
      </c>
      <c r="G23">
        <v>2025</v>
      </c>
      <c r="H23">
        <v>79</v>
      </c>
      <c r="I23">
        <v>18</v>
      </c>
      <c r="J23">
        <v>3</v>
      </c>
      <c r="K23">
        <v>1937</v>
      </c>
      <c r="L23">
        <v>85</v>
      </c>
      <c r="M23">
        <v>13</v>
      </c>
      <c r="N23">
        <v>1</v>
      </c>
    </row>
    <row r="24" spans="1:14" x14ac:dyDescent="0.2">
      <c r="A24" t="s">
        <v>297</v>
      </c>
      <c r="B24" t="s">
        <v>298</v>
      </c>
      <c r="C24">
        <v>2953</v>
      </c>
      <c r="D24">
        <v>89</v>
      </c>
      <c r="E24">
        <v>10</v>
      </c>
      <c r="F24">
        <v>2</v>
      </c>
      <c r="G24">
        <v>1506</v>
      </c>
      <c r="H24">
        <v>86</v>
      </c>
      <c r="I24">
        <v>11</v>
      </c>
      <c r="J24">
        <v>2</v>
      </c>
      <c r="K24">
        <v>1447</v>
      </c>
      <c r="L24">
        <v>91</v>
      </c>
      <c r="M24">
        <v>8</v>
      </c>
      <c r="N24">
        <v>1</v>
      </c>
    </row>
    <row r="25" spans="1:14" x14ac:dyDescent="0.2">
      <c r="A25" t="s">
        <v>299</v>
      </c>
      <c r="B25" t="s">
        <v>300</v>
      </c>
      <c r="C25">
        <v>3765</v>
      </c>
      <c r="D25">
        <v>86</v>
      </c>
      <c r="E25">
        <v>11</v>
      </c>
      <c r="F25">
        <v>2</v>
      </c>
      <c r="G25">
        <v>1938</v>
      </c>
      <c r="H25">
        <v>84</v>
      </c>
      <c r="I25">
        <v>13</v>
      </c>
      <c r="J25">
        <v>3</v>
      </c>
      <c r="K25">
        <v>1827</v>
      </c>
      <c r="L25">
        <v>88</v>
      </c>
      <c r="M25">
        <v>10</v>
      </c>
      <c r="N25">
        <v>2</v>
      </c>
    </row>
    <row r="26" spans="1:14" x14ac:dyDescent="0.2">
      <c r="A26" t="s">
        <v>301</v>
      </c>
      <c r="B26" t="s">
        <v>302</v>
      </c>
      <c r="C26">
        <v>3524</v>
      </c>
      <c r="D26">
        <v>88</v>
      </c>
      <c r="E26">
        <v>10</v>
      </c>
      <c r="F26">
        <v>2</v>
      </c>
      <c r="G26">
        <v>1839</v>
      </c>
      <c r="H26">
        <v>86</v>
      </c>
      <c r="I26">
        <v>12</v>
      </c>
      <c r="J26">
        <v>2</v>
      </c>
      <c r="K26">
        <v>1685</v>
      </c>
      <c r="L26">
        <v>91</v>
      </c>
      <c r="M26">
        <v>8</v>
      </c>
      <c r="N26">
        <v>1</v>
      </c>
    </row>
    <row r="27" spans="1:14" x14ac:dyDescent="0.2">
      <c r="A27" t="s">
        <v>303</v>
      </c>
      <c r="B27" t="s">
        <v>304</v>
      </c>
      <c r="C27">
        <v>4432</v>
      </c>
      <c r="D27">
        <v>85</v>
      </c>
      <c r="E27">
        <v>14</v>
      </c>
      <c r="F27">
        <v>1</v>
      </c>
      <c r="G27">
        <v>2271</v>
      </c>
      <c r="H27">
        <v>82</v>
      </c>
      <c r="I27">
        <v>16</v>
      </c>
      <c r="J27">
        <v>2</v>
      </c>
      <c r="K27">
        <v>2161</v>
      </c>
      <c r="L27">
        <v>87</v>
      </c>
      <c r="M27">
        <v>13</v>
      </c>
      <c r="N27">
        <v>0</v>
      </c>
    </row>
    <row r="28" spans="1:14" x14ac:dyDescent="0.2">
      <c r="A28" t="s">
        <v>305</v>
      </c>
      <c r="B28" t="s">
        <v>306</v>
      </c>
      <c r="C28">
        <v>4246</v>
      </c>
      <c r="D28">
        <v>86</v>
      </c>
      <c r="E28">
        <v>13</v>
      </c>
      <c r="F28">
        <v>2</v>
      </c>
      <c r="G28">
        <v>2246</v>
      </c>
      <c r="H28">
        <v>83</v>
      </c>
      <c r="I28">
        <v>15</v>
      </c>
      <c r="J28">
        <v>2</v>
      </c>
      <c r="K28">
        <v>2000</v>
      </c>
      <c r="L28">
        <v>89</v>
      </c>
      <c r="M28">
        <v>10</v>
      </c>
      <c r="N28">
        <v>1</v>
      </c>
    </row>
    <row r="29" spans="1:14" x14ac:dyDescent="0.2">
      <c r="A29" t="s">
        <v>307</v>
      </c>
      <c r="B29" t="s">
        <v>308</v>
      </c>
      <c r="C29">
        <v>4389</v>
      </c>
      <c r="D29">
        <v>78</v>
      </c>
      <c r="E29">
        <v>20</v>
      </c>
      <c r="F29">
        <v>2</v>
      </c>
      <c r="G29">
        <v>2205</v>
      </c>
      <c r="H29">
        <v>75</v>
      </c>
      <c r="I29">
        <v>23</v>
      </c>
      <c r="J29">
        <v>2</v>
      </c>
      <c r="K29">
        <v>2184</v>
      </c>
      <c r="L29">
        <v>81</v>
      </c>
      <c r="M29">
        <v>18</v>
      </c>
      <c r="N29">
        <v>2</v>
      </c>
    </row>
    <row r="30" spans="1:14" x14ac:dyDescent="0.2">
      <c r="A30" t="s">
        <v>271</v>
      </c>
      <c r="B30" t="s">
        <v>272</v>
      </c>
      <c r="C30">
        <v>2999</v>
      </c>
      <c r="D30">
        <v>82</v>
      </c>
      <c r="E30">
        <v>16</v>
      </c>
      <c r="F30">
        <v>2</v>
      </c>
      <c r="G30">
        <v>1539</v>
      </c>
      <c r="H30">
        <v>80</v>
      </c>
      <c r="I30">
        <v>18</v>
      </c>
      <c r="J30">
        <v>3</v>
      </c>
      <c r="K30">
        <v>1460</v>
      </c>
      <c r="L30">
        <v>83</v>
      </c>
      <c r="M30">
        <v>15</v>
      </c>
      <c r="N30">
        <v>1</v>
      </c>
    </row>
    <row r="31" spans="1:14" x14ac:dyDescent="0.2">
      <c r="A31" t="s">
        <v>311</v>
      </c>
      <c r="B31" t="s">
        <v>312</v>
      </c>
      <c r="C31">
        <v>2847</v>
      </c>
      <c r="D31">
        <v>87</v>
      </c>
      <c r="E31">
        <v>11</v>
      </c>
      <c r="F31">
        <v>1</v>
      </c>
      <c r="G31">
        <v>1473</v>
      </c>
      <c r="H31">
        <v>86</v>
      </c>
      <c r="I31">
        <v>12</v>
      </c>
      <c r="J31">
        <v>2</v>
      </c>
      <c r="K31">
        <v>1374</v>
      </c>
      <c r="L31">
        <v>89</v>
      </c>
      <c r="M31">
        <v>10</v>
      </c>
      <c r="N31">
        <v>1</v>
      </c>
    </row>
    <row r="32" spans="1:14" x14ac:dyDescent="0.2">
      <c r="A32" t="s">
        <v>313</v>
      </c>
      <c r="B32" t="s">
        <v>314</v>
      </c>
      <c r="C32">
        <v>2748</v>
      </c>
      <c r="D32">
        <v>86</v>
      </c>
      <c r="E32">
        <v>13</v>
      </c>
      <c r="F32">
        <v>1</v>
      </c>
      <c r="G32">
        <v>1407</v>
      </c>
      <c r="H32">
        <v>83</v>
      </c>
      <c r="I32">
        <v>16</v>
      </c>
      <c r="J32">
        <v>1</v>
      </c>
      <c r="K32">
        <v>1341</v>
      </c>
      <c r="L32">
        <v>90</v>
      </c>
      <c r="M32">
        <v>10</v>
      </c>
      <c r="N32">
        <v>1</v>
      </c>
    </row>
    <row r="33" spans="1:14" x14ac:dyDescent="0.2">
      <c r="A33" t="s">
        <v>315</v>
      </c>
      <c r="B33" t="s">
        <v>316</v>
      </c>
      <c r="C33">
        <v>3733</v>
      </c>
      <c r="D33">
        <v>85</v>
      </c>
      <c r="E33">
        <v>14</v>
      </c>
      <c r="F33">
        <v>1</v>
      </c>
      <c r="G33">
        <v>1916</v>
      </c>
      <c r="H33">
        <v>83</v>
      </c>
      <c r="I33">
        <v>15</v>
      </c>
      <c r="J33">
        <v>2</v>
      </c>
      <c r="K33">
        <v>1817</v>
      </c>
      <c r="L33">
        <v>87</v>
      </c>
      <c r="M33">
        <v>12</v>
      </c>
      <c r="N33">
        <v>1</v>
      </c>
    </row>
    <row r="34" spans="1:14" x14ac:dyDescent="0.2">
      <c r="A34" t="s">
        <v>317</v>
      </c>
      <c r="B34" t="s">
        <v>318</v>
      </c>
      <c r="C34">
        <v>3061</v>
      </c>
      <c r="D34">
        <v>87</v>
      </c>
      <c r="E34">
        <v>11</v>
      </c>
      <c r="F34">
        <v>2</v>
      </c>
      <c r="G34">
        <v>1585</v>
      </c>
      <c r="H34">
        <v>85</v>
      </c>
      <c r="I34">
        <v>13</v>
      </c>
      <c r="J34">
        <v>2</v>
      </c>
      <c r="K34">
        <v>1476</v>
      </c>
      <c r="L34">
        <v>89</v>
      </c>
      <c r="M34">
        <v>9</v>
      </c>
      <c r="N34">
        <v>1</v>
      </c>
    </row>
    <row r="35" spans="1:14" x14ac:dyDescent="0.2">
      <c r="A35" t="s">
        <v>319</v>
      </c>
      <c r="B35" t="s">
        <v>320</v>
      </c>
      <c r="C35">
        <v>1756</v>
      </c>
      <c r="D35">
        <v>84</v>
      </c>
      <c r="E35">
        <v>15</v>
      </c>
      <c r="F35">
        <v>1</v>
      </c>
      <c r="G35">
        <v>937</v>
      </c>
      <c r="H35">
        <v>82</v>
      </c>
      <c r="I35">
        <v>17</v>
      </c>
      <c r="J35">
        <v>1</v>
      </c>
      <c r="K35">
        <v>819</v>
      </c>
      <c r="L35">
        <v>87</v>
      </c>
      <c r="M35">
        <v>12</v>
      </c>
      <c r="N35">
        <v>1</v>
      </c>
    </row>
    <row r="36" spans="1:14" x14ac:dyDescent="0.2">
      <c r="A36" t="s">
        <v>321</v>
      </c>
      <c r="B36" t="s">
        <v>322</v>
      </c>
      <c r="C36">
        <v>2379</v>
      </c>
      <c r="D36">
        <v>84</v>
      </c>
      <c r="E36">
        <v>14</v>
      </c>
      <c r="F36">
        <v>2</v>
      </c>
      <c r="G36">
        <v>1184</v>
      </c>
      <c r="H36">
        <v>82</v>
      </c>
      <c r="I36">
        <v>16</v>
      </c>
      <c r="J36">
        <v>2</v>
      </c>
      <c r="K36">
        <v>1195</v>
      </c>
      <c r="L36">
        <v>86</v>
      </c>
      <c r="M36">
        <v>13</v>
      </c>
      <c r="N36">
        <v>1</v>
      </c>
    </row>
    <row r="37" spans="1:14" x14ac:dyDescent="0.2">
      <c r="A37" t="s">
        <v>281</v>
      </c>
      <c r="B37" t="s">
        <v>282</v>
      </c>
      <c r="C37">
        <v>4618</v>
      </c>
      <c r="D37">
        <v>89</v>
      </c>
      <c r="E37">
        <v>10</v>
      </c>
      <c r="F37">
        <v>1</v>
      </c>
      <c r="G37">
        <v>2310</v>
      </c>
      <c r="H37">
        <v>87</v>
      </c>
      <c r="I37">
        <v>11</v>
      </c>
      <c r="J37">
        <v>2</v>
      </c>
      <c r="K37">
        <v>2308</v>
      </c>
      <c r="L37">
        <v>90</v>
      </c>
      <c r="M37">
        <v>8</v>
      </c>
      <c r="N37">
        <v>1</v>
      </c>
    </row>
    <row r="38" spans="1:14" x14ac:dyDescent="0.2">
      <c r="A38" t="s">
        <v>323</v>
      </c>
      <c r="B38" t="s">
        <v>324</v>
      </c>
      <c r="C38">
        <v>3877</v>
      </c>
      <c r="D38">
        <v>84</v>
      </c>
      <c r="E38">
        <v>14</v>
      </c>
      <c r="F38">
        <v>2</v>
      </c>
      <c r="G38">
        <v>1981</v>
      </c>
      <c r="H38">
        <v>81</v>
      </c>
      <c r="I38">
        <v>16</v>
      </c>
      <c r="J38">
        <v>2</v>
      </c>
      <c r="K38">
        <v>1896</v>
      </c>
      <c r="L38">
        <v>87</v>
      </c>
      <c r="M38">
        <v>12</v>
      </c>
      <c r="N38">
        <v>1</v>
      </c>
    </row>
    <row r="39" spans="1:14" x14ac:dyDescent="0.2">
      <c r="A39" t="s">
        <v>325</v>
      </c>
      <c r="B39" t="s">
        <v>326</v>
      </c>
      <c r="C39">
        <v>2209</v>
      </c>
      <c r="D39">
        <v>91</v>
      </c>
      <c r="E39">
        <v>8</v>
      </c>
      <c r="F39">
        <v>1</v>
      </c>
      <c r="G39">
        <v>1114</v>
      </c>
      <c r="H39">
        <v>89</v>
      </c>
      <c r="I39">
        <v>10</v>
      </c>
      <c r="J39">
        <v>1</v>
      </c>
      <c r="K39">
        <v>1095</v>
      </c>
      <c r="L39">
        <v>93</v>
      </c>
      <c r="M39">
        <v>6</v>
      </c>
      <c r="N39">
        <v>1</v>
      </c>
    </row>
    <row r="40" spans="1:14" x14ac:dyDescent="0.2">
      <c r="A40" t="s">
        <v>327</v>
      </c>
      <c r="B40" t="s">
        <v>328</v>
      </c>
      <c r="C40">
        <v>2115</v>
      </c>
      <c r="D40">
        <v>89</v>
      </c>
      <c r="E40">
        <v>10</v>
      </c>
      <c r="F40">
        <v>1</v>
      </c>
      <c r="G40">
        <v>1078</v>
      </c>
      <c r="H40">
        <v>87</v>
      </c>
      <c r="I40">
        <v>12</v>
      </c>
      <c r="J40">
        <v>1</v>
      </c>
      <c r="K40">
        <v>1037</v>
      </c>
      <c r="L40">
        <v>92</v>
      </c>
      <c r="M40">
        <v>8</v>
      </c>
      <c r="N40">
        <v>1</v>
      </c>
    </row>
    <row r="41" spans="1:14" x14ac:dyDescent="0.2">
      <c r="A41" t="s">
        <v>329</v>
      </c>
      <c r="B41" t="s">
        <v>330</v>
      </c>
      <c r="C41">
        <v>3495</v>
      </c>
      <c r="D41">
        <v>85</v>
      </c>
      <c r="E41">
        <v>13</v>
      </c>
      <c r="F41">
        <v>2</v>
      </c>
      <c r="G41">
        <v>1765</v>
      </c>
      <c r="H41">
        <v>82</v>
      </c>
      <c r="I41">
        <v>15</v>
      </c>
      <c r="J41">
        <v>3</v>
      </c>
      <c r="K41">
        <v>1730</v>
      </c>
      <c r="L41">
        <v>87</v>
      </c>
      <c r="M41">
        <v>12</v>
      </c>
      <c r="N41">
        <v>1</v>
      </c>
    </row>
    <row r="42" spans="1:14" x14ac:dyDescent="0.2">
      <c r="A42" t="s">
        <v>208</v>
      </c>
      <c r="B42" t="s">
        <v>209</v>
      </c>
      <c r="C42">
        <v>14932</v>
      </c>
      <c r="D42">
        <v>84</v>
      </c>
      <c r="E42">
        <v>14</v>
      </c>
      <c r="F42">
        <v>2</v>
      </c>
      <c r="G42">
        <v>7629</v>
      </c>
      <c r="H42">
        <v>81</v>
      </c>
      <c r="I42">
        <v>16</v>
      </c>
      <c r="J42">
        <v>3</v>
      </c>
      <c r="K42">
        <v>7303</v>
      </c>
      <c r="L42">
        <v>87</v>
      </c>
      <c r="M42">
        <v>12</v>
      </c>
      <c r="N42">
        <v>2</v>
      </c>
    </row>
    <row r="43" spans="1:14" x14ac:dyDescent="0.2">
      <c r="A43" t="s">
        <v>210</v>
      </c>
      <c r="B43" t="s">
        <v>211</v>
      </c>
      <c r="C43">
        <v>4007</v>
      </c>
      <c r="D43">
        <v>84</v>
      </c>
      <c r="E43">
        <v>14</v>
      </c>
      <c r="F43">
        <v>2</v>
      </c>
      <c r="G43">
        <v>2054</v>
      </c>
      <c r="H43">
        <v>81</v>
      </c>
      <c r="I43">
        <v>16</v>
      </c>
      <c r="J43">
        <v>2</v>
      </c>
      <c r="K43">
        <v>1953</v>
      </c>
      <c r="L43">
        <v>87</v>
      </c>
      <c r="M43">
        <v>12</v>
      </c>
      <c r="N43">
        <v>1</v>
      </c>
    </row>
    <row r="44" spans="1:14" x14ac:dyDescent="0.2">
      <c r="A44" t="s">
        <v>212</v>
      </c>
      <c r="B44" t="s">
        <v>213</v>
      </c>
      <c r="C44">
        <v>3657</v>
      </c>
      <c r="D44">
        <v>86</v>
      </c>
      <c r="E44">
        <v>12</v>
      </c>
      <c r="F44">
        <v>2</v>
      </c>
      <c r="G44">
        <v>1854</v>
      </c>
      <c r="H44">
        <v>84</v>
      </c>
      <c r="I44">
        <v>13</v>
      </c>
      <c r="J44">
        <v>3</v>
      </c>
      <c r="K44">
        <v>1803</v>
      </c>
      <c r="L44">
        <v>88</v>
      </c>
      <c r="M44">
        <v>10</v>
      </c>
      <c r="N44">
        <v>1</v>
      </c>
    </row>
    <row r="45" spans="1:14" x14ac:dyDescent="0.2">
      <c r="A45" t="s">
        <v>216</v>
      </c>
      <c r="B45" t="s">
        <v>217</v>
      </c>
      <c r="C45">
        <v>4163</v>
      </c>
      <c r="D45">
        <v>83</v>
      </c>
      <c r="E45">
        <v>16</v>
      </c>
      <c r="F45">
        <v>1</v>
      </c>
      <c r="G45">
        <v>2123</v>
      </c>
      <c r="H45">
        <v>81</v>
      </c>
      <c r="I45">
        <v>18</v>
      </c>
      <c r="J45">
        <v>1</v>
      </c>
      <c r="K45">
        <v>2040</v>
      </c>
      <c r="L45">
        <v>86</v>
      </c>
      <c r="M45">
        <v>13</v>
      </c>
      <c r="N45">
        <v>1</v>
      </c>
    </row>
    <row r="46" spans="1:14" x14ac:dyDescent="0.2">
      <c r="A46" t="s">
        <v>220</v>
      </c>
      <c r="B46" t="s">
        <v>221</v>
      </c>
      <c r="C46">
        <v>2588</v>
      </c>
      <c r="D46">
        <v>92</v>
      </c>
      <c r="E46">
        <v>7</v>
      </c>
      <c r="F46">
        <v>1</v>
      </c>
      <c r="G46">
        <v>1334</v>
      </c>
      <c r="H46">
        <v>90</v>
      </c>
      <c r="I46">
        <v>9</v>
      </c>
      <c r="J46">
        <v>1</v>
      </c>
      <c r="K46">
        <v>1254</v>
      </c>
      <c r="L46">
        <v>94</v>
      </c>
      <c r="M46">
        <v>5</v>
      </c>
      <c r="N46">
        <v>1</v>
      </c>
    </row>
    <row r="47" spans="1:14" x14ac:dyDescent="0.2">
      <c r="A47" t="s">
        <v>228</v>
      </c>
      <c r="B47" t="s">
        <v>229</v>
      </c>
      <c r="C47">
        <v>3588</v>
      </c>
      <c r="D47">
        <v>89</v>
      </c>
      <c r="E47">
        <v>10</v>
      </c>
      <c r="F47">
        <v>1</v>
      </c>
      <c r="G47">
        <v>1808</v>
      </c>
      <c r="H47">
        <v>88</v>
      </c>
      <c r="I47">
        <v>11</v>
      </c>
      <c r="J47">
        <v>1</v>
      </c>
      <c r="K47">
        <v>1780</v>
      </c>
      <c r="L47">
        <v>91</v>
      </c>
      <c r="M47">
        <v>9</v>
      </c>
      <c r="N47">
        <v>1</v>
      </c>
    </row>
    <row r="48" spans="1:14" x14ac:dyDescent="0.2">
      <c r="A48" t="s">
        <v>232</v>
      </c>
      <c r="B48" t="s">
        <v>233</v>
      </c>
      <c r="C48">
        <v>2992</v>
      </c>
      <c r="D48">
        <v>82</v>
      </c>
      <c r="E48">
        <v>16</v>
      </c>
      <c r="F48">
        <v>2</v>
      </c>
      <c r="G48">
        <v>1525</v>
      </c>
      <c r="H48">
        <v>79</v>
      </c>
      <c r="I48">
        <v>18</v>
      </c>
      <c r="J48">
        <v>3</v>
      </c>
      <c r="K48">
        <v>1467</v>
      </c>
      <c r="L48">
        <v>84</v>
      </c>
      <c r="M48">
        <v>14</v>
      </c>
      <c r="N48">
        <v>2</v>
      </c>
    </row>
    <row r="49" spans="1:14" x14ac:dyDescent="0.2">
      <c r="A49" t="s">
        <v>126</v>
      </c>
      <c r="B49" t="s">
        <v>127</v>
      </c>
      <c r="C49">
        <v>1851</v>
      </c>
      <c r="D49">
        <v>83</v>
      </c>
      <c r="E49">
        <v>16</v>
      </c>
      <c r="F49">
        <v>1</v>
      </c>
      <c r="G49">
        <v>970</v>
      </c>
      <c r="H49">
        <v>81</v>
      </c>
      <c r="I49">
        <v>18</v>
      </c>
      <c r="J49">
        <v>2</v>
      </c>
      <c r="K49">
        <v>881</v>
      </c>
      <c r="L49">
        <v>86</v>
      </c>
      <c r="M49">
        <v>14</v>
      </c>
      <c r="N49">
        <v>1</v>
      </c>
    </row>
    <row r="50" spans="1:14" x14ac:dyDescent="0.2">
      <c r="A50" t="s">
        <v>130</v>
      </c>
      <c r="B50" t="s">
        <v>131</v>
      </c>
      <c r="C50">
        <v>4822</v>
      </c>
      <c r="D50">
        <v>78</v>
      </c>
      <c r="E50">
        <v>20</v>
      </c>
      <c r="F50">
        <v>2</v>
      </c>
      <c r="G50">
        <v>2484</v>
      </c>
      <c r="H50">
        <v>75</v>
      </c>
      <c r="I50">
        <v>23</v>
      </c>
      <c r="J50">
        <v>2</v>
      </c>
      <c r="K50">
        <v>2338</v>
      </c>
      <c r="L50">
        <v>82</v>
      </c>
      <c r="M50">
        <v>17</v>
      </c>
      <c r="N50">
        <v>1</v>
      </c>
    </row>
    <row r="51" spans="1:14" x14ac:dyDescent="0.2">
      <c r="A51" t="s">
        <v>142</v>
      </c>
      <c r="B51" t="s">
        <v>438</v>
      </c>
      <c r="C51">
        <v>1985</v>
      </c>
      <c r="D51">
        <v>88</v>
      </c>
      <c r="E51">
        <v>11</v>
      </c>
      <c r="F51">
        <v>1</v>
      </c>
      <c r="G51">
        <v>988</v>
      </c>
      <c r="H51">
        <v>86</v>
      </c>
      <c r="I51">
        <v>13</v>
      </c>
      <c r="J51">
        <v>1</v>
      </c>
      <c r="K51">
        <v>997</v>
      </c>
      <c r="L51">
        <v>90</v>
      </c>
      <c r="M51">
        <v>10</v>
      </c>
      <c r="N51">
        <v>1</v>
      </c>
    </row>
    <row r="52" spans="1:14" x14ac:dyDescent="0.2">
      <c r="A52" t="s">
        <v>140</v>
      </c>
      <c r="B52" t="s">
        <v>141</v>
      </c>
      <c r="C52">
        <v>2938</v>
      </c>
      <c r="D52">
        <v>86</v>
      </c>
      <c r="E52">
        <v>13</v>
      </c>
      <c r="F52">
        <v>2</v>
      </c>
      <c r="G52">
        <v>1486</v>
      </c>
      <c r="H52">
        <v>83</v>
      </c>
      <c r="I52">
        <v>15</v>
      </c>
      <c r="J52">
        <v>2</v>
      </c>
      <c r="K52">
        <v>1452</v>
      </c>
      <c r="L52">
        <v>88</v>
      </c>
      <c r="M52">
        <v>10</v>
      </c>
      <c r="N52">
        <v>2</v>
      </c>
    </row>
    <row r="53" spans="1:14" x14ac:dyDescent="0.2">
      <c r="A53" t="s">
        <v>153</v>
      </c>
      <c r="B53" t="s">
        <v>154</v>
      </c>
      <c r="C53">
        <v>3646</v>
      </c>
      <c r="D53">
        <v>85</v>
      </c>
      <c r="E53">
        <v>14</v>
      </c>
      <c r="F53">
        <v>1</v>
      </c>
      <c r="G53">
        <v>1894</v>
      </c>
      <c r="H53">
        <v>82</v>
      </c>
      <c r="I53">
        <v>17</v>
      </c>
      <c r="J53">
        <v>1</v>
      </c>
      <c r="K53">
        <v>1752</v>
      </c>
      <c r="L53">
        <v>87</v>
      </c>
      <c r="M53">
        <v>12</v>
      </c>
      <c r="N53">
        <v>1</v>
      </c>
    </row>
    <row r="54" spans="1:14" x14ac:dyDescent="0.2">
      <c r="A54" t="s">
        <v>114</v>
      </c>
      <c r="B54" t="s">
        <v>115</v>
      </c>
      <c r="C54">
        <v>3614</v>
      </c>
      <c r="D54">
        <v>83</v>
      </c>
      <c r="E54">
        <v>15</v>
      </c>
      <c r="F54">
        <v>2</v>
      </c>
      <c r="G54">
        <v>1908</v>
      </c>
      <c r="H54">
        <v>81</v>
      </c>
      <c r="I54">
        <v>17</v>
      </c>
      <c r="J54">
        <v>2</v>
      </c>
      <c r="K54">
        <v>1706</v>
      </c>
      <c r="L54">
        <v>85</v>
      </c>
      <c r="M54">
        <v>14</v>
      </c>
      <c r="N54">
        <v>2</v>
      </c>
    </row>
    <row r="55" spans="1:14" x14ac:dyDescent="0.2">
      <c r="A55" t="s">
        <v>116</v>
      </c>
      <c r="B55" t="s">
        <v>117</v>
      </c>
      <c r="C55">
        <v>2229</v>
      </c>
      <c r="D55">
        <v>82</v>
      </c>
      <c r="E55">
        <v>17</v>
      </c>
      <c r="F55">
        <v>1</v>
      </c>
      <c r="G55">
        <v>1129</v>
      </c>
      <c r="H55">
        <v>79</v>
      </c>
      <c r="I55">
        <v>20</v>
      </c>
      <c r="J55">
        <v>1</v>
      </c>
      <c r="K55">
        <v>1100</v>
      </c>
      <c r="L55">
        <v>85</v>
      </c>
      <c r="M55">
        <v>14</v>
      </c>
      <c r="N55">
        <v>1</v>
      </c>
    </row>
    <row r="56" spans="1:14" x14ac:dyDescent="0.2">
      <c r="A56" t="s">
        <v>132</v>
      </c>
      <c r="B56" t="s">
        <v>133</v>
      </c>
      <c r="C56">
        <v>6354</v>
      </c>
      <c r="D56">
        <v>81</v>
      </c>
      <c r="E56">
        <v>16</v>
      </c>
      <c r="F56">
        <v>2</v>
      </c>
      <c r="G56">
        <v>3220</v>
      </c>
      <c r="H56">
        <v>78</v>
      </c>
      <c r="I56">
        <v>19</v>
      </c>
      <c r="J56">
        <v>3</v>
      </c>
      <c r="K56">
        <v>3134</v>
      </c>
      <c r="L56">
        <v>85</v>
      </c>
      <c r="M56">
        <v>13</v>
      </c>
      <c r="N56">
        <v>2</v>
      </c>
    </row>
    <row r="57" spans="1:14" x14ac:dyDescent="0.2">
      <c r="A57" t="s">
        <v>134</v>
      </c>
      <c r="B57" t="s">
        <v>135</v>
      </c>
      <c r="C57">
        <v>3279</v>
      </c>
      <c r="D57">
        <v>85</v>
      </c>
      <c r="E57">
        <v>13</v>
      </c>
      <c r="F57">
        <v>2</v>
      </c>
      <c r="G57">
        <v>1637</v>
      </c>
      <c r="H57">
        <v>84</v>
      </c>
      <c r="I57">
        <v>14</v>
      </c>
      <c r="J57">
        <v>3</v>
      </c>
      <c r="K57">
        <v>1642</v>
      </c>
      <c r="L57">
        <v>86</v>
      </c>
      <c r="M57">
        <v>12</v>
      </c>
      <c r="N57">
        <v>1</v>
      </c>
    </row>
    <row r="58" spans="1:14" x14ac:dyDescent="0.2">
      <c r="A58" t="s">
        <v>136</v>
      </c>
      <c r="B58" t="s">
        <v>137</v>
      </c>
      <c r="C58">
        <v>2770</v>
      </c>
      <c r="D58">
        <v>87</v>
      </c>
      <c r="E58">
        <v>11</v>
      </c>
      <c r="F58">
        <v>1</v>
      </c>
      <c r="G58">
        <v>1417</v>
      </c>
      <c r="H58">
        <v>85</v>
      </c>
      <c r="I58">
        <v>13</v>
      </c>
      <c r="J58">
        <v>2</v>
      </c>
      <c r="K58">
        <v>1353</v>
      </c>
      <c r="L58">
        <v>89</v>
      </c>
      <c r="M58">
        <v>10</v>
      </c>
      <c r="N58">
        <v>1</v>
      </c>
    </row>
    <row r="59" spans="1:14" x14ac:dyDescent="0.2">
      <c r="A59" t="s">
        <v>138</v>
      </c>
      <c r="B59" t="s">
        <v>139</v>
      </c>
      <c r="C59">
        <v>2751</v>
      </c>
      <c r="D59">
        <v>84</v>
      </c>
      <c r="E59">
        <v>14</v>
      </c>
      <c r="F59">
        <v>2</v>
      </c>
      <c r="G59">
        <v>1427</v>
      </c>
      <c r="H59">
        <v>82</v>
      </c>
      <c r="I59">
        <v>15</v>
      </c>
      <c r="J59">
        <v>3</v>
      </c>
      <c r="K59">
        <v>1324</v>
      </c>
      <c r="L59">
        <v>86</v>
      </c>
      <c r="M59">
        <v>13</v>
      </c>
      <c r="N59">
        <v>1</v>
      </c>
    </row>
    <row r="60" spans="1:14" x14ac:dyDescent="0.2">
      <c r="A60" t="s">
        <v>143</v>
      </c>
      <c r="B60" t="s">
        <v>144</v>
      </c>
      <c r="C60">
        <v>3311</v>
      </c>
      <c r="D60">
        <v>86</v>
      </c>
      <c r="E60">
        <v>12</v>
      </c>
      <c r="F60">
        <v>2</v>
      </c>
      <c r="G60">
        <v>1792</v>
      </c>
      <c r="H60">
        <v>84</v>
      </c>
      <c r="I60">
        <v>13</v>
      </c>
      <c r="J60">
        <v>2</v>
      </c>
      <c r="K60">
        <v>1519</v>
      </c>
      <c r="L60">
        <v>89</v>
      </c>
      <c r="M60">
        <v>10</v>
      </c>
      <c r="N60">
        <v>1</v>
      </c>
    </row>
    <row r="61" spans="1:14" x14ac:dyDescent="0.2">
      <c r="A61" t="s">
        <v>145</v>
      </c>
      <c r="B61" t="s">
        <v>146</v>
      </c>
      <c r="C61">
        <v>2728</v>
      </c>
      <c r="D61">
        <v>84</v>
      </c>
      <c r="E61">
        <v>15</v>
      </c>
      <c r="F61">
        <v>1</v>
      </c>
      <c r="G61">
        <v>1360</v>
      </c>
      <c r="H61">
        <v>81</v>
      </c>
      <c r="I61">
        <v>17</v>
      </c>
      <c r="J61">
        <v>2</v>
      </c>
      <c r="K61">
        <v>1368</v>
      </c>
      <c r="L61">
        <v>86</v>
      </c>
      <c r="M61">
        <v>13</v>
      </c>
      <c r="N61">
        <v>1</v>
      </c>
    </row>
    <row r="62" spans="1:14" x14ac:dyDescent="0.2">
      <c r="A62" t="s">
        <v>147</v>
      </c>
      <c r="B62" t="s">
        <v>148</v>
      </c>
      <c r="C62">
        <v>2777</v>
      </c>
      <c r="D62">
        <v>89</v>
      </c>
      <c r="E62">
        <v>10</v>
      </c>
      <c r="F62">
        <v>1</v>
      </c>
      <c r="G62">
        <v>1431</v>
      </c>
      <c r="H62">
        <v>87</v>
      </c>
      <c r="I62">
        <v>12</v>
      </c>
      <c r="J62">
        <v>1</v>
      </c>
      <c r="K62">
        <v>1346</v>
      </c>
      <c r="L62">
        <v>91</v>
      </c>
      <c r="M62">
        <v>8</v>
      </c>
      <c r="N62">
        <v>1</v>
      </c>
    </row>
    <row r="63" spans="1:14" x14ac:dyDescent="0.2">
      <c r="A63" t="s">
        <v>151</v>
      </c>
      <c r="B63" t="s">
        <v>152</v>
      </c>
      <c r="C63">
        <v>3625</v>
      </c>
      <c r="D63">
        <v>87</v>
      </c>
      <c r="E63">
        <v>11</v>
      </c>
      <c r="F63">
        <v>1</v>
      </c>
      <c r="G63">
        <v>1895</v>
      </c>
      <c r="H63">
        <v>85</v>
      </c>
      <c r="I63">
        <v>14</v>
      </c>
      <c r="J63">
        <v>2</v>
      </c>
      <c r="K63">
        <v>1730</v>
      </c>
      <c r="L63">
        <v>90</v>
      </c>
      <c r="M63">
        <v>9</v>
      </c>
      <c r="N63">
        <v>1</v>
      </c>
    </row>
    <row r="64" spans="1:14" x14ac:dyDescent="0.2">
      <c r="A64" t="s">
        <v>157</v>
      </c>
      <c r="B64" t="s">
        <v>158</v>
      </c>
      <c r="C64">
        <v>2655</v>
      </c>
      <c r="D64">
        <v>85</v>
      </c>
      <c r="E64">
        <v>14</v>
      </c>
      <c r="F64">
        <v>2</v>
      </c>
      <c r="G64">
        <v>1316</v>
      </c>
      <c r="H64">
        <v>81</v>
      </c>
      <c r="I64">
        <v>17</v>
      </c>
      <c r="J64">
        <v>2</v>
      </c>
      <c r="K64">
        <v>1339</v>
      </c>
      <c r="L64">
        <v>88</v>
      </c>
      <c r="M64">
        <v>11</v>
      </c>
      <c r="N64">
        <v>1</v>
      </c>
    </row>
    <row r="65" spans="1:14" x14ac:dyDescent="0.2">
      <c r="A65" t="s">
        <v>163</v>
      </c>
      <c r="B65" t="s">
        <v>164</v>
      </c>
      <c r="C65">
        <v>3512</v>
      </c>
      <c r="D65">
        <v>81</v>
      </c>
      <c r="E65">
        <v>17</v>
      </c>
      <c r="F65">
        <v>2</v>
      </c>
      <c r="G65">
        <v>1768</v>
      </c>
      <c r="H65">
        <v>79</v>
      </c>
      <c r="I65">
        <v>19</v>
      </c>
      <c r="J65">
        <v>2</v>
      </c>
      <c r="K65">
        <v>1744</v>
      </c>
      <c r="L65">
        <v>83</v>
      </c>
      <c r="M65">
        <v>15</v>
      </c>
      <c r="N65">
        <v>2</v>
      </c>
    </row>
    <row r="66" spans="1:14" x14ac:dyDescent="0.2">
      <c r="A66" t="s">
        <v>178</v>
      </c>
      <c r="B66" t="s">
        <v>179</v>
      </c>
      <c r="C66">
        <v>3091</v>
      </c>
      <c r="D66">
        <v>81</v>
      </c>
      <c r="E66">
        <v>18</v>
      </c>
      <c r="F66">
        <v>1</v>
      </c>
      <c r="G66">
        <v>1570</v>
      </c>
      <c r="H66">
        <v>77</v>
      </c>
      <c r="I66">
        <v>21</v>
      </c>
      <c r="J66">
        <v>2</v>
      </c>
      <c r="K66">
        <v>1521</v>
      </c>
      <c r="L66">
        <v>84</v>
      </c>
      <c r="M66">
        <v>15</v>
      </c>
      <c r="N66">
        <v>1</v>
      </c>
    </row>
    <row r="67" spans="1:14" x14ac:dyDescent="0.2">
      <c r="A67" t="s">
        <v>180</v>
      </c>
      <c r="B67" t="s">
        <v>181</v>
      </c>
      <c r="C67">
        <v>5984</v>
      </c>
      <c r="D67">
        <v>80</v>
      </c>
      <c r="E67">
        <v>18</v>
      </c>
      <c r="F67">
        <v>2</v>
      </c>
      <c r="G67">
        <v>3073</v>
      </c>
      <c r="H67">
        <v>77</v>
      </c>
      <c r="I67">
        <v>21</v>
      </c>
      <c r="J67">
        <v>3</v>
      </c>
      <c r="K67">
        <v>2911</v>
      </c>
      <c r="L67">
        <v>83</v>
      </c>
      <c r="M67">
        <v>15</v>
      </c>
      <c r="N67">
        <v>2</v>
      </c>
    </row>
    <row r="68" spans="1:14" x14ac:dyDescent="0.2">
      <c r="A68" t="s">
        <v>159</v>
      </c>
      <c r="B68" t="s">
        <v>160</v>
      </c>
      <c r="C68">
        <v>7716</v>
      </c>
      <c r="D68">
        <v>82</v>
      </c>
      <c r="E68">
        <v>17</v>
      </c>
      <c r="F68">
        <v>2</v>
      </c>
      <c r="G68">
        <v>3851</v>
      </c>
      <c r="H68">
        <v>79</v>
      </c>
      <c r="I68">
        <v>19</v>
      </c>
      <c r="J68">
        <v>2</v>
      </c>
      <c r="K68">
        <v>3865</v>
      </c>
      <c r="L68">
        <v>84</v>
      </c>
      <c r="M68">
        <v>14</v>
      </c>
      <c r="N68">
        <v>1</v>
      </c>
    </row>
    <row r="69" spans="1:14" x14ac:dyDescent="0.2">
      <c r="A69" t="s">
        <v>161</v>
      </c>
      <c r="B69" t="s">
        <v>162</v>
      </c>
      <c r="C69">
        <v>2686</v>
      </c>
      <c r="D69">
        <v>87</v>
      </c>
      <c r="E69">
        <v>12</v>
      </c>
      <c r="F69">
        <v>1</v>
      </c>
      <c r="G69">
        <v>1326</v>
      </c>
      <c r="H69">
        <v>85</v>
      </c>
      <c r="I69">
        <v>13</v>
      </c>
      <c r="J69">
        <v>2</v>
      </c>
      <c r="K69">
        <v>1360</v>
      </c>
      <c r="L69">
        <v>89</v>
      </c>
      <c r="M69">
        <v>10</v>
      </c>
      <c r="N69">
        <v>1</v>
      </c>
    </row>
    <row r="70" spans="1:14" x14ac:dyDescent="0.2">
      <c r="A70" t="s">
        <v>168</v>
      </c>
      <c r="B70" t="s">
        <v>169</v>
      </c>
      <c r="C70">
        <v>5283</v>
      </c>
      <c r="D70">
        <v>86</v>
      </c>
      <c r="E70">
        <v>13</v>
      </c>
      <c r="F70">
        <v>2</v>
      </c>
      <c r="G70">
        <v>2763</v>
      </c>
      <c r="H70">
        <v>83</v>
      </c>
      <c r="I70">
        <v>15</v>
      </c>
      <c r="J70">
        <v>2</v>
      </c>
      <c r="K70">
        <v>2520</v>
      </c>
      <c r="L70">
        <v>88</v>
      </c>
      <c r="M70">
        <v>10</v>
      </c>
      <c r="N70">
        <v>1</v>
      </c>
    </row>
    <row r="71" spans="1:14" x14ac:dyDescent="0.2">
      <c r="A71" t="s">
        <v>170</v>
      </c>
      <c r="B71" t="s">
        <v>171</v>
      </c>
      <c r="C71">
        <v>8703</v>
      </c>
      <c r="D71">
        <v>81</v>
      </c>
      <c r="E71">
        <v>17</v>
      </c>
      <c r="F71">
        <v>2</v>
      </c>
      <c r="G71">
        <v>4492</v>
      </c>
      <c r="H71">
        <v>78</v>
      </c>
      <c r="I71">
        <v>20</v>
      </c>
      <c r="J71">
        <v>2</v>
      </c>
      <c r="K71">
        <v>4211</v>
      </c>
      <c r="L71">
        <v>83</v>
      </c>
      <c r="M71">
        <v>15</v>
      </c>
      <c r="N71">
        <v>1</v>
      </c>
    </row>
    <row r="72" spans="1:14" x14ac:dyDescent="0.2">
      <c r="A72" t="s">
        <v>182</v>
      </c>
      <c r="B72" t="s">
        <v>183</v>
      </c>
      <c r="C72">
        <v>3773</v>
      </c>
      <c r="D72">
        <v>85</v>
      </c>
      <c r="E72">
        <v>13</v>
      </c>
      <c r="F72">
        <v>2</v>
      </c>
      <c r="G72">
        <v>1936</v>
      </c>
      <c r="H72">
        <v>82</v>
      </c>
      <c r="I72">
        <v>15</v>
      </c>
      <c r="J72">
        <v>3</v>
      </c>
      <c r="K72">
        <v>1837</v>
      </c>
      <c r="L72">
        <v>87</v>
      </c>
      <c r="M72">
        <v>11</v>
      </c>
      <c r="N72">
        <v>2</v>
      </c>
    </row>
    <row r="73" spans="1:14" x14ac:dyDescent="0.2">
      <c r="A73" t="s">
        <v>88</v>
      </c>
      <c r="B73" t="s">
        <v>89</v>
      </c>
      <c r="C73">
        <v>2030</v>
      </c>
      <c r="D73">
        <v>86</v>
      </c>
      <c r="E73">
        <v>12</v>
      </c>
      <c r="F73">
        <v>1</v>
      </c>
      <c r="G73">
        <v>999</v>
      </c>
      <c r="H73">
        <v>84</v>
      </c>
      <c r="I73">
        <v>15</v>
      </c>
      <c r="J73">
        <v>2</v>
      </c>
      <c r="K73">
        <v>1031</v>
      </c>
      <c r="L73">
        <v>89</v>
      </c>
      <c r="M73">
        <v>10</v>
      </c>
      <c r="N73">
        <v>1</v>
      </c>
    </row>
    <row r="74" spans="1:14" x14ac:dyDescent="0.2">
      <c r="A74" t="s">
        <v>94</v>
      </c>
      <c r="B74" t="s">
        <v>95</v>
      </c>
      <c r="C74">
        <v>2888</v>
      </c>
      <c r="D74">
        <v>83</v>
      </c>
      <c r="E74">
        <v>14</v>
      </c>
      <c r="F74">
        <v>3</v>
      </c>
      <c r="G74">
        <v>1515</v>
      </c>
      <c r="H74">
        <v>80</v>
      </c>
      <c r="I74">
        <v>16</v>
      </c>
      <c r="J74">
        <v>4</v>
      </c>
      <c r="K74">
        <v>1373</v>
      </c>
      <c r="L74">
        <v>85</v>
      </c>
      <c r="M74">
        <v>12</v>
      </c>
      <c r="N74">
        <v>3</v>
      </c>
    </row>
    <row r="75" spans="1:14" x14ac:dyDescent="0.2">
      <c r="A75" t="s">
        <v>96</v>
      </c>
      <c r="B75" t="s">
        <v>97</v>
      </c>
      <c r="C75">
        <v>2323</v>
      </c>
      <c r="D75">
        <v>89</v>
      </c>
      <c r="E75">
        <v>10</v>
      </c>
      <c r="F75">
        <v>1</v>
      </c>
      <c r="G75">
        <v>1175</v>
      </c>
      <c r="H75">
        <v>87</v>
      </c>
      <c r="I75">
        <v>11</v>
      </c>
      <c r="J75">
        <v>2</v>
      </c>
      <c r="K75">
        <v>1148</v>
      </c>
      <c r="L75">
        <v>90</v>
      </c>
      <c r="M75">
        <v>9</v>
      </c>
      <c r="N75">
        <v>1</v>
      </c>
    </row>
    <row r="76" spans="1:14" x14ac:dyDescent="0.2">
      <c r="A76" t="s">
        <v>102</v>
      </c>
      <c r="B76" t="s">
        <v>103</v>
      </c>
      <c r="C76">
        <v>1538</v>
      </c>
      <c r="D76">
        <v>84</v>
      </c>
      <c r="E76">
        <v>14</v>
      </c>
      <c r="F76">
        <v>2</v>
      </c>
      <c r="G76">
        <v>805</v>
      </c>
      <c r="H76">
        <v>83</v>
      </c>
      <c r="I76">
        <v>14</v>
      </c>
      <c r="J76">
        <v>2</v>
      </c>
      <c r="K76">
        <v>733</v>
      </c>
      <c r="L76">
        <v>86</v>
      </c>
      <c r="M76">
        <v>13</v>
      </c>
      <c r="N76">
        <v>2</v>
      </c>
    </row>
    <row r="77" spans="1:14" x14ac:dyDescent="0.2">
      <c r="A77" t="s">
        <v>106</v>
      </c>
      <c r="B77" t="s">
        <v>107</v>
      </c>
      <c r="C77">
        <v>3083</v>
      </c>
      <c r="D77">
        <v>87</v>
      </c>
      <c r="E77">
        <v>12</v>
      </c>
      <c r="F77">
        <v>1</v>
      </c>
      <c r="G77">
        <v>1537</v>
      </c>
      <c r="H77">
        <v>85</v>
      </c>
      <c r="I77">
        <v>14</v>
      </c>
      <c r="J77">
        <v>1</v>
      </c>
      <c r="K77">
        <v>1546</v>
      </c>
      <c r="L77">
        <v>90</v>
      </c>
      <c r="M77">
        <v>9</v>
      </c>
      <c r="N77">
        <v>1</v>
      </c>
    </row>
    <row r="78" spans="1:14" x14ac:dyDescent="0.2">
      <c r="A78" t="s">
        <v>386</v>
      </c>
      <c r="B78" t="s">
        <v>387</v>
      </c>
      <c r="C78" t="s">
        <v>455</v>
      </c>
      <c r="D78" t="s">
        <v>455</v>
      </c>
      <c r="E78" t="s">
        <v>455</v>
      </c>
      <c r="F78" t="s">
        <v>455</v>
      </c>
      <c r="G78" t="s">
        <v>455</v>
      </c>
      <c r="H78" t="s">
        <v>455</v>
      </c>
      <c r="I78" t="s">
        <v>455</v>
      </c>
      <c r="J78" t="s">
        <v>455</v>
      </c>
      <c r="K78" t="s">
        <v>455</v>
      </c>
      <c r="L78" t="s">
        <v>455</v>
      </c>
      <c r="M78" t="s">
        <v>455</v>
      </c>
      <c r="N78" t="s">
        <v>455</v>
      </c>
    </row>
    <row r="79" spans="1:14" x14ac:dyDescent="0.2">
      <c r="A79" t="s">
        <v>373</v>
      </c>
      <c r="B79" t="s">
        <v>374</v>
      </c>
      <c r="C79">
        <v>1760</v>
      </c>
      <c r="D79">
        <v>87</v>
      </c>
      <c r="E79">
        <v>11</v>
      </c>
      <c r="F79">
        <v>2</v>
      </c>
      <c r="G79">
        <v>902</v>
      </c>
      <c r="H79">
        <v>86</v>
      </c>
      <c r="I79">
        <v>12</v>
      </c>
      <c r="J79">
        <v>2</v>
      </c>
      <c r="K79">
        <v>858</v>
      </c>
      <c r="L79">
        <v>89</v>
      </c>
      <c r="M79">
        <v>10</v>
      </c>
      <c r="N79">
        <v>1</v>
      </c>
    </row>
    <row r="80" spans="1:14" x14ac:dyDescent="0.2">
      <c r="A80" t="s">
        <v>377</v>
      </c>
      <c r="B80" t="s">
        <v>439</v>
      </c>
      <c r="C80">
        <v>4600</v>
      </c>
      <c r="D80">
        <v>85</v>
      </c>
      <c r="E80">
        <v>13</v>
      </c>
      <c r="F80">
        <v>1</v>
      </c>
      <c r="G80">
        <v>2309</v>
      </c>
      <c r="H80">
        <v>83</v>
      </c>
      <c r="I80">
        <v>16</v>
      </c>
      <c r="J80">
        <v>1</v>
      </c>
      <c r="K80">
        <v>2291</v>
      </c>
      <c r="L80">
        <v>88</v>
      </c>
      <c r="M80">
        <v>11</v>
      </c>
      <c r="N80">
        <v>1</v>
      </c>
    </row>
    <row r="81" spans="1:14" x14ac:dyDescent="0.2">
      <c r="A81" t="s">
        <v>388</v>
      </c>
      <c r="B81" t="s">
        <v>389</v>
      </c>
      <c r="C81">
        <v>2209</v>
      </c>
      <c r="D81">
        <v>89</v>
      </c>
      <c r="E81">
        <v>10</v>
      </c>
      <c r="F81">
        <v>1</v>
      </c>
      <c r="G81">
        <v>1158</v>
      </c>
      <c r="H81">
        <v>88</v>
      </c>
      <c r="I81">
        <v>11</v>
      </c>
      <c r="J81">
        <v>2</v>
      </c>
      <c r="K81">
        <v>1051</v>
      </c>
      <c r="L81">
        <v>90</v>
      </c>
      <c r="M81">
        <v>9</v>
      </c>
      <c r="N81">
        <v>1</v>
      </c>
    </row>
    <row r="82" spans="1:14" x14ac:dyDescent="0.2">
      <c r="A82" t="s">
        <v>396</v>
      </c>
      <c r="B82" t="s">
        <v>397</v>
      </c>
      <c r="C82">
        <v>3144</v>
      </c>
      <c r="D82">
        <v>87</v>
      </c>
      <c r="E82">
        <v>11</v>
      </c>
      <c r="F82">
        <v>1</v>
      </c>
      <c r="G82">
        <v>1605</v>
      </c>
      <c r="H82">
        <v>84</v>
      </c>
      <c r="I82">
        <v>14</v>
      </c>
      <c r="J82">
        <v>2</v>
      </c>
      <c r="K82">
        <v>1539</v>
      </c>
      <c r="L82">
        <v>91</v>
      </c>
      <c r="M82">
        <v>9</v>
      </c>
      <c r="N82">
        <v>1</v>
      </c>
    </row>
    <row r="83" spans="1:14" x14ac:dyDescent="0.2">
      <c r="A83" t="s">
        <v>90</v>
      </c>
      <c r="B83" t="s">
        <v>91</v>
      </c>
      <c r="C83">
        <v>1145</v>
      </c>
      <c r="D83">
        <v>92</v>
      </c>
      <c r="E83">
        <v>8</v>
      </c>
      <c r="F83">
        <v>0</v>
      </c>
      <c r="G83">
        <v>553</v>
      </c>
      <c r="H83">
        <v>92</v>
      </c>
      <c r="I83" t="s">
        <v>428</v>
      </c>
      <c r="J83" t="s">
        <v>428</v>
      </c>
      <c r="K83">
        <v>592</v>
      </c>
      <c r="L83">
        <v>92</v>
      </c>
      <c r="M83" t="s">
        <v>428</v>
      </c>
      <c r="N83" t="s">
        <v>428</v>
      </c>
    </row>
    <row r="84" spans="1:14" x14ac:dyDescent="0.2">
      <c r="A84" t="s">
        <v>92</v>
      </c>
      <c r="B84" t="s">
        <v>93</v>
      </c>
      <c r="C84">
        <v>1847</v>
      </c>
      <c r="D84">
        <v>81</v>
      </c>
      <c r="E84">
        <v>17</v>
      </c>
      <c r="F84">
        <v>2</v>
      </c>
      <c r="G84">
        <v>937</v>
      </c>
      <c r="H84">
        <v>79</v>
      </c>
      <c r="I84">
        <v>19</v>
      </c>
      <c r="J84">
        <v>2</v>
      </c>
      <c r="K84">
        <v>910</v>
      </c>
      <c r="L84">
        <v>84</v>
      </c>
      <c r="M84">
        <v>15</v>
      </c>
      <c r="N84">
        <v>2</v>
      </c>
    </row>
    <row r="85" spans="1:14" x14ac:dyDescent="0.2">
      <c r="A85" t="s">
        <v>100</v>
      </c>
      <c r="B85" t="s">
        <v>101</v>
      </c>
      <c r="C85">
        <v>1597</v>
      </c>
      <c r="D85">
        <v>85</v>
      </c>
      <c r="E85">
        <v>13</v>
      </c>
      <c r="F85">
        <v>2</v>
      </c>
      <c r="G85">
        <v>813</v>
      </c>
      <c r="H85">
        <v>84</v>
      </c>
      <c r="I85">
        <v>14</v>
      </c>
      <c r="J85">
        <v>2</v>
      </c>
      <c r="K85">
        <v>784</v>
      </c>
      <c r="L85">
        <v>87</v>
      </c>
      <c r="M85">
        <v>11</v>
      </c>
      <c r="N85">
        <v>2</v>
      </c>
    </row>
    <row r="86" spans="1:14" x14ac:dyDescent="0.2">
      <c r="A86" t="s">
        <v>104</v>
      </c>
      <c r="B86" t="s">
        <v>105</v>
      </c>
      <c r="C86">
        <v>2346</v>
      </c>
      <c r="D86">
        <v>86</v>
      </c>
      <c r="E86">
        <v>13</v>
      </c>
      <c r="F86">
        <v>1</v>
      </c>
      <c r="G86">
        <v>1198</v>
      </c>
      <c r="H86">
        <v>84</v>
      </c>
      <c r="I86">
        <v>15</v>
      </c>
      <c r="J86">
        <v>2</v>
      </c>
      <c r="K86">
        <v>1148</v>
      </c>
      <c r="L86">
        <v>89</v>
      </c>
      <c r="M86">
        <v>11</v>
      </c>
      <c r="N86">
        <v>1</v>
      </c>
    </row>
    <row r="87" spans="1:14" x14ac:dyDescent="0.2">
      <c r="A87" t="s">
        <v>167</v>
      </c>
      <c r="B87" t="s">
        <v>440</v>
      </c>
      <c r="C87">
        <v>3013</v>
      </c>
      <c r="D87">
        <v>82</v>
      </c>
      <c r="E87">
        <v>16</v>
      </c>
      <c r="F87">
        <v>2</v>
      </c>
      <c r="G87">
        <v>1535</v>
      </c>
      <c r="H87">
        <v>79</v>
      </c>
      <c r="I87">
        <v>19</v>
      </c>
      <c r="J87">
        <v>2</v>
      </c>
      <c r="K87">
        <v>1478</v>
      </c>
      <c r="L87">
        <v>85</v>
      </c>
      <c r="M87">
        <v>14</v>
      </c>
      <c r="N87">
        <v>1</v>
      </c>
    </row>
    <row r="88" spans="1:14" x14ac:dyDescent="0.2">
      <c r="A88" t="s">
        <v>165</v>
      </c>
      <c r="B88" t="s">
        <v>166</v>
      </c>
      <c r="C88">
        <v>3379</v>
      </c>
      <c r="D88">
        <v>88</v>
      </c>
      <c r="E88">
        <v>11</v>
      </c>
      <c r="F88">
        <v>1</v>
      </c>
      <c r="G88">
        <v>1759</v>
      </c>
      <c r="H88">
        <v>84</v>
      </c>
      <c r="I88">
        <v>15</v>
      </c>
      <c r="J88">
        <v>1</v>
      </c>
      <c r="K88">
        <v>1620</v>
      </c>
      <c r="L88">
        <v>92</v>
      </c>
      <c r="M88">
        <v>7</v>
      </c>
      <c r="N88">
        <v>1</v>
      </c>
    </row>
    <row r="89" spans="1:14" x14ac:dyDescent="0.2">
      <c r="A89" t="s">
        <v>172</v>
      </c>
      <c r="B89" t="s">
        <v>173</v>
      </c>
      <c r="C89">
        <v>1873</v>
      </c>
      <c r="D89">
        <v>83</v>
      </c>
      <c r="E89">
        <v>16</v>
      </c>
      <c r="F89">
        <v>1</v>
      </c>
      <c r="G89">
        <v>994</v>
      </c>
      <c r="H89">
        <v>81</v>
      </c>
      <c r="I89">
        <v>18</v>
      </c>
      <c r="J89">
        <v>2</v>
      </c>
      <c r="K89">
        <v>879</v>
      </c>
      <c r="L89">
        <v>86</v>
      </c>
      <c r="M89">
        <v>13</v>
      </c>
      <c r="N89">
        <v>1</v>
      </c>
    </row>
    <row r="90" spans="1:14" x14ac:dyDescent="0.2">
      <c r="A90" t="s">
        <v>174</v>
      </c>
      <c r="B90" t="s">
        <v>175</v>
      </c>
      <c r="C90">
        <v>1917</v>
      </c>
      <c r="D90">
        <v>85</v>
      </c>
      <c r="E90">
        <v>14</v>
      </c>
      <c r="F90">
        <v>2</v>
      </c>
      <c r="G90">
        <v>970</v>
      </c>
      <c r="H90">
        <v>83</v>
      </c>
      <c r="I90">
        <v>15</v>
      </c>
      <c r="J90">
        <v>2</v>
      </c>
      <c r="K90">
        <v>947</v>
      </c>
      <c r="L90">
        <v>86</v>
      </c>
      <c r="M90">
        <v>13</v>
      </c>
      <c r="N90">
        <v>1</v>
      </c>
    </row>
    <row r="91" spans="1:14" x14ac:dyDescent="0.2">
      <c r="A91" t="s">
        <v>176</v>
      </c>
      <c r="B91" t="s">
        <v>177</v>
      </c>
      <c r="C91">
        <v>6075</v>
      </c>
      <c r="D91">
        <v>85</v>
      </c>
      <c r="E91">
        <v>14</v>
      </c>
      <c r="F91">
        <v>1</v>
      </c>
      <c r="G91">
        <v>3155</v>
      </c>
      <c r="H91">
        <v>81</v>
      </c>
      <c r="I91">
        <v>17</v>
      </c>
      <c r="J91">
        <v>1</v>
      </c>
      <c r="K91">
        <v>2920</v>
      </c>
      <c r="L91">
        <v>89</v>
      </c>
      <c r="M91">
        <v>10</v>
      </c>
      <c r="N91">
        <v>1</v>
      </c>
    </row>
    <row r="92" spans="1:14" x14ac:dyDescent="0.2">
      <c r="A92" t="s">
        <v>184</v>
      </c>
      <c r="B92" t="s">
        <v>185</v>
      </c>
      <c r="C92">
        <v>1923</v>
      </c>
      <c r="D92">
        <v>84</v>
      </c>
      <c r="E92">
        <v>15</v>
      </c>
      <c r="F92">
        <v>1</v>
      </c>
      <c r="G92">
        <v>955</v>
      </c>
      <c r="H92">
        <v>81</v>
      </c>
      <c r="I92">
        <v>17</v>
      </c>
      <c r="J92">
        <v>2</v>
      </c>
      <c r="K92">
        <v>968</v>
      </c>
      <c r="L92">
        <v>86</v>
      </c>
      <c r="M92">
        <v>13</v>
      </c>
      <c r="N92">
        <v>1</v>
      </c>
    </row>
    <row r="93" spans="1:14" x14ac:dyDescent="0.2">
      <c r="A93" t="s">
        <v>248</v>
      </c>
      <c r="B93" t="s">
        <v>249</v>
      </c>
      <c r="C93">
        <v>3044</v>
      </c>
      <c r="D93">
        <v>78</v>
      </c>
      <c r="E93">
        <v>20</v>
      </c>
      <c r="F93">
        <v>2</v>
      </c>
      <c r="G93">
        <v>1572</v>
      </c>
      <c r="H93">
        <v>75</v>
      </c>
      <c r="I93">
        <v>22</v>
      </c>
      <c r="J93">
        <v>3</v>
      </c>
      <c r="K93">
        <v>1472</v>
      </c>
      <c r="L93">
        <v>81</v>
      </c>
      <c r="M93">
        <v>17</v>
      </c>
      <c r="N93">
        <v>2</v>
      </c>
    </row>
    <row r="94" spans="1:14" x14ac:dyDescent="0.2">
      <c r="A94" t="s">
        <v>238</v>
      </c>
      <c r="B94" t="s">
        <v>239</v>
      </c>
      <c r="C94">
        <v>1959</v>
      </c>
      <c r="D94">
        <v>86</v>
      </c>
      <c r="E94">
        <v>13</v>
      </c>
      <c r="F94">
        <v>1</v>
      </c>
      <c r="G94">
        <v>1008</v>
      </c>
      <c r="H94">
        <v>83</v>
      </c>
      <c r="I94">
        <v>15</v>
      </c>
      <c r="J94">
        <v>2</v>
      </c>
      <c r="K94">
        <v>951</v>
      </c>
      <c r="L94">
        <v>89</v>
      </c>
      <c r="M94">
        <v>10</v>
      </c>
      <c r="N94">
        <v>1</v>
      </c>
    </row>
    <row r="95" spans="1:14" x14ac:dyDescent="0.2">
      <c r="A95" t="s">
        <v>240</v>
      </c>
      <c r="B95" t="s">
        <v>241</v>
      </c>
      <c r="C95">
        <v>3191</v>
      </c>
      <c r="D95">
        <v>86</v>
      </c>
      <c r="E95">
        <v>13</v>
      </c>
      <c r="F95">
        <v>2</v>
      </c>
      <c r="G95">
        <v>1609</v>
      </c>
      <c r="H95">
        <v>84</v>
      </c>
      <c r="I95">
        <v>14</v>
      </c>
      <c r="J95">
        <v>2</v>
      </c>
      <c r="K95">
        <v>1582</v>
      </c>
      <c r="L95">
        <v>87</v>
      </c>
      <c r="M95">
        <v>11</v>
      </c>
      <c r="N95">
        <v>2</v>
      </c>
    </row>
    <row r="96" spans="1:14" x14ac:dyDescent="0.2">
      <c r="A96" t="s">
        <v>337</v>
      </c>
      <c r="B96" t="s">
        <v>338</v>
      </c>
      <c r="C96">
        <v>5894</v>
      </c>
      <c r="D96">
        <v>85</v>
      </c>
      <c r="E96">
        <v>14</v>
      </c>
      <c r="F96">
        <v>1</v>
      </c>
      <c r="G96">
        <v>3029</v>
      </c>
      <c r="H96">
        <v>82</v>
      </c>
      <c r="I96">
        <v>16</v>
      </c>
      <c r="J96">
        <v>2</v>
      </c>
      <c r="K96">
        <v>2865</v>
      </c>
      <c r="L96">
        <v>88</v>
      </c>
      <c r="M96">
        <v>11</v>
      </c>
      <c r="N96">
        <v>1</v>
      </c>
    </row>
    <row r="97" spans="1:14" x14ac:dyDescent="0.2">
      <c r="A97" t="s">
        <v>349</v>
      </c>
      <c r="B97" t="s">
        <v>350</v>
      </c>
      <c r="C97">
        <v>3366</v>
      </c>
      <c r="D97">
        <v>87</v>
      </c>
      <c r="E97">
        <v>11</v>
      </c>
      <c r="F97">
        <v>2</v>
      </c>
      <c r="G97">
        <v>1751</v>
      </c>
      <c r="H97">
        <v>85</v>
      </c>
      <c r="I97">
        <v>13</v>
      </c>
      <c r="J97">
        <v>2</v>
      </c>
      <c r="K97">
        <v>1615</v>
      </c>
      <c r="L97">
        <v>89</v>
      </c>
      <c r="M97">
        <v>10</v>
      </c>
      <c r="N97">
        <v>1</v>
      </c>
    </row>
    <row r="98" spans="1:14" x14ac:dyDescent="0.2">
      <c r="A98" t="s">
        <v>190</v>
      </c>
      <c r="B98" t="s">
        <v>191</v>
      </c>
      <c r="C98">
        <v>8133</v>
      </c>
      <c r="D98">
        <v>85</v>
      </c>
      <c r="E98">
        <v>13</v>
      </c>
      <c r="F98">
        <v>2</v>
      </c>
      <c r="G98">
        <v>4157</v>
      </c>
      <c r="H98">
        <v>82</v>
      </c>
      <c r="I98">
        <v>16</v>
      </c>
      <c r="J98">
        <v>2</v>
      </c>
      <c r="K98">
        <v>3976</v>
      </c>
      <c r="L98">
        <v>88</v>
      </c>
      <c r="M98">
        <v>10</v>
      </c>
      <c r="N98">
        <v>1</v>
      </c>
    </row>
    <row r="99" spans="1:14" x14ac:dyDescent="0.2">
      <c r="A99" t="s">
        <v>188</v>
      </c>
      <c r="B99" t="s">
        <v>189</v>
      </c>
      <c r="C99">
        <v>3036</v>
      </c>
      <c r="D99">
        <v>76</v>
      </c>
      <c r="E99">
        <v>22</v>
      </c>
      <c r="F99">
        <v>2</v>
      </c>
      <c r="G99">
        <v>1574</v>
      </c>
      <c r="H99">
        <v>73</v>
      </c>
      <c r="I99" t="s">
        <v>428</v>
      </c>
      <c r="J99" t="s">
        <v>428</v>
      </c>
      <c r="K99">
        <v>1462</v>
      </c>
      <c r="L99">
        <v>80</v>
      </c>
      <c r="M99" t="s">
        <v>428</v>
      </c>
      <c r="N99" t="s">
        <v>428</v>
      </c>
    </row>
    <row r="100" spans="1:14" x14ac:dyDescent="0.2">
      <c r="A100" t="s">
        <v>382</v>
      </c>
      <c r="B100" t="s">
        <v>383</v>
      </c>
      <c r="C100">
        <v>3872</v>
      </c>
      <c r="D100">
        <v>85</v>
      </c>
      <c r="E100">
        <v>14</v>
      </c>
      <c r="F100">
        <v>1</v>
      </c>
      <c r="G100">
        <v>1941</v>
      </c>
      <c r="H100">
        <v>83</v>
      </c>
      <c r="I100">
        <v>16</v>
      </c>
      <c r="J100">
        <v>1</v>
      </c>
      <c r="K100">
        <v>1931</v>
      </c>
      <c r="L100">
        <v>87</v>
      </c>
      <c r="M100">
        <v>12</v>
      </c>
      <c r="N100">
        <v>1</v>
      </c>
    </row>
    <row r="101" spans="1:14" x14ac:dyDescent="0.2">
      <c r="A101" t="s">
        <v>392</v>
      </c>
      <c r="B101" t="s">
        <v>393</v>
      </c>
      <c r="C101">
        <v>1434</v>
      </c>
      <c r="D101">
        <v>84</v>
      </c>
      <c r="E101">
        <v>15</v>
      </c>
      <c r="F101">
        <v>1</v>
      </c>
      <c r="G101">
        <v>759</v>
      </c>
      <c r="H101">
        <v>82</v>
      </c>
      <c r="I101">
        <v>16</v>
      </c>
      <c r="J101">
        <v>2</v>
      </c>
      <c r="K101">
        <v>675</v>
      </c>
      <c r="L101">
        <v>87</v>
      </c>
      <c r="M101">
        <v>13</v>
      </c>
      <c r="N101">
        <v>0</v>
      </c>
    </row>
    <row r="102" spans="1:14" x14ac:dyDescent="0.2">
      <c r="A102" t="s">
        <v>375</v>
      </c>
      <c r="B102" t="s">
        <v>376</v>
      </c>
      <c r="C102">
        <v>1595</v>
      </c>
      <c r="D102">
        <v>87</v>
      </c>
      <c r="E102">
        <v>12</v>
      </c>
      <c r="F102">
        <v>1</v>
      </c>
      <c r="G102">
        <v>832</v>
      </c>
      <c r="H102">
        <v>83</v>
      </c>
      <c r="I102">
        <v>15</v>
      </c>
      <c r="J102">
        <v>2</v>
      </c>
      <c r="K102">
        <v>763</v>
      </c>
      <c r="L102">
        <v>90</v>
      </c>
      <c r="M102">
        <v>9</v>
      </c>
      <c r="N102">
        <v>1</v>
      </c>
    </row>
    <row r="103" spans="1:14" x14ac:dyDescent="0.2">
      <c r="A103" t="s">
        <v>86</v>
      </c>
      <c r="B103" t="s">
        <v>87</v>
      </c>
      <c r="C103">
        <v>5427</v>
      </c>
      <c r="D103">
        <v>87</v>
      </c>
      <c r="E103">
        <v>12</v>
      </c>
      <c r="F103">
        <v>1</v>
      </c>
      <c r="G103">
        <v>2774</v>
      </c>
      <c r="H103">
        <v>84</v>
      </c>
      <c r="I103">
        <v>14</v>
      </c>
      <c r="J103">
        <v>2</v>
      </c>
      <c r="K103">
        <v>2653</v>
      </c>
      <c r="L103">
        <v>90</v>
      </c>
      <c r="M103">
        <v>10</v>
      </c>
      <c r="N103">
        <v>1</v>
      </c>
    </row>
    <row r="104" spans="1:14" x14ac:dyDescent="0.2">
      <c r="A104" t="s">
        <v>84</v>
      </c>
      <c r="B104" t="s">
        <v>85</v>
      </c>
      <c r="C104">
        <v>1244</v>
      </c>
      <c r="D104">
        <v>88</v>
      </c>
      <c r="E104">
        <v>11</v>
      </c>
      <c r="F104">
        <v>1</v>
      </c>
      <c r="G104">
        <v>629</v>
      </c>
      <c r="H104">
        <v>88</v>
      </c>
      <c r="I104" t="s">
        <v>428</v>
      </c>
      <c r="J104" t="s">
        <v>428</v>
      </c>
      <c r="K104">
        <v>615</v>
      </c>
      <c r="L104">
        <v>88</v>
      </c>
      <c r="M104" t="s">
        <v>428</v>
      </c>
      <c r="N104" t="s">
        <v>428</v>
      </c>
    </row>
    <row r="105" spans="1:14" x14ac:dyDescent="0.2">
      <c r="A105" t="s">
        <v>339</v>
      </c>
      <c r="B105" t="s">
        <v>340</v>
      </c>
      <c r="C105">
        <v>5294</v>
      </c>
      <c r="D105">
        <v>80</v>
      </c>
      <c r="E105">
        <v>19</v>
      </c>
      <c r="F105">
        <v>1</v>
      </c>
      <c r="G105">
        <v>2703</v>
      </c>
      <c r="H105">
        <v>77</v>
      </c>
      <c r="I105">
        <v>22</v>
      </c>
      <c r="J105">
        <v>1</v>
      </c>
      <c r="K105">
        <v>2591</v>
      </c>
      <c r="L105">
        <v>83</v>
      </c>
      <c r="M105">
        <v>16</v>
      </c>
      <c r="N105">
        <v>1</v>
      </c>
    </row>
    <row r="106" spans="1:14" x14ac:dyDescent="0.2">
      <c r="A106" t="s">
        <v>335</v>
      </c>
      <c r="B106" t="s">
        <v>336</v>
      </c>
      <c r="C106">
        <v>2603</v>
      </c>
      <c r="D106">
        <v>83</v>
      </c>
      <c r="E106">
        <v>16</v>
      </c>
      <c r="F106">
        <v>2</v>
      </c>
      <c r="G106">
        <v>1290</v>
      </c>
      <c r="H106">
        <v>79</v>
      </c>
      <c r="I106">
        <v>18</v>
      </c>
      <c r="J106">
        <v>2</v>
      </c>
      <c r="K106">
        <v>1313</v>
      </c>
      <c r="L106">
        <v>86</v>
      </c>
      <c r="M106">
        <v>13</v>
      </c>
      <c r="N106">
        <v>1</v>
      </c>
    </row>
    <row r="107" spans="1:14" x14ac:dyDescent="0.2">
      <c r="A107" t="s">
        <v>341</v>
      </c>
      <c r="B107" t="s">
        <v>342</v>
      </c>
      <c r="C107">
        <v>14297</v>
      </c>
      <c r="D107">
        <v>87</v>
      </c>
      <c r="E107">
        <v>12</v>
      </c>
      <c r="F107">
        <v>1</v>
      </c>
      <c r="G107">
        <v>7325</v>
      </c>
      <c r="H107">
        <v>85</v>
      </c>
      <c r="I107">
        <v>14</v>
      </c>
      <c r="J107">
        <v>2</v>
      </c>
      <c r="K107">
        <v>6972</v>
      </c>
      <c r="L107">
        <v>89</v>
      </c>
      <c r="M107">
        <v>10</v>
      </c>
      <c r="N107">
        <v>1</v>
      </c>
    </row>
    <row r="108" spans="1:14" x14ac:dyDescent="0.2">
      <c r="A108" t="s">
        <v>353</v>
      </c>
      <c r="B108" t="s">
        <v>354</v>
      </c>
      <c r="C108">
        <v>2147</v>
      </c>
      <c r="D108">
        <v>74</v>
      </c>
      <c r="E108">
        <v>24</v>
      </c>
      <c r="F108">
        <v>1</v>
      </c>
      <c r="G108">
        <v>1109</v>
      </c>
      <c r="H108">
        <v>73</v>
      </c>
      <c r="I108">
        <v>26</v>
      </c>
      <c r="J108">
        <v>1</v>
      </c>
      <c r="K108">
        <v>1038</v>
      </c>
      <c r="L108">
        <v>76</v>
      </c>
      <c r="M108">
        <v>23</v>
      </c>
      <c r="N108">
        <v>1</v>
      </c>
    </row>
    <row r="109" spans="1:14" x14ac:dyDescent="0.2">
      <c r="A109" t="s">
        <v>359</v>
      </c>
      <c r="B109" t="s">
        <v>360</v>
      </c>
      <c r="C109">
        <v>2625</v>
      </c>
      <c r="D109">
        <v>86</v>
      </c>
      <c r="E109">
        <v>13</v>
      </c>
      <c r="F109">
        <v>1</v>
      </c>
      <c r="G109">
        <v>1281</v>
      </c>
      <c r="H109">
        <v>83</v>
      </c>
      <c r="I109">
        <v>15</v>
      </c>
      <c r="J109">
        <v>2</v>
      </c>
      <c r="K109">
        <v>1344</v>
      </c>
      <c r="L109">
        <v>89</v>
      </c>
      <c r="M109">
        <v>10</v>
      </c>
      <c r="N109">
        <v>1</v>
      </c>
    </row>
    <row r="110" spans="1:14" x14ac:dyDescent="0.2">
      <c r="A110" t="s">
        <v>194</v>
      </c>
      <c r="B110" t="s">
        <v>195</v>
      </c>
      <c r="C110">
        <v>7253</v>
      </c>
      <c r="D110">
        <v>89</v>
      </c>
      <c r="E110">
        <v>10</v>
      </c>
      <c r="F110">
        <v>1</v>
      </c>
      <c r="G110">
        <v>3710</v>
      </c>
      <c r="H110">
        <v>86</v>
      </c>
      <c r="I110">
        <v>12</v>
      </c>
      <c r="J110">
        <v>2</v>
      </c>
      <c r="K110">
        <v>3543</v>
      </c>
      <c r="L110">
        <v>91</v>
      </c>
      <c r="M110">
        <v>8</v>
      </c>
      <c r="N110">
        <v>1</v>
      </c>
    </row>
    <row r="111" spans="1:14" x14ac:dyDescent="0.2">
      <c r="A111" t="s">
        <v>192</v>
      </c>
      <c r="B111" t="s">
        <v>193</v>
      </c>
      <c r="C111">
        <v>4220</v>
      </c>
      <c r="D111">
        <v>84</v>
      </c>
      <c r="E111">
        <v>14</v>
      </c>
      <c r="F111">
        <v>2</v>
      </c>
      <c r="G111">
        <v>2201</v>
      </c>
      <c r="H111">
        <v>82</v>
      </c>
      <c r="I111">
        <v>16</v>
      </c>
      <c r="J111">
        <v>2</v>
      </c>
      <c r="K111">
        <v>2019</v>
      </c>
      <c r="L111">
        <v>86</v>
      </c>
      <c r="M111">
        <v>13</v>
      </c>
      <c r="N111">
        <v>2</v>
      </c>
    </row>
    <row r="112" spans="1:14" x14ac:dyDescent="0.2">
      <c r="A112" t="s">
        <v>204</v>
      </c>
      <c r="B112" t="s">
        <v>205</v>
      </c>
      <c r="C112">
        <v>379</v>
      </c>
      <c r="D112">
        <v>87</v>
      </c>
      <c r="E112">
        <v>11</v>
      </c>
      <c r="F112">
        <v>2</v>
      </c>
      <c r="G112">
        <v>199</v>
      </c>
      <c r="H112">
        <v>84</v>
      </c>
      <c r="I112" t="s">
        <v>428</v>
      </c>
      <c r="J112" t="s">
        <v>428</v>
      </c>
      <c r="K112">
        <v>180</v>
      </c>
      <c r="L112">
        <v>91</v>
      </c>
      <c r="M112" t="s">
        <v>428</v>
      </c>
      <c r="N112" t="s">
        <v>428</v>
      </c>
    </row>
    <row r="113" spans="1:14" x14ac:dyDescent="0.2">
      <c r="A113" t="s">
        <v>222</v>
      </c>
      <c r="B113" t="s">
        <v>223</v>
      </c>
      <c r="C113">
        <v>8972</v>
      </c>
      <c r="D113">
        <v>88</v>
      </c>
      <c r="E113">
        <v>11</v>
      </c>
      <c r="F113">
        <v>1</v>
      </c>
      <c r="G113">
        <v>4525</v>
      </c>
      <c r="H113">
        <v>85</v>
      </c>
      <c r="I113">
        <v>14</v>
      </c>
      <c r="J113">
        <v>1</v>
      </c>
      <c r="K113">
        <v>4447</v>
      </c>
      <c r="L113">
        <v>90</v>
      </c>
      <c r="M113">
        <v>9</v>
      </c>
      <c r="N113">
        <v>1</v>
      </c>
    </row>
    <row r="114" spans="1:14" x14ac:dyDescent="0.2">
      <c r="A114" t="s">
        <v>224</v>
      </c>
      <c r="B114" t="s">
        <v>225</v>
      </c>
      <c r="C114">
        <v>2890</v>
      </c>
      <c r="D114">
        <v>82</v>
      </c>
      <c r="E114">
        <v>17</v>
      </c>
      <c r="F114">
        <v>2</v>
      </c>
      <c r="G114">
        <v>1464</v>
      </c>
      <c r="H114">
        <v>77</v>
      </c>
      <c r="I114">
        <v>20</v>
      </c>
      <c r="J114">
        <v>2</v>
      </c>
      <c r="K114">
        <v>1426</v>
      </c>
      <c r="L114">
        <v>86</v>
      </c>
      <c r="M114">
        <v>13</v>
      </c>
      <c r="N114">
        <v>1</v>
      </c>
    </row>
    <row r="115" spans="1:14" x14ac:dyDescent="0.2">
      <c r="A115" t="s">
        <v>402</v>
      </c>
      <c r="B115" t="s">
        <v>403</v>
      </c>
      <c r="C115">
        <v>5112</v>
      </c>
      <c r="D115">
        <v>84</v>
      </c>
      <c r="E115">
        <v>15</v>
      </c>
      <c r="F115">
        <v>1</v>
      </c>
      <c r="G115">
        <v>2648</v>
      </c>
      <c r="H115">
        <v>82</v>
      </c>
      <c r="I115">
        <v>17</v>
      </c>
      <c r="J115">
        <v>1</v>
      </c>
      <c r="K115">
        <v>2464</v>
      </c>
      <c r="L115">
        <v>86</v>
      </c>
      <c r="M115">
        <v>13</v>
      </c>
      <c r="N115">
        <v>1</v>
      </c>
    </row>
    <row r="116" spans="1:14" x14ac:dyDescent="0.2">
      <c r="A116" t="s">
        <v>398</v>
      </c>
      <c r="B116" t="s">
        <v>399</v>
      </c>
      <c r="C116">
        <v>2568</v>
      </c>
      <c r="D116">
        <v>86</v>
      </c>
      <c r="E116">
        <v>13</v>
      </c>
      <c r="F116">
        <v>1</v>
      </c>
      <c r="G116">
        <v>1347</v>
      </c>
      <c r="H116">
        <v>84</v>
      </c>
      <c r="I116">
        <v>15</v>
      </c>
      <c r="J116">
        <v>1</v>
      </c>
      <c r="K116">
        <v>1221</v>
      </c>
      <c r="L116">
        <v>89</v>
      </c>
      <c r="M116">
        <v>11</v>
      </c>
      <c r="N116">
        <v>0</v>
      </c>
    </row>
    <row r="117" spans="1:14" x14ac:dyDescent="0.2">
      <c r="A117" t="s">
        <v>333</v>
      </c>
      <c r="B117" t="s">
        <v>334</v>
      </c>
      <c r="C117">
        <v>1351</v>
      </c>
      <c r="D117">
        <v>83</v>
      </c>
      <c r="E117">
        <v>16</v>
      </c>
      <c r="F117">
        <v>0</v>
      </c>
      <c r="G117">
        <v>694</v>
      </c>
      <c r="H117">
        <v>84</v>
      </c>
      <c r="I117" t="s">
        <v>428</v>
      </c>
      <c r="J117" t="s">
        <v>428</v>
      </c>
      <c r="K117">
        <v>657</v>
      </c>
      <c r="L117">
        <v>83</v>
      </c>
      <c r="M117" t="s">
        <v>428</v>
      </c>
      <c r="N117" t="s">
        <v>428</v>
      </c>
    </row>
    <row r="118" spans="1:14" x14ac:dyDescent="0.2">
      <c r="A118" t="s">
        <v>367</v>
      </c>
      <c r="B118" t="s">
        <v>368</v>
      </c>
      <c r="C118">
        <v>1540</v>
      </c>
      <c r="D118">
        <v>81</v>
      </c>
      <c r="E118">
        <v>18</v>
      </c>
      <c r="F118">
        <v>1</v>
      </c>
      <c r="G118">
        <v>792</v>
      </c>
      <c r="H118">
        <v>82</v>
      </c>
      <c r="I118">
        <v>17</v>
      </c>
      <c r="J118">
        <v>1</v>
      </c>
      <c r="K118">
        <v>748</v>
      </c>
      <c r="L118">
        <v>80</v>
      </c>
      <c r="M118">
        <v>19</v>
      </c>
      <c r="N118">
        <v>1</v>
      </c>
    </row>
    <row r="119" spans="1:14" x14ac:dyDescent="0.2">
      <c r="A119" t="s">
        <v>363</v>
      </c>
      <c r="B119" t="s">
        <v>364</v>
      </c>
      <c r="C119">
        <v>1807</v>
      </c>
      <c r="D119">
        <v>87</v>
      </c>
      <c r="E119">
        <v>12</v>
      </c>
      <c r="F119">
        <v>1</v>
      </c>
      <c r="G119">
        <v>934</v>
      </c>
      <c r="H119">
        <v>86</v>
      </c>
      <c r="I119">
        <v>12</v>
      </c>
      <c r="J119">
        <v>2</v>
      </c>
      <c r="K119">
        <v>873</v>
      </c>
      <c r="L119">
        <v>88</v>
      </c>
      <c r="M119">
        <v>12</v>
      </c>
      <c r="N119">
        <v>1</v>
      </c>
    </row>
    <row r="120" spans="1:14" x14ac:dyDescent="0.2">
      <c r="A120" t="s">
        <v>355</v>
      </c>
      <c r="B120" t="s">
        <v>356</v>
      </c>
      <c r="C120">
        <v>1655</v>
      </c>
      <c r="D120">
        <v>81</v>
      </c>
      <c r="E120">
        <v>18</v>
      </c>
      <c r="F120">
        <v>1</v>
      </c>
      <c r="G120">
        <v>814</v>
      </c>
      <c r="H120">
        <v>76</v>
      </c>
      <c r="I120">
        <v>23</v>
      </c>
      <c r="J120">
        <v>1</v>
      </c>
      <c r="K120">
        <v>841</v>
      </c>
      <c r="L120">
        <v>86</v>
      </c>
      <c r="M120">
        <v>13</v>
      </c>
      <c r="N120">
        <v>1</v>
      </c>
    </row>
    <row r="121" spans="1:14" x14ac:dyDescent="0.2">
      <c r="A121" t="s">
        <v>357</v>
      </c>
      <c r="B121" t="s">
        <v>358</v>
      </c>
      <c r="C121">
        <v>2075</v>
      </c>
      <c r="D121">
        <v>83</v>
      </c>
      <c r="E121">
        <v>15</v>
      </c>
      <c r="F121">
        <v>1</v>
      </c>
      <c r="G121">
        <v>1067</v>
      </c>
      <c r="H121">
        <v>82</v>
      </c>
      <c r="I121">
        <v>17</v>
      </c>
      <c r="J121">
        <v>1</v>
      </c>
      <c r="K121">
        <v>1008</v>
      </c>
      <c r="L121">
        <v>85</v>
      </c>
      <c r="M121">
        <v>13</v>
      </c>
      <c r="N121">
        <v>2</v>
      </c>
    </row>
    <row r="122" spans="1:14" x14ac:dyDescent="0.2">
      <c r="A122" t="s">
        <v>369</v>
      </c>
      <c r="B122" t="s">
        <v>370</v>
      </c>
      <c r="C122">
        <v>1948</v>
      </c>
      <c r="D122">
        <v>83</v>
      </c>
      <c r="E122">
        <v>16</v>
      </c>
      <c r="F122">
        <v>1</v>
      </c>
      <c r="G122">
        <v>978</v>
      </c>
      <c r="H122">
        <v>81</v>
      </c>
      <c r="I122">
        <v>18</v>
      </c>
      <c r="J122">
        <v>1</v>
      </c>
      <c r="K122">
        <v>970</v>
      </c>
      <c r="L122">
        <v>84</v>
      </c>
      <c r="M122">
        <v>15</v>
      </c>
      <c r="N122">
        <v>1</v>
      </c>
    </row>
    <row r="123" spans="1:14" x14ac:dyDescent="0.2">
      <c r="A123" t="s">
        <v>242</v>
      </c>
      <c r="B123" t="s">
        <v>243</v>
      </c>
      <c r="C123">
        <v>6622</v>
      </c>
      <c r="D123">
        <v>86</v>
      </c>
      <c r="E123">
        <v>13</v>
      </c>
      <c r="F123">
        <v>1</v>
      </c>
      <c r="G123">
        <v>3465</v>
      </c>
      <c r="H123">
        <v>83</v>
      </c>
      <c r="I123">
        <v>15</v>
      </c>
      <c r="J123">
        <v>2</v>
      </c>
      <c r="K123">
        <v>3157</v>
      </c>
      <c r="L123">
        <v>88</v>
      </c>
      <c r="M123">
        <v>11</v>
      </c>
      <c r="N123">
        <v>1</v>
      </c>
    </row>
    <row r="124" spans="1:14" x14ac:dyDescent="0.2">
      <c r="A124" t="s">
        <v>252</v>
      </c>
      <c r="B124" t="s">
        <v>253</v>
      </c>
      <c r="C124">
        <v>2597</v>
      </c>
      <c r="D124">
        <v>79</v>
      </c>
      <c r="E124">
        <v>19</v>
      </c>
      <c r="F124">
        <v>2</v>
      </c>
      <c r="G124">
        <v>1300</v>
      </c>
      <c r="H124">
        <v>76</v>
      </c>
      <c r="I124">
        <v>22</v>
      </c>
      <c r="J124">
        <v>2</v>
      </c>
      <c r="K124">
        <v>1297</v>
      </c>
      <c r="L124">
        <v>82</v>
      </c>
      <c r="M124">
        <v>16</v>
      </c>
      <c r="N124">
        <v>2</v>
      </c>
    </row>
    <row r="125" spans="1:14" x14ac:dyDescent="0.2">
      <c r="A125" t="s">
        <v>124</v>
      </c>
      <c r="B125" t="s">
        <v>125</v>
      </c>
      <c r="C125">
        <v>1587</v>
      </c>
      <c r="D125">
        <v>83</v>
      </c>
      <c r="E125">
        <v>16</v>
      </c>
      <c r="F125">
        <v>1</v>
      </c>
      <c r="G125">
        <v>816</v>
      </c>
      <c r="H125">
        <v>81</v>
      </c>
      <c r="I125">
        <v>18</v>
      </c>
      <c r="J125">
        <v>1</v>
      </c>
      <c r="K125">
        <v>771</v>
      </c>
      <c r="L125">
        <v>85</v>
      </c>
      <c r="M125">
        <v>14</v>
      </c>
      <c r="N125">
        <v>2</v>
      </c>
    </row>
    <row r="126" spans="1:14" x14ac:dyDescent="0.2">
      <c r="A126" t="s">
        <v>149</v>
      </c>
      <c r="B126" t="s">
        <v>150</v>
      </c>
      <c r="C126">
        <v>2438</v>
      </c>
      <c r="D126">
        <v>87</v>
      </c>
      <c r="E126">
        <v>11</v>
      </c>
      <c r="F126">
        <v>2</v>
      </c>
      <c r="G126">
        <v>1250</v>
      </c>
      <c r="H126">
        <v>84</v>
      </c>
      <c r="I126">
        <v>14</v>
      </c>
      <c r="J126">
        <v>2</v>
      </c>
      <c r="K126">
        <v>1188</v>
      </c>
      <c r="L126">
        <v>90</v>
      </c>
      <c r="M126">
        <v>9</v>
      </c>
      <c r="N126">
        <v>1</v>
      </c>
    </row>
    <row r="127" spans="1:14" x14ac:dyDescent="0.2">
      <c r="A127" t="s">
        <v>380</v>
      </c>
      <c r="B127" t="s">
        <v>381</v>
      </c>
      <c r="C127">
        <v>7477</v>
      </c>
      <c r="D127">
        <v>87</v>
      </c>
      <c r="E127">
        <v>12</v>
      </c>
      <c r="F127">
        <v>1</v>
      </c>
      <c r="G127">
        <v>3841</v>
      </c>
      <c r="H127">
        <v>85</v>
      </c>
      <c r="I127">
        <v>14</v>
      </c>
      <c r="J127">
        <v>1</v>
      </c>
      <c r="K127">
        <v>3636</v>
      </c>
      <c r="L127">
        <v>90</v>
      </c>
      <c r="M127">
        <v>9</v>
      </c>
      <c r="N127">
        <v>1</v>
      </c>
    </row>
    <row r="128" spans="1:14" x14ac:dyDescent="0.2">
      <c r="A128" t="s">
        <v>390</v>
      </c>
      <c r="B128" t="s">
        <v>391</v>
      </c>
      <c r="C128">
        <v>2805</v>
      </c>
      <c r="D128">
        <v>84</v>
      </c>
      <c r="E128">
        <v>14</v>
      </c>
      <c r="F128">
        <v>2</v>
      </c>
      <c r="G128">
        <v>1425</v>
      </c>
      <c r="H128">
        <v>82</v>
      </c>
      <c r="I128">
        <v>15</v>
      </c>
      <c r="J128">
        <v>2</v>
      </c>
      <c r="K128">
        <v>1380</v>
      </c>
      <c r="L128">
        <v>86</v>
      </c>
      <c r="M128">
        <v>12</v>
      </c>
      <c r="N128">
        <v>2</v>
      </c>
    </row>
    <row r="129" spans="1:14" x14ac:dyDescent="0.2">
      <c r="A129" t="s">
        <v>400</v>
      </c>
      <c r="B129" t="s">
        <v>401</v>
      </c>
      <c r="C129" t="s">
        <v>428</v>
      </c>
      <c r="D129" t="s">
        <v>428</v>
      </c>
      <c r="E129" t="s">
        <v>428</v>
      </c>
      <c r="F129" t="s">
        <v>428</v>
      </c>
      <c r="G129" t="s">
        <v>428</v>
      </c>
      <c r="H129" t="s">
        <v>428</v>
      </c>
      <c r="I129" t="s">
        <v>428</v>
      </c>
      <c r="J129" t="s">
        <v>428</v>
      </c>
      <c r="K129" t="s">
        <v>428</v>
      </c>
      <c r="L129" t="s">
        <v>428</v>
      </c>
      <c r="M129" t="s">
        <v>428</v>
      </c>
      <c r="N129" t="s">
        <v>428</v>
      </c>
    </row>
    <row r="130" spans="1:14" x14ac:dyDescent="0.2">
      <c r="A130" t="s">
        <v>244</v>
      </c>
      <c r="B130" t="s">
        <v>245</v>
      </c>
      <c r="C130">
        <v>15556</v>
      </c>
      <c r="D130">
        <v>83</v>
      </c>
      <c r="E130">
        <v>15</v>
      </c>
      <c r="F130">
        <v>1</v>
      </c>
      <c r="G130">
        <v>8085</v>
      </c>
      <c r="H130">
        <v>81</v>
      </c>
      <c r="I130">
        <v>17</v>
      </c>
      <c r="J130">
        <v>2</v>
      </c>
      <c r="K130">
        <v>7471</v>
      </c>
      <c r="L130">
        <v>86</v>
      </c>
      <c r="M130">
        <v>13</v>
      </c>
      <c r="N130">
        <v>1</v>
      </c>
    </row>
    <row r="131" spans="1:14" x14ac:dyDescent="0.2">
      <c r="A131" t="s">
        <v>254</v>
      </c>
      <c r="B131" t="s">
        <v>441</v>
      </c>
      <c r="C131">
        <v>1947</v>
      </c>
      <c r="D131">
        <v>83</v>
      </c>
      <c r="E131">
        <v>16</v>
      </c>
      <c r="F131">
        <v>1</v>
      </c>
      <c r="G131">
        <v>999</v>
      </c>
      <c r="H131">
        <v>79</v>
      </c>
      <c r="I131">
        <v>20</v>
      </c>
      <c r="J131">
        <v>1</v>
      </c>
      <c r="K131">
        <v>948</v>
      </c>
      <c r="L131">
        <v>86</v>
      </c>
      <c r="M131">
        <v>13</v>
      </c>
      <c r="N131">
        <v>0</v>
      </c>
    </row>
    <row r="132" spans="1:14" x14ac:dyDescent="0.2">
      <c r="A132" t="s">
        <v>257</v>
      </c>
      <c r="B132" t="s">
        <v>258</v>
      </c>
      <c r="C132">
        <v>2059</v>
      </c>
      <c r="D132">
        <v>84</v>
      </c>
      <c r="E132">
        <v>15</v>
      </c>
      <c r="F132">
        <v>1</v>
      </c>
      <c r="G132">
        <v>1059</v>
      </c>
      <c r="H132">
        <v>82</v>
      </c>
      <c r="I132">
        <v>17</v>
      </c>
      <c r="J132">
        <v>1</v>
      </c>
      <c r="K132">
        <v>1000</v>
      </c>
      <c r="L132">
        <v>88</v>
      </c>
      <c r="M132">
        <v>12</v>
      </c>
      <c r="N132">
        <v>1</v>
      </c>
    </row>
    <row r="133" spans="1:14" x14ac:dyDescent="0.2">
      <c r="A133" t="s">
        <v>214</v>
      </c>
      <c r="B133" t="s">
        <v>215</v>
      </c>
      <c r="C133">
        <v>1768</v>
      </c>
      <c r="D133">
        <v>79</v>
      </c>
      <c r="E133">
        <v>18</v>
      </c>
      <c r="F133">
        <v>3</v>
      </c>
      <c r="G133">
        <v>910</v>
      </c>
      <c r="H133">
        <v>77</v>
      </c>
      <c r="I133">
        <v>20</v>
      </c>
      <c r="J133">
        <v>3</v>
      </c>
      <c r="K133">
        <v>858</v>
      </c>
      <c r="L133">
        <v>82</v>
      </c>
      <c r="M133">
        <v>15</v>
      </c>
      <c r="N133">
        <v>3</v>
      </c>
    </row>
    <row r="134" spans="1:14" x14ac:dyDescent="0.2">
      <c r="A134" t="s">
        <v>234</v>
      </c>
      <c r="B134" t="s">
        <v>235</v>
      </c>
      <c r="C134">
        <v>5981</v>
      </c>
      <c r="D134">
        <v>86</v>
      </c>
      <c r="E134">
        <v>12</v>
      </c>
      <c r="F134">
        <v>1</v>
      </c>
      <c r="G134">
        <v>3028</v>
      </c>
      <c r="H134">
        <v>83</v>
      </c>
      <c r="I134">
        <v>15</v>
      </c>
      <c r="J134">
        <v>2</v>
      </c>
      <c r="K134">
        <v>2953</v>
      </c>
      <c r="L134">
        <v>90</v>
      </c>
      <c r="M134">
        <v>9</v>
      </c>
      <c r="N134">
        <v>1</v>
      </c>
    </row>
    <row r="135" spans="1:14" x14ac:dyDescent="0.2">
      <c r="A135" t="s">
        <v>345</v>
      </c>
      <c r="B135" t="s">
        <v>346</v>
      </c>
      <c r="C135">
        <v>16478</v>
      </c>
      <c r="D135">
        <v>84</v>
      </c>
      <c r="E135">
        <v>15</v>
      </c>
      <c r="F135">
        <v>1</v>
      </c>
      <c r="G135">
        <v>8511</v>
      </c>
      <c r="H135">
        <v>81</v>
      </c>
      <c r="I135">
        <v>18</v>
      </c>
      <c r="J135">
        <v>2</v>
      </c>
      <c r="K135">
        <v>7967</v>
      </c>
      <c r="L135">
        <v>87</v>
      </c>
      <c r="M135">
        <v>13</v>
      </c>
      <c r="N135">
        <v>1</v>
      </c>
    </row>
    <row r="136" spans="1:14" x14ac:dyDescent="0.2">
      <c r="A136" t="s">
        <v>347</v>
      </c>
      <c r="B136" t="s">
        <v>348</v>
      </c>
      <c r="C136">
        <v>3249</v>
      </c>
      <c r="D136">
        <v>80</v>
      </c>
      <c r="E136">
        <v>19</v>
      </c>
      <c r="F136">
        <v>1</v>
      </c>
      <c r="G136">
        <v>1630</v>
      </c>
      <c r="H136">
        <v>79</v>
      </c>
      <c r="I136">
        <v>20</v>
      </c>
      <c r="J136">
        <v>1</v>
      </c>
      <c r="K136">
        <v>1619</v>
      </c>
      <c r="L136">
        <v>82</v>
      </c>
      <c r="M136">
        <v>17</v>
      </c>
      <c r="N136">
        <v>1</v>
      </c>
    </row>
    <row r="137" spans="1:14" x14ac:dyDescent="0.2">
      <c r="A137" t="s">
        <v>128</v>
      </c>
      <c r="B137" t="s">
        <v>129</v>
      </c>
      <c r="C137">
        <v>13224</v>
      </c>
      <c r="D137">
        <v>87</v>
      </c>
      <c r="E137">
        <v>12</v>
      </c>
      <c r="F137">
        <v>1</v>
      </c>
      <c r="G137">
        <v>6814</v>
      </c>
      <c r="H137">
        <v>85</v>
      </c>
      <c r="I137">
        <v>13</v>
      </c>
      <c r="J137">
        <v>1</v>
      </c>
      <c r="K137">
        <v>6410</v>
      </c>
      <c r="L137">
        <v>89</v>
      </c>
      <c r="M137">
        <v>10</v>
      </c>
      <c r="N137">
        <v>1</v>
      </c>
    </row>
    <row r="138" spans="1:14" x14ac:dyDescent="0.2">
      <c r="A138" t="s">
        <v>110</v>
      </c>
      <c r="B138" t="s">
        <v>111</v>
      </c>
      <c r="C138">
        <v>2065</v>
      </c>
      <c r="D138">
        <v>82</v>
      </c>
      <c r="E138">
        <v>17</v>
      </c>
      <c r="F138">
        <v>1</v>
      </c>
      <c r="G138">
        <v>1031</v>
      </c>
      <c r="H138">
        <v>80</v>
      </c>
      <c r="I138">
        <v>18</v>
      </c>
      <c r="J138">
        <v>2</v>
      </c>
      <c r="K138">
        <v>1034</v>
      </c>
      <c r="L138">
        <v>84</v>
      </c>
      <c r="M138">
        <v>15</v>
      </c>
      <c r="N138">
        <v>1</v>
      </c>
    </row>
    <row r="139" spans="1:14" x14ac:dyDescent="0.2">
      <c r="A139" t="s">
        <v>112</v>
      </c>
      <c r="B139" t="s">
        <v>113</v>
      </c>
      <c r="C139">
        <v>1602</v>
      </c>
      <c r="D139">
        <v>82</v>
      </c>
      <c r="E139">
        <v>16</v>
      </c>
      <c r="F139">
        <v>1</v>
      </c>
      <c r="G139">
        <v>803</v>
      </c>
      <c r="H139">
        <v>80</v>
      </c>
      <c r="I139">
        <v>18</v>
      </c>
      <c r="J139">
        <v>2</v>
      </c>
      <c r="K139">
        <v>799</v>
      </c>
      <c r="L139">
        <v>85</v>
      </c>
      <c r="M139">
        <v>14</v>
      </c>
      <c r="N139">
        <v>1</v>
      </c>
    </row>
    <row r="140" spans="1:14" x14ac:dyDescent="0.2">
      <c r="A140" t="s">
        <v>202</v>
      </c>
      <c r="B140" t="s">
        <v>203</v>
      </c>
      <c r="C140">
        <v>8707</v>
      </c>
      <c r="D140">
        <v>84</v>
      </c>
      <c r="E140">
        <v>14</v>
      </c>
      <c r="F140">
        <v>1</v>
      </c>
      <c r="G140">
        <v>4462</v>
      </c>
      <c r="H140">
        <v>82</v>
      </c>
      <c r="I140">
        <v>16</v>
      </c>
      <c r="J140">
        <v>1</v>
      </c>
      <c r="K140">
        <v>4245</v>
      </c>
      <c r="L140">
        <v>87</v>
      </c>
      <c r="M140">
        <v>12</v>
      </c>
      <c r="N140">
        <v>1</v>
      </c>
    </row>
    <row r="141" spans="1:14" x14ac:dyDescent="0.2">
      <c r="A141" t="s">
        <v>200</v>
      </c>
      <c r="B141" t="s">
        <v>201</v>
      </c>
      <c r="C141">
        <v>3369</v>
      </c>
      <c r="D141">
        <v>76</v>
      </c>
      <c r="E141">
        <v>20</v>
      </c>
      <c r="F141">
        <v>3</v>
      </c>
      <c r="G141">
        <v>1735</v>
      </c>
      <c r="H141">
        <v>74</v>
      </c>
      <c r="I141">
        <v>22</v>
      </c>
      <c r="J141">
        <v>4</v>
      </c>
      <c r="K141">
        <v>1634</v>
      </c>
      <c r="L141">
        <v>79</v>
      </c>
      <c r="M141">
        <v>18</v>
      </c>
      <c r="N141">
        <v>2</v>
      </c>
    </row>
    <row r="142" spans="1:14" x14ac:dyDescent="0.2">
      <c r="A142" t="s">
        <v>218</v>
      </c>
      <c r="B142" t="s">
        <v>219</v>
      </c>
      <c r="C142">
        <v>2795</v>
      </c>
      <c r="D142">
        <v>85</v>
      </c>
      <c r="E142">
        <v>14</v>
      </c>
      <c r="F142">
        <v>2</v>
      </c>
      <c r="G142">
        <v>1443</v>
      </c>
      <c r="H142">
        <v>81</v>
      </c>
      <c r="I142">
        <v>17</v>
      </c>
      <c r="J142">
        <v>2</v>
      </c>
      <c r="K142">
        <v>1352</v>
      </c>
      <c r="L142">
        <v>89</v>
      </c>
      <c r="M142">
        <v>10</v>
      </c>
      <c r="N142">
        <v>1</v>
      </c>
    </row>
    <row r="143" spans="1:14" x14ac:dyDescent="0.2">
      <c r="A143" t="s">
        <v>226</v>
      </c>
      <c r="B143" t="s">
        <v>227</v>
      </c>
      <c r="C143">
        <v>2025</v>
      </c>
      <c r="D143">
        <v>84</v>
      </c>
      <c r="E143">
        <v>15</v>
      </c>
      <c r="F143">
        <v>1</v>
      </c>
      <c r="G143">
        <v>1018</v>
      </c>
      <c r="H143">
        <v>81</v>
      </c>
      <c r="I143">
        <v>17</v>
      </c>
      <c r="J143">
        <v>2</v>
      </c>
      <c r="K143">
        <v>1007</v>
      </c>
      <c r="L143">
        <v>87</v>
      </c>
      <c r="M143">
        <v>12</v>
      </c>
      <c r="N143">
        <v>1</v>
      </c>
    </row>
    <row r="144" spans="1:14" x14ac:dyDescent="0.2">
      <c r="A144" t="s">
        <v>118</v>
      </c>
      <c r="B144" t="s">
        <v>119</v>
      </c>
      <c r="C144">
        <v>3922</v>
      </c>
      <c r="D144">
        <v>90</v>
      </c>
      <c r="E144">
        <v>9</v>
      </c>
      <c r="F144">
        <v>1</v>
      </c>
      <c r="G144">
        <v>2029</v>
      </c>
      <c r="H144">
        <v>89</v>
      </c>
      <c r="I144">
        <v>10</v>
      </c>
      <c r="J144">
        <v>2</v>
      </c>
      <c r="K144">
        <v>1893</v>
      </c>
      <c r="L144">
        <v>91</v>
      </c>
      <c r="M144">
        <v>8</v>
      </c>
      <c r="N144">
        <v>1</v>
      </c>
    </row>
    <row r="145" spans="1:14" x14ac:dyDescent="0.2">
      <c r="A145" t="s">
        <v>120</v>
      </c>
      <c r="B145" t="s">
        <v>442</v>
      </c>
      <c r="C145">
        <v>3631</v>
      </c>
      <c r="D145">
        <v>86</v>
      </c>
      <c r="E145">
        <v>12</v>
      </c>
      <c r="F145">
        <v>2</v>
      </c>
      <c r="G145">
        <v>1911</v>
      </c>
      <c r="H145">
        <v>84</v>
      </c>
      <c r="I145">
        <v>14</v>
      </c>
      <c r="J145">
        <v>2</v>
      </c>
      <c r="K145">
        <v>1720</v>
      </c>
      <c r="L145">
        <v>88</v>
      </c>
      <c r="M145">
        <v>11</v>
      </c>
      <c r="N145">
        <v>1</v>
      </c>
    </row>
    <row r="146" spans="1:14" x14ac:dyDescent="0.2">
      <c r="A146" t="s">
        <v>378</v>
      </c>
      <c r="B146" t="s">
        <v>379</v>
      </c>
      <c r="C146">
        <v>5478</v>
      </c>
      <c r="D146">
        <v>84</v>
      </c>
      <c r="E146">
        <v>15</v>
      </c>
      <c r="F146">
        <v>1</v>
      </c>
      <c r="G146">
        <v>2797</v>
      </c>
      <c r="H146">
        <v>82</v>
      </c>
      <c r="I146">
        <v>17</v>
      </c>
      <c r="J146">
        <v>1</v>
      </c>
      <c r="K146">
        <v>2681</v>
      </c>
      <c r="L146">
        <v>87</v>
      </c>
      <c r="M146">
        <v>12</v>
      </c>
      <c r="N146">
        <v>1</v>
      </c>
    </row>
    <row r="147" spans="1:14" x14ac:dyDescent="0.2">
      <c r="A147" t="s">
        <v>122</v>
      </c>
      <c r="B147" t="s">
        <v>123</v>
      </c>
      <c r="C147">
        <v>4950</v>
      </c>
      <c r="D147">
        <v>70</v>
      </c>
      <c r="E147">
        <v>28</v>
      </c>
      <c r="F147">
        <v>1</v>
      </c>
      <c r="G147">
        <v>2529</v>
      </c>
      <c r="H147">
        <v>67</v>
      </c>
      <c r="I147">
        <v>31</v>
      </c>
      <c r="J147">
        <v>2</v>
      </c>
      <c r="K147">
        <v>2421</v>
      </c>
      <c r="L147">
        <v>74</v>
      </c>
      <c r="M147">
        <v>25</v>
      </c>
      <c r="N147">
        <v>1</v>
      </c>
    </row>
    <row r="148" spans="1:14" x14ac:dyDescent="0.2">
      <c r="A148" t="s">
        <v>384</v>
      </c>
      <c r="B148" t="s">
        <v>385</v>
      </c>
      <c r="C148">
        <v>6212</v>
      </c>
      <c r="D148">
        <v>87</v>
      </c>
      <c r="E148">
        <v>11</v>
      </c>
      <c r="F148">
        <v>1</v>
      </c>
      <c r="G148">
        <v>3286</v>
      </c>
      <c r="H148">
        <v>85</v>
      </c>
      <c r="I148">
        <v>13</v>
      </c>
      <c r="J148">
        <v>2</v>
      </c>
      <c r="K148">
        <v>2926</v>
      </c>
      <c r="L148">
        <v>90</v>
      </c>
      <c r="M148">
        <v>9</v>
      </c>
      <c r="N148">
        <v>1</v>
      </c>
    </row>
    <row r="149" spans="1:14" x14ac:dyDescent="0.2">
      <c r="A149" t="s">
        <v>246</v>
      </c>
      <c r="B149" t="s">
        <v>247</v>
      </c>
      <c r="C149">
        <v>13336</v>
      </c>
      <c r="D149">
        <v>87</v>
      </c>
      <c r="E149">
        <v>12</v>
      </c>
      <c r="F149">
        <v>1</v>
      </c>
      <c r="G149">
        <v>6929</v>
      </c>
      <c r="H149">
        <v>84</v>
      </c>
      <c r="I149">
        <v>14</v>
      </c>
      <c r="J149">
        <v>2</v>
      </c>
      <c r="K149">
        <v>6407</v>
      </c>
      <c r="L149">
        <v>89</v>
      </c>
      <c r="M149">
        <v>10</v>
      </c>
      <c r="N149">
        <v>1</v>
      </c>
    </row>
    <row r="150" spans="1:14" x14ac:dyDescent="0.2">
      <c r="A150" t="s">
        <v>343</v>
      </c>
      <c r="B150" t="s">
        <v>344</v>
      </c>
      <c r="C150">
        <v>1362</v>
      </c>
      <c r="D150">
        <v>76</v>
      </c>
      <c r="E150">
        <v>23</v>
      </c>
      <c r="F150">
        <v>1</v>
      </c>
      <c r="G150">
        <v>731</v>
      </c>
      <c r="H150">
        <v>73</v>
      </c>
      <c r="I150" t="s">
        <v>428</v>
      </c>
      <c r="J150" t="s">
        <v>428</v>
      </c>
      <c r="K150">
        <v>631</v>
      </c>
      <c r="L150">
        <v>80</v>
      </c>
      <c r="M150" t="s">
        <v>428</v>
      </c>
      <c r="N150" t="s">
        <v>428</v>
      </c>
    </row>
    <row r="151" spans="1:14" x14ac:dyDescent="0.2">
      <c r="A151" t="s">
        <v>196</v>
      </c>
      <c r="B151" t="s">
        <v>197</v>
      </c>
      <c r="C151">
        <v>7336</v>
      </c>
      <c r="D151">
        <v>89</v>
      </c>
      <c r="E151">
        <v>10</v>
      </c>
      <c r="F151">
        <v>1</v>
      </c>
      <c r="G151">
        <v>3700</v>
      </c>
      <c r="H151">
        <v>86</v>
      </c>
      <c r="I151">
        <v>12</v>
      </c>
      <c r="J151">
        <v>2</v>
      </c>
      <c r="K151">
        <v>3636</v>
      </c>
      <c r="L151">
        <v>91</v>
      </c>
      <c r="M151">
        <v>8</v>
      </c>
      <c r="N151">
        <v>1</v>
      </c>
    </row>
    <row r="152" spans="1:14" x14ac:dyDescent="0.2">
      <c r="A152" t="s">
        <v>250</v>
      </c>
      <c r="B152" t="s">
        <v>251</v>
      </c>
      <c r="C152">
        <v>8462</v>
      </c>
      <c r="D152">
        <v>81</v>
      </c>
      <c r="E152">
        <v>17</v>
      </c>
      <c r="F152">
        <v>1</v>
      </c>
      <c r="G152">
        <v>4352</v>
      </c>
      <c r="H152">
        <v>79</v>
      </c>
      <c r="I152">
        <v>20</v>
      </c>
      <c r="J152">
        <v>2</v>
      </c>
      <c r="K152">
        <v>4110</v>
      </c>
      <c r="L152">
        <v>84</v>
      </c>
      <c r="M152">
        <v>15</v>
      </c>
      <c r="N152">
        <v>1</v>
      </c>
    </row>
    <row r="153" spans="1:14" x14ac:dyDescent="0.2">
      <c r="A153" t="s">
        <v>198</v>
      </c>
      <c r="B153" t="s">
        <v>199</v>
      </c>
      <c r="C153">
        <v>8660</v>
      </c>
      <c r="D153">
        <v>84</v>
      </c>
      <c r="E153">
        <v>14</v>
      </c>
      <c r="F153">
        <v>2</v>
      </c>
      <c r="G153">
        <v>4356</v>
      </c>
      <c r="H153">
        <v>81</v>
      </c>
      <c r="I153">
        <v>16</v>
      </c>
      <c r="J153">
        <v>2</v>
      </c>
      <c r="K153">
        <v>4304</v>
      </c>
      <c r="L153">
        <v>87</v>
      </c>
      <c r="M153">
        <v>12</v>
      </c>
      <c r="N153">
        <v>1</v>
      </c>
    </row>
    <row r="154" spans="1:14" x14ac:dyDescent="0.2">
      <c r="A154" t="s">
        <v>98</v>
      </c>
      <c r="B154" t="s">
        <v>99</v>
      </c>
      <c r="C154">
        <v>3334</v>
      </c>
      <c r="D154">
        <v>88</v>
      </c>
      <c r="E154">
        <v>10</v>
      </c>
      <c r="F154">
        <v>2</v>
      </c>
      <c r="G154">
        <v>1722</v>
      </c>
      <c r="H154">
        <v>86</v>
      </c>
      <c r="I154">
        <v>12</v>
      </c>
      <c r="J154">
        <v>2</v>
      </c>
      <c r="K154">
        <v>1612</v>
      </c>
      <c r="L154">
        <v>90</v>
      </c>
      <c r="M154">
        <v>8</v>
      </c>
      <c r="N154">
        <v>2</v>
      </c>
    </row>
    <row r="155" spans="1:14" x14ac:dyDescent="0.2">
      <c r="A155" t="s">
        <v>351</v>
      </c>
      <c r="B155" t="s">
        <v>352</v>
      </c>
      <c r="C155">
        <v>7305</v>
      </c>
      <c r="D155">
        <v>84</v>
      </c>
      <c r="E155">
        <v>15</v>
      </c>
      <c r="F155">
        <v>1</v>
      </c>
      <c r="G155">
        <v>3797</v>
      </c>
      <c r="H155">
        <v>82</v>
      </c>
      <c r="I155">
        <v>17</v>
      </c>
      <c r="J155">
        <v>1</v>
      </c>
      <c r="K155">
        <v>3508</v>
      </c>
      <c r="L155">
        <v>87</v>
      </c>
      <c r="M155">
        <v>13</v>
      </c>
      <c r="N155">
        <v>1</v>
      </c>
    </row>
    <row r="156" spans="1:14" x14ac:dyDescent="0.2">
      <c r="A156" t="s">
        <v>394</v>
      </c>
      <c r="B156" t="s">
        <v>395</v>
      </c>
      <c r="C156">
        <v>5531</v>
      </c>
      <c r="D156">
        <v>87</v>
      </c>
      <c r="E156">
        <v>12</v>
      </c>
      <c r="F156">
        <v>1</v>
      </c>
      <c r="G156">
        <v>2795</v>
      </c>
      <c r="H156">
        <v>84</v>
      </c>
      <c r="I156">
        <v>14</v>
      </c>
      <c r="J156">
        <v>1</v>
      </c>
      <c r="K156">
        <v>2736</v>
      </c>
      <c r="L156">
        <v>89</v>
      </c>
      <c r="M156">
        <v>10</v>
      </c>
      <c r="N156">
        <v>1</v>
      </c>
    </row>
    <row r="157" spans="1:14" x14ac:dyDescent="0.2">
      <c r="A157" t="s">
        <v>255</v>
      </c>
      <c r="B157" t="s">
        <v>256</v>
      </c>
      <c r="C157">
        <v>7578</v>
      </c>
      <c r="D157">
        <v>83</v>
      </c>
      <c r="E157">
        <v>16</v>
      </c>
      <c r="F157">
        <v>1</v>
      </c>
      <c r="G157">
        <v>3861</v>
      </c>
      <c r="H157">
        <v>80</v>
      </c>
      <c r="I157">
        <v>19</v>
      </c>
      <c r="J157">
        <v>2</v>
      </c>
      <c r="K157">
        <v>3717</v>
      </c>
      <c r="L157">
        <v>86</v>
      </c>
      <c r="M157">
        <v>13</v>
      </c>
      <c r="N157">
        <v>1</v>
      </c>
    </row>
    <row r="158" spans="1:14" x14ac:dyDescent="0.2">
      <c r="A158" t="s">
        <v>361</v>
      </c>
      <c r="B158" t="s">
        <v>362</v>
      </c>
      <c r="C158">
        <v>12031</v>
      </c>
      <c r="D158">
        <v>84</v>
      </c>
      <c r="E158">
        <v>15</v>
      </c>
      <c r="F158">
        <v>1</v>
      </c>
      <c r="G158">
        <v>6141</v>
      </c>
      <c r="H158">
        <v>82</v>
      </c>
      <c r="I158">
        <v>17</v>
      </c>
      <c r="J158">
        <v>1</v>
      </c>
      <c r="K158">
        <v>5890</v>
      </c>
      <c r="L158">
        <v>86</v>
      </c>
      <c r="M158">
        <v>13</v>
      </c>
      <c r="N158">
        <v>1</v>
      </c>
    </row>
    <row r="159" spans="1:14" x14ac:dyDescent="0.2">
      <c r="A159" t="s">
        <v>230</v>
      </c>
      <c r="B159" t="s">
        <v>231</v>
      </c>
      <c r="C159">
        <v>5869</v>
      </c>
      <c r="D159">
        <v>87</v>
      </c>
      <c r="E159">
        <v>12</v>
      </c>
      <c r="F159">
        <v>2</v>
      </c>
      <c r="G159">
        <v>2944</v>
      </c>
      <c r="H159">
        <v>84</v>
      </c>
      <c r="I159">
        <v>13</v>
      </c>
      <c r="J159">
        <v>2</v>
      </c>
      <c r="K159">
        <v>2925</v>
      </c>
      <c r="L159">
        <v>89</v>
      </c>
      <c r="M159">
        <v>10</v>
      </c>
      <c r="N159">
        <v>1</v>
      </c>
    </row>
    <row r="160" spans="1:14" x14ac:dyDescent="0.2">
      <c r="A160" t="s">
        <v>365</v>
      </c>
      <c r="B160" t="s">
        <v>366</v>
      </c>
      <c r="C160">
        <v>8653</v>
      </c>
      <c r="D160">
        <v>83</v>
      </c>
      <c r="E160">
        <v>16</v>
      </c>
      <c r="F160">
        <v>1</v>
      </c>
      <c r="G160">
        <v>4492</v>
      </c>
      <c r="H160">
        <v>81</v>
      </c>
      <c r="I160">
        <v>18</v>
      </c>
      <c r="J160">
        <v>1</v>
      </c>
      <c r="K160">
        <v>4161</v>
      </c>
      <c r="L160">
        <v>85</v>
      </c>
      <c r="M160">
        <v>14</v>
      </c>
      <c r="N160">
        <v>1</v>
      </c>
    </row>
    <row r="164" spans="1:14" x14ac:dyDescent="0.2">
      <c r="A164" s="189" t="s">
        <v>82</v>
      </c>
      <c r="B164" s="369" t="s">
        <v>83</v>
      </c>
      <c r="C164">
        <v>28802</v>
      </c>
      <c r="D164">
        <v>86</v>
      </c>
      <c r="E164">
        <v>12</v>
      </c>
      <c r="F164">
        <v>2</v>
      </c>
      <c r="G164">
        <v>14657</v>
      </c>
      <c r="H164">
        <v>84</v>
      </c>
      <c r="I164">
        <v>14</v>
      </c>
      <c r="J164">
        <v>2</v>
      </c>
      <c r="K164">
        <v>14145</v>
      </c>
      <c r="L164">
        <v>88</v>
      </c>
      <c r="M164">
        <v>10</v>
      </c>
      <c r="N164">
        <v>1</v>
      </c>
    </row>
    <row r="165" spans="1:14" x14ac:dyDescent="0.2">
      <c r="A165" s="189" t="s">
        <v>108</v>
      </c>
      <c r="B165" s="369" t="s">
        <v>109</v>
      </c>
      <c r="C165">
        <v>82099</v>
      </c>
      <c r="D165">
        <v>84</v>
      </c>
      <c r="E165">
        <v>14</v>
      </c>
      <c r="F165">
        <v>1</v>
      </c>
      <c r="G165">
        <v>42221</v>
      </c>
      <c r="H165">
        <v>82</v>
      </c>
      <c r="I165">
        <v>16</v>
      </c>
      <c r="J165">
        <v>2</v>
      </c>
      <c r="K165">
        <v>39878</v>
      </c>
      <c r="L165">
        <v>87</v>
      </c>
      <c r="M165">
        <v>12</v>
      </c>
      <c r="N165">
        <v>1</v>
      </c>
    </row>
    <row r="166" spans="1:14" x14ac:dyDescent="0.2">
      <c r="A166" s="189" t="s">
        <v>155</v>
      </c>
      <c r="B166" s="370" t="s">
        <v>156</v>
      </c>
      <c r="C166">
        <v>61583</v>
      </c>
      <c r="D166">
        <v>83</v>
      </c>
      <c r="E166">
        <v>15</v>
      </c>
      <c r="F166">
        <v>2</v>
      </c>
      <c r="G166">
        <v>31463</v>
      </c>
      <c r="H166">
        <v>80</v>
      </c>
      <c r="I166">
        <v>18</v>
      </c>
      <c r="J166">
        <v>2</v>
      </c>
      <c r="K166">
        <v>30120</v>
      </c>
      <c r="L166">
        <v>86</v>
      </c>
      <c r="M166">
        <v>13</v>
      </c>
      <c r="N166">
        <v>1</v>
      </c>
    </row>
    <row r="167" spans="1:14" x14ac:dyDescent="0.2">
      <c r="A167" s="189" t="s">
        <v>186</v>
      </c>
      <c r="B167" s="369" t="s">
        <v>187</v>
      </c>
      <c r="C167">
        <v>51093</v>
      </c>
      <c r="D167">
        <v>85</v>
      </c>
      <c r="E167">
        <v>14</v>
      </c>
      <c r="F167">
        <v>2</v>
      </c>
      <c r="G167">
        <v>26094</v>
      </c>
      <c r="H167">
        <v>82</v>
      </c>
      <c r="I167">
        <v>16</v>
      </c>
      <c r="J167">
        <v>2</v>
      </c>
      <c r="K167">
        <v>24999</v>
      </c>
      <c r="L167">
        <v>87</v>
      </c>
      <c r="M167">
        <v>11</v>
      </c>
      <c r="N167">
        <v>1</v>
      </c>
    </row>
    <row r="168" spans="1:14" x14ac:dyDescent="0.2">
      <c r="A168" s="189" t="s">
        <v>206</v>
      </c>
      <c r="B168" s="369" t="s">
        <v>207</v>
      </c>
      <c r="C168">
        <v>66227</v>
      </c>
      <c r="D168">
        <v>85</v>
      </c>
      <c r="E168">
        <v>13</v>
      </c>
      <c r="F168">
        <v>2</v>
      </c>
      <c r="G168">
        <v>33659</v>
      </c>
      <c r="H168">
        <v>83</v>
      </c>
      <c r="I168">
        <v>15</v>
      </c>
      <c r="J168">
        <v>2</v>
      </c>
      <c r="K168">
        <v>32568</v>
      </c>
      <c r="L168">
        <v>88</v>
      </c>
      <c r="M168">
        <v>11</v>
      </c>
      <c r="N168">
        <v>1</v>
      </c>
    </row>
    <row r="169" spans="1:14" x14ac:dyDescent="0.2">
      <c r="A169" s="189" t="s">
        <v>236</v>
      </c>
      <c r="B169" s="369" t="s">
        <v>237</v>
      </c>
      <c r="C169">
        <v>66351</v>
      </c>
      <c r="D169">
        <v>84</v>
      </c>
      <c r="E169">
        <v>15</v>
      </c>
      <c r="F169">
        <v>1</v>
      </c>
      <c r="G169">
        <v>34239</v>
      </c>
      <c r="H169">
        <v>81</v>
      </c>
      <c r="I169">
        <v>17</v>
      </c>
      <c r="J169">
        <v>2</v>
      </c>
      <c r="K169">
        <v>32112</v>
      </c>
      <c r="L169">
        <v>87</v>
      </c>
      <c r="M169">
        <v>12</v>
      </c>
      <c r="N169">
        <v>1</v>
      </c>
    </row>
    <row r="170" spans="1:14" x14ac:dyDescent="0.2">
      <c r="A170" s="189" t="s">
        <v>259</v>
      </c>
      <c r="B170" s="369" t="s">
        <v>443</v>
      </c>
      <c r="C170">
        <v>95647</v>
      </c>
      <c r="D170">
        <v>85</v>
      </c>
      <c r="E170">
        <v>13</v>
      </c>
      <c r="F170">
        <v>2</v>
      </c>
      <c r="G170">
        <v>48946</v>
      </c>
      <c r="H170">
        <v>83</v>
      </c>
      <c r="I170">
        <v>15</v>
      </c>
      <c r="J170">
        <v>2</v>
      </c>
      <c r="K170">
        <v>46701</v>
      </c>
      <c r="L170">
        <v>88</v>
      </c>
      <c r="M170">
        <v>11</v>
      </c>
      <c r="N170">
        <v>1</v>
      </c>
    </row>
    <row r="171" spans="1:14" x14ac:dyDescent="0.2">
      <c r="A171" s="192" t="s">
        <v>261</v>
      </c>
      <c r="B171" s="369" t="s">
        <v>262</v>
      </c>
      <c r="C171">
        <v>33640</v>
      </c>
      <c r="D171">
        <v>86</v>
      </c>
      <c r="E171">
        <v>12</v>
      </c>
      <c r="F171">
        <v>2</v>
      </c>
      <c r="G171">
        <v>17098</v>
      </c>
      <c r="H171">
        <v>83</v>
      </c>
      <c r="I171">
        <v>14</v>
      </c>
      <c r="J171">
        <v>3</v>
      </c>
      <c r="K171">
        <v>16542</v>
      </c>
      <c r="L171">
        <v>88</v>
      </c>
      <c r="M171">
        <v>11</v>
      </c>
      <c r="N171">
        <v>1</v>
      </c>
    </row>
    <row r="172" spans="1:14" x14ac:dyDescent="0.2">
      <c r="A172" s="192" t="s">
        <v>291</v>
      </c>
      <c r="B172" s="193" t="s">
        <v>292</v>
      </c>
      <c r="C172">
        <v>62007</v>
      </c>
      <c r="D172">
        <v>85</v>
      </c>
      <c r="E172">
        <v>13</v>
      </c>
      <c r="F172">
        <v>2</v>
      </c>
      <c r="G172">
        <v>31848</v>
      </c>
      <c r="H172">
        <v>83</v>
      </c>
      <c r="I172">
        <v>15</v>
      </c>
      <c r="J172">
        <v>2</v>
      </c>
      <c r="K172">
        <v>30159</v>
      </c>
      <c r="L172">
        <v>88</v>
      </c>
      <c r="M172">
        <v>11</v>
      </c>
      <c r="N172">
        <v>1</v>
      </c>
    </row>
    <row r="173" spans="1:14" x14ac:dyDescent="0.2">
      <c r="A173" s="189" t="s">
        <v>331</v>
      </c>
      <c r="B173" s="194" t="s">
        <v>332</v>
      </c>
      <c r="C173">
        <v>95680</v>
      </c>
      <c r="D173">
        <v>84</v>
      </c>
      <c r="E173">
        <v>15</v>
      </c>
      <c r="F173">
        <v>1</v>
      </c>
      <c r="G173">
        <v>49069</v>
      </c>
      <c r="H173">
        <v>81</v>
      </c>
      <c r="I173">
        <v>17</v>
      </c>
      <c r="J173">
        <v>1</v>
      </c>
      <c r="K173">
        <v>46611</v>
      </c>
      <c r="L173">
        <v>86</v>
      </c>
      <c r="M173">
        <v>13</v>
      </c>
      <c r="N173">
        <v>1</v>
      </c>
    </row>
    <row r="174" spans="1:14" x14ac:dyDescent="0.2">
      <c r="A174" s="189" t="s">
        <v>371</v>
      </c>
      <c r="B174" s="194" t="s">
        <v>372</v>
      </c>
      <c r="C174">
        <v>55075</v>
      </c>
      <c r="D174">
        <v>86</v>
      </c>
      <c r="E174">
        <v>13</v>
      </c>
      <c r="F174">
        <v>1</v>
      </c>
      <c r="G174">
        <v>28294</v>
      </c>
      <c r="H174">
        <v>84</v>
      </c>
      <c r="I174">
        <v>15</v>
      </c>
      <c r="J174">
        <v>1</v>
      </c>
      <c r="K174">
        <v>26781</v>
      </c>
      <c r="L174">
        <v>89</v>
      </c>
      <c r="M174">
        <v>11</v>
      </c>
      <c r="N174">
        <v>1</v>
      </c>
    </row>
    <row r="175" spans="1:14" x14ac:dyDescent="0.2">
      <c r="A175" s="195" t="s">
        <v>80</v>
      </c>
      <c r="B175" s="371" t="s">
        <v>81</v>
      </c>
      <c r="C175">
        <v>602557</v>
      </c>
      <c r="D175">
        <v>85</v>
      </c>
      <c r="E175">
        <v>14</v>
      </c>
      <c r="F175">
        <v>2</v>
      </c>
      <c r="G175">
        <v>308642</v>
      </c>
      <c r="H175">
        <v>82</v>
      </c>
      <c r="I175">
        <v>16</v>
      </c>
      <c r="J175">
        <v>2</v>
      </c>
      <c r="K175">
        <v>293915</v>
      </c>
      <c r="L175">
        <v>87</v>
      </c>
      <c r="M175">
        <v>12</v>
      </c>
      <c r="N175">
        <v>1</v>
      </c>
    </row>
  </sheetData>
  <mergeCells count="3">
    <mergeCell ref="F5:F8"/>
    <mergeCell ref="J5:J8"/>
    <mergeCell ref="N5:N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topLeftCell="A25" workbookViewId="0">
      <selection activeCell="B66" sqref="B66"/>
    </sheetView>
  </sheetViews>
  <sheetFormatPr defaultRowHeight="12.75" x14ac:dyDescent="0.2"/>
  <cols>
    <col min="1" max="1" width="9.140625" style="168"/>
    <col min="2" max="2" width="24" style="168" customWidth="1"/>
    <col min="3" max="16384" width="9.140625" style="168"/>
  </cols>
  <sheetData>
    <row r="1" spans="1:17" ht="15" x14ac:dyDescent="0.2">
      <c r="A1" s="242" t="s">
        <v>435</v>
      </c>
    </row>
    <row r="2" spans="1:17" x14ac:dyDescent="0.2">
      <c r="C2" s="168">
        <v>1</v>
      </c>
    </row>
    <row r="3" spans="1:17" x14ac:dyDescent="0.2">
      <c r="C3" s="168" t="s">
        <v>413</v>
      </c>
    </row>
    <row r="4" spans="1:17" x14ac:dyDescent="0.2">
      <c r="C4" s="168" t="s">
        <v>53</v>
      </c>
      <c r="H4" s="168" t="s">
        <v>414</v>
      </c>
      <c r="M4" s="168" t="s">
        <v>415</v>
      </c>
    </row>
    <row r="5" spans="1:17" x14ac:dyDescent="0.2">
      <c r="C5" s="168" t="s">
        <v>416</v>
      </c>
      <c r="H5" s="168" t="s">
        <v>416</v>
      </c>
      <c r="M5" s="168" t="s">
        <v>416</v>
      </c>
    </row>
    <row r="6" spans="1:17" x14ac:dyDescent="0.2">
      <c r="C6" s="168" t="s">
        <v>53</v>
      </c>
      <c r="D6" s="168" t="s">
        <v>417</v>
      </c>
      <c r="E6" s="168" t="s">
        <v>418</v>
      </c>
      <c r="F6" s="168" t="s">
        <v>419</v>
      </c>
      <c r="G6" s="168" t="s">
        <v>420</v>
      </c>
      <c r="H6" s="168" t="s">
        <v>53</v>
      </c>
      <c r="I6" s="168" t="s">
        <v>417</v>
      </c>
      <c r="J6" s="168" t="s">
        <v>418</v>
      </c>
      <c r="K6" s="168" t="s">
        <v>419</v>
      </c>
      <c r="L6" s="168" t="s">
        <v>420</v>
      </c>
      <c r="M6" s="168" t="s">
        <v>53</v>
      </c>
      <c r="N6" s="168" t="s">
        <v>417</v>
      </c>
      <c r="O6" s="168" t="s">
        <v>418</v>
      </c>
      <c r="P6" s="168" t="s">
        <v>419</v>
      </c>
      <c r="Q6" s="168" t="s">
        <v>420</v>
      </c>
    </row>
    <row r="7" spans="1:17" x14ac:dyDescent="0.2">
      <c r="C7" s="168" t="s">
        <v>421</v>
      </c>
      <c r="D7" s="168" t="s">
        <v>421</v>
      </c>
      <c r="E7" s="168" t="s">
        <v>421</v>
      </c>
      <c r="F7" s="168" t="s">
        <v>421</v>
      </c>
      <c r="G7" s="168" t="s">
        <v>421</v>
      </c>
      <c r="H7" s="168" t="s">
        <v>421</v>
      </c>
      <c r="I7" s="168" t="s">
        <v>421</v>
      </c>
      <c r="J7" s="168" t="s">
        <v>421</v>
      </c>
      <c r="K7" s="168" t="s">
        <v>421</v>
      </c>
      <c r="L7" s="168" t="s">
        <v>421</v>
      </c>
      <c r="M7" s="168" t="s">
        <v>421</v>
      </c>
      <c r="N7" s="168" t="s">
        <v>421</v>
      </c>
      <c r="O7" s="168" t="s">
        <v>421</v>
      </c>
      <c r="P7" s="168" t="s">
        <v>421</v>
      </c>
      <c r="Q7" s="168" t="s">
        <v>421</v>
      </c>
    </row>
    <row r="8" spans="1:17" x14ac:dyDescent="0.2">
      <c r="A8" s="168" t="s">
        <v>422</v>
      </c>
      <c r="B8" s="168" t="s">
        <v>4</v>
      </c>
      <c r="C8" s="168">
        <v>593499</v>
      </c>
      <c r="D8" s="168">
        <v>0</v>
      </c>
      <c r="E8" s="168">
        <v>2</v>
      </c>
      <c r="F8" s="168">
        <v>58</v>
      </c>
      <c r="G8" s="168">
        <v>40</v>
      </c>
      <c r="H8" s="168">
        <v>303870</v>
      </c>
      <c r="I8" s="168">
        <v>0</v>
      </c>
      <c r="J8" s="168">
        <v>2</v>
      </c>
      <c r="K8" s="168">
        <v>54</v>
      </c>
      <c r="L8" s="168">
        <v>43</v>
      </c>
      <c r="M8" s="168">
        <v>289629</v>
      </c>
      <c r="N8" s="168">
        <v>0</v>
      </c>
      <c r="O8" s="168">
        <v>1</v>
      </c>
      <c r="P8" s="168">
        <v>62</v>
      </c>
      <c r="Q8" s="168">
        <v>37</v>
      </c>
    </row>
    <row r="9" spans="1:17" x14ac:dyDescent="0.2">
      <c r="B9" s="168" t="s">
        <v>9</v>
      </c>
      <c r="C9" s="168">
        <v>447376</v>
      </c>
      <c r="D9" s="168">
        <v>0</v>
      </c>
      <c r="E9" s="168">
        <v>1</v>
      </c>
      <c r="F9" s="168">
        <v>57</v>
      </c>
      <c r="G9" s="168">
        <v>41</v>
      </c>
      <c r="H9" s="168">
        <v>229110</v>
      </c>
      <c r="I9" s="168">
        <v>0</v>
      </c>
      <c r="J9" s="168">
        <v>2</v>
      </c>
      <c r="K9" s="168">
        <v>54</v>
      </c>
      <c r="L9" s="168">
        <v>44</v>
      </c>
      <c r="M9" s="168">
        <v>218266</v>
      </c>
      <c r="N9" s="168">
        <v>0</v>
      </c>
      <c r="O9" s="168">
        <v>1</v>
      </c>
      <c r="P9" s="168">
        <v>61</v>
      </c>
      <c r="Q9" s="168">
        <v>38</v>
      </c>
    </row>
    <row r="10" spans="1:17" x14ac:dyDescent="0.2">
      <c r="B10" s="168" t="s">
        <v>10</v>
      </c>
      <c r="C10" s="168">
        <v>31637</v>
      </c>
      <c r="D10" s="168">
        <v>0</v>
      </c>
      <c r="E10" s="168">
        <v>1</v>
      </c>
      <c r="F10" s="168">
        <v>60</v>
      </c>
      <c r="G10" s="168">
        <v>39</v>
      </c>
      <c r="H10" s="168">
        <v>16079</v>
      </c>
      <c r="I10" s="168">
        <v>0</v>
      </c>
      <c r="J10" s="168">
        <v>2</v>
      </c>
      <c r="K10" s="168">
        <v>56</v>
      </c>
      <c r="L10" s="168">
        <v>42</v>
      </c>
      <c r="M10" s="168">
        <v>15558</v>
      </c>
      <c r="N10" s="168">
        <v>0</v>
      </c>
      <c r="O10" s="168">
        <v>1</v>
      </c>
      <c r="P10" s="168">
        <v>64</v>
      </c>
      <c r="Q10" s="168">
        <v>35</v>
      </c>
    </row>
    <row r="11" spans="1:17" x14ac:dyDescent="0.2">
      <c r="B11" s="168" t="s">
        <v>11</v>
      </c>
      <c r="C11" s="168">
        <v>61759</v>
      </c>
      <c r="D11" s="168">
        <v>0</v>
      </c>
      <c r="E11" s="168">
        <v>2</v>
      </c>
      <c r="F11" s="168">
        <v>62</v>
      </c>
      <c r="G11" s="168">
        <v>36</v>
      </c>
      <c r="H11" s="168">
        <v>31671</v>
      </c>
      <c r="I11" s="168">
        <v>0</v>
      </c>
      <c r="J11" s="168">
        <v>2</v>
      </c>
      <c r="K11" s="168">
        <v>58</v>
      </c>
      <c r="L11" s="168">
        <v>39</v>
      </c>
      <c r="M11" s="168">
        <v>30088</v>
      </c>
      <c r="N11" s="168">
        <v>0</v>
      </c>
      <c r="O11" s="168">
        <v>1</v>
      </c>
      <c r="P11" s="168">
        <v>66</v>
      </c>
      <c r="Q11" s="168">
        <v>32</v>
      </c>
    </row>
    <row r="12" spans="1:17" x14ac:dyDescent="0.2">
      <c r="B12" s="168" t="s">
        <v>12</v>
      </c>
      <c r="C12" s="168">
        <v>33008</v>
      </c>
      <c r="D12" s="168">
        <v>0</v>
      </c>
      <c r="E12" s="168">
        <v>2</v>
      </c>
      <c r="F12" s="168">
        <v>60</v>
      </c>
      <c r="G12" s="168">
        <v>38</v>
      </c>
      <c r="H12" s="168">
        <v>16704</v>
      </c>
      <c r="I12" s="168">
        <v>0</v>
      </c>
      <c r="J12" s="168">
        <v>3</v>
      </c>
      <c r="K12" s="168">
        <v>55</v>
      </c>
      <c r="L12" s="168">
        <v>41</v>
      </c>
      <c r="M12" s="168">
        <v>16304</v>
      </c>
      <c r="N12" s="168">
        <v>0</v>
      </c>
      <c r="O12" s="168">
        <v>1</v>
      </c>
      <c r="P12" s="168">
        <v>64</v>
      </c>
      <c r="Q12" s="168">
        <v>34</v>
      </c>
    </row>
    <row r="13" spans="1:17" x14ac:dyDescent="0.2">
      <c r="B13" s="168" t="s">
        <v>13</v>
      </c>
      <c r="C13" s="168">
        <v>2178</v>
      </c>
      <c r="D13" s="168">
        <v>0</v>
      </c>
      <c r="E13" s="168">
        <v>2</v>
      </c>
      <c r="F13" s="168">
        <v>69</v>
      </c>
      <c r="G13" s="168">
        <v>29</v>
      </c>
      <c r="H13" s="168">
        <v>1091</v>
      </c>
      <c r="I13" s="168">
        <v>0</v>
      </c>
      <c r="J13" s="168">
        <v>2</v>
      </c>
      <c r="K13" s="168">
        <v>66</v>
      </c>
      <c r="L13" s="168">
        <v>31</v>
      </c>
      <c r="M13" s="168">
        <v>1087</v>
      </c>
      <c r="N13" s="168">
        <v>0</v>
      </c>
      <c r="O13" s="168">
        <v>1</v>
      </c>
      <c r="P13" s="168">
        <v>71</v>
      </c>
      <c r="Q13" s="168">
        <v>27</v>
      </c>
    </row>
    <row r="14" spans="1:17" x14ac:dyDescent="0.2">
      <c r="B14" s="168" t="s">
        <v>54</v>
      </c>
      <c r="C14" s="168">
        <v>415882</v>
      </c>
      <c r="D14" s="168">
        <v>0</v>
      </c>
      <c r="E14" s="168">
        <v>1</v>
      </c>
      <c r="F14" s="168">
        <v>58</v>
      </c>
      <c r="G14" s="168">
        <v>41</v>
      </c>
      <c r="H14" s="168">
        <v>212893</v>
      </c>
      <c r="I14" s="168">
        <v>0</v>
      </c>
      <c r="J14" s="168">
        <v>2</v>
      </c>
      <c r="K14" s="168">
        <v>54</v>
      </c>
      <c r="L14" s="168">
        <v>44</v>
      </c>
      <c r="M14" s="168">
        <v>202989</v>
      </c>
      <c r="N14" s="168">
        <v>0</v>
      </c>
      <c r="O14" s="168">
        <v>1</v>
      </c>
      <c r="P14" s="168">
        <v>62</v>
      </c>
      <c r="Q14" s="168">
        <v>37</v>
      </c>
    </row>
    <row r="15" spans="1:17" x14ac:dyDescent="0.2">
      <c r="B15" s="168" t="s">
        <v>55</v>
      </c>
      <c r="C15" s="168">
        <v>1593</v>
      </c>
      <c r="D15" s="168">
        <v>1</v>
      </c>
      <c r="E15" s="168">
        <v>2</v>
      </c>
      <c r="F15" s="168">
        <v>61</v>
      </c>
      <c r="G15" s="168">
        <v>37</v>
      </c>
      <c r="H15" s="168">
        <v>833</v>
      </c>
      <c r="I15" s="168">
        <v>1</v>
      </c>
      <c r="J15" s="168">
        <v>2</v>
      </c>
      <c r="K15" s="168">
        <v>59</v>
      </c>
      <c r="L15" s="168">
        <v>38</v>
      </c>
      <c r="M15" s="168">
        <v>760</v>
      </c>
      <c r="N15" s="168">
        <v>1</v>
      </c>
      <c r="O15" s="168">
        <v>1</v>
      </c>
      <c r="P15" s="168">
        <v>62</v>
      </c>
      <c r="Q15" s="168">
        <v>36</v>
      </c>
    </row>
    <row r="16" spans="1:17" x14ac:dyDescent="0.2">
      <c r="B16" s="168" t="s">
        <v>56</v>
      </c>
      <c r="C16" s="168">
        <v>492</v>
      </c>
      <c r="D16" s="168">
        <v>11</v>
      </c>
      <c r="E16" s="168">
        <v>10</v>
      </c>
      <c r="F16" s="168">
        <v>16</v>
      </c>
      <c r="G16" s="168">
        <v>64</v>
      </c>
      <c r="H16" s="168">
        <v>271</v>
      </c>
      <c r="I16" s="168">
        <v>13</v>
      </c>
      <c r="J16" s="168">
        <v>11</v>
      </c>
      <c r="K16" s="168">
        <v>13</v>
      </c>
      <c r="L16" s="168">
        <v>63</v>
      </c>
      <c r="M16" s="168">
        <v>221</v>
      </c>
      <c r="N16" s="168">
        <v>8</v>
      </c>
      <c r="O16" s="168">
        <v>7</v>
      </c>
      <c r="P16" s="168">
        <v>19</v>
      </c>
      <c r="Q16" s="168">
        <v>66</v>
      </c>
    </row>
    <row r="17" spans="2:17" x14ac:dyDescent="0.2">
      <c r="B17" s="168" t="s">
        <v>57</v>
      </c>
      <c r="C17" s="168">
        <v>1569</v>
      </c>
      <c r="D17" s="168">
        <v>4</v>
      </c>
      <c r="E17" s="168">
        <v>8</v>
      </c>
      <c r="F17" s="168">
        <v>17</v>
      </c>
      <c r="G17" s="168">
        <v>71</v>
      </c>
      <c r="H17" s="168">
        <v>764</v>
      </c>
      <c r="I17" s="168">
        <v>4</v>
      </c>
      <c r="J17" s="168">
        <v>9</v>
      </c>
      <c r="K17" s="168">
        <v>13</v>
      </c>
      <c r="L17" s="168">
        <v>74</v>
      </c>
      <c r="M17" s="168">
        <v>805</v>
      </c>
      <c r="N17" s="168">
        <v>4</v>
      </c>
      <c r="O17" s="168">
        <v>7</v>
      </c>
      <c r="P17" s="168">
        <v>20</v>
      </c>
      <c r="Q17" s="168">
        <v>69</v>
      </c>
    </row>
    <row r="18" spans="2:17" x14ac:dyDescent="0.2">
      <c r="B18" s="168" t="s">
        <v>58</v>
      </c>
      <c r="C18" s="168">
        <v>27840</v>
      </c>
      <c r="D18" s="168">
        <v>0</v>
      </c>
      <c r="E18" s="168">
        <v>3</v>
      </c>
      <c r="F18" s="168">
        <v>53</v>
      </c>
      <c r="G18" s="168">
        <v>44</v>
      </c>
      <c r="H18" s="168">
        <v>14349</v>
      </c>
      <c r="I18" s="168">
        <v>1</v>
      </c>
      <c r="J18" s="168">
        <v>3</v>
      </c>
      <c r="K18" s="168">
        <v>50</v>
      </c>
      <c r="L18" s="168">
        <v>46</v>
      </c>
      <c r="M18" s="168">
        <v>13491</v>
      </c>
      <c r="N18" s="168">
        <v>0</v>
      </c>
      <c r="O18" s="168">
        <v>2</v>
      </c>
      <c r="P18" s="168">
        <v>57</v>
      </c>
      <c r="Q18" s="168">
        <v>41</v>
      </c>
    </row>
    <row r="19" spans="2:17" x14ac:dyDescent="0.2">
      <c r="B19" s="168" t="s">
        <v>59</v>
      </c>
      <c r="C19" s="168">
        <v>8566</v>
      </c>
      <c r="D19" s="168">
        <v>0</v>
      </c>
      <c r="E19" s="168">
        <v>1</v>
      </c>
      <c r="F19" s="168">
        <v>54</v>
      </c>
      <c r="G19" s="168">
        <v>44</v>
      </c>
      <c r="H19" s="168">
        <v>4283</v>
      </c>
      <c r="I19" s="168">
        <v>0</v>
      </c>
      <c r="J19" s="168">
        <v>2</v>
      </c>
      <c r="K19" s="168">
        <v>49</v>
      </c>
      <c r="L19" s="168">
        <v>49</v>
      </c>
      <c r="M19" s="168">
        <v>4283</v>
      </c>
      <c r="N19" s="168">
        <v>0</v>
      </c>
      <c r="O19" s="168">
        <v>1</v>
      </c>
      <c r="P19" s="168">
        <v>59</v>
      </c>
      <c r="Q19" s="168">
        <v>40</v>
      </c>
    </row>
    <row r="20" spans="2:17" x14ac:dyDescent="0.2">
      <c r="B20" s="168" t="s">
        <v>60</v>
      </c>
      <c r="C20" s="168">
        <v>4077</v>
      </c>
      <c r="D20" s="168">
        <v>0</v>
      </c>
      <c r="E20" s="168">
        <v>2</v>
      </c>
      <c r="F20" s="168">
        <v>58</v>
      </c>
      <c r="G20" s="168">
        <v>40</v>
      </c>
      <c r="H20" s="168">
        <v>2012</v>
      </c>
      <c r="I20" s="168">
        <v>0</v>
      </c>
      <c r="J20" s="168">
        <v>2</v>
      </c>
      <c r="K20" s="168">
        <v>55</v>
      </c>
      <c r="L20" s="168">
        <v>43</v>
      </c>
      <c r="M20" s="168">
        <v>2065</v>
      </c>
      <c r="N20" s="168">
        <v>0</v>
      </c>
      <c r="O20" s="168">
        <v>1</v>
      </c>
      <c r="P20" s="168">
        <v>62</v>
      </c>
      <c r="Q20" s="168">
        <v>37</v>
      </c>
    </row>
    <row r="21" spans="2:17" x14ac:dyDescent="0.2">
      <c r="B21" s="168" t="s">
        <v>61</v>
      </c>
      <c r="C21" s="168">
        <v>7366</v>
      </c>
      <c r="D21" s="168">
        <v>0</v>
      </c>
      <c r="E21" s="168">
        <v>1</v>
      </c>
      <c r="F21" s="168">
        <v>65</v>
      </c>
      <c r="G21" s="168">
        <v>34</v>
      </c>
      <c r="H21" s="168">
        <v>3834</v>
      </c>
      <c r="I21" s="168">
        <v>0</v>
      </c>
      <c r="J21" s="168">
        <v>1</v>
      </c>
      <c r="K21" s="168">
        <v>61</v>
      </c>
      <c r="L21" s="168">
        <v>38</v>
      </c>
      <c r="M21" s="168">
        <v>3532</v>
      </c>
      <c r="N21" s="168">
        <v>0</v>
      </c>
      <c r="O21" s="168">
        <v>1</v>
      </c>
      <c r="P21" s="168">
        <v>70</v>
      </c>
      <c r="Q21" s="168">
        <v>29</v>
      </c>
    </row>
    <row r="22" spans="2:17" x14ac:dyDescent="0.2">
      <c r="B22" s="168" t="s">
        <v>62</v>
      </c>
      <c r="C22" s="168">
        <v>11628</v>
      </c>
      <c r="D22" s="168">
        <v>0</v>
      </c>
      <c r="E22" s="168">
        <v>2</v>
      </c>
      <c r="F22" s="168">
        <v>61</v>
      </c>
      <c r="G22" s="168">
        <v>37</v>
      </c>
      <c r="H22" s="168">
        <v>5950</v>
      </c>
      <c r="I22" s="168">
        <v>0</v>
      </c>
      <c r="J22" s="168">
        <v>2</v>
      </c>
      <c r="K22" s="168">
        <v>57</v>
      </c>
      <c r="L22" s="168">
        <v>40</v>
      </c>
      <c r="M22" s="168">
        <v>5678</v>
      </c>
      <c r="N22" s="168">
        <v>0</v>
      </c>
      <c r="O22" s="168">
        <v>1</v>
      </c>
      <c r="P22" s="168">
        <v>65</v>
      </c>
      <c r="Q22" s="168">
        <v>34</v>
      </c>
    </row>
    <row r="23" spans="2:17" x14ac:dyDescent="0.2">
      <c r="B23" s="168" t="s">
        <v>63</v>
      </c>
      <c r="C23" s="168">
        <v>16138</v>
      </c>
      <c r="D23" s="168">
        <v>0</v>
      </c>
      <c r="E23" s="168">
        <v>1</v>
      </c>
      <c r="F23" s="168">
        <v>70</v>
      </c>
      <c r="G23" s="168">
        <v>29</v>
      </c>
      <c r="H23" s="168">
        <v>8271</v>
      </c>
      <c r="I23" s="168">
        <v>0</v>
      </c>
      <c r="J23" s="168">
        <v>2</v>
      </c>
      <c r="K23" s="168">
        <v>66</v>
      </c>
      <c r="L23" s="168">
        <v>32</v>
      </c>
      <c r="M23" s="168">
        <v>7867</v>
      </c>
      <c r="N23" s="168">
        <v>0</v>
      </c>
      <c r="O23" s="168">
        <v>1</v>
      </c>
      <c r="P23" s="168">
        <v>73</v>
      </c>
      <c r="Q23" s="168">
        <v>26</v>
      </c>
    </row>
    <row r="24" spans="2:17" x14ac:dyDescent="0.2">
      <c r="B24" s="168" t="s">
        <v>64</v>
      </c>
      <c r="C24" s="168">
        <v>25493</v>
      </c>
      <c r="D24" s="168">
        <v>0</v>
      </c>
      <c r="E24" s="168">
        <v>2</v>
      </c>
      <c r="F24" s="168">
        <v>57</v>
      </c>
      <c r="G24" s="168">
        <v>40</v>
      </c>
      <c r="H24" s="168">
        <v>13031</v>
      </c>
      <c r="I24" s="168">
        <v>0</v>
      </c>
      <c r="J24" s="168">
        <v>3</v>
      </c>
      <c r="K24" s="168">
        <v>53</v>
      </c>
      <c r="L24" s="168">
        <v>44</v>
      </c>
      <c r="M24" s="168">
        <v>12462</v>
      </c>
      <c r="N24" s="168">
        <v>0</v>
      </c>
      <c r="O24" s="168">
        <v>2</v>
      </c>
      <c r="P24" s="168">
        <v>62</v>
      </c>
      <c r="Q24" s="168">
        <v>36</v>
      </c>
    </row>
    <row r="25" spans="2:17" x14ac:dyDescent="0.2">
      <c r="B25" s="168" t="s">
        <v>65</v>
      </c>
      <c r="C25" s="168">
        <v>9850</v>
      </c>
      <c r="D25" s="168">
        <v>0</v>
      </c>
      <c r="E25" s="168">
        <v>2</v>
      </c>
      <c r="F25" s="168">
        <v>59</v>
      </c>
      <c r="G25" s="168">
        <v>38</v>
      </c>
      <c r="H25" s="168">
        <v>5025</v>
      </c>
      <c r="I25" s="168">
        <v>0</v>
      </c>
      <c r="J25" s="168">
        <v>3</v>
      </c>
      <c r="K25" s="168">
        <v>55</v>
      </c>
      <c r="L25" s="168">
        <v>42</v>
      </c>
      <c r="M25" s="168">
        <v>4825</v>
      </c>
      <c r="N25" s="168">
        <v>0</v>
      </c>
      <c r="O25" s="168">
        <v>1</v>
      </c>
      <c r="P25" s="168">
        <v>63</v>
      </c>
      <c r="Q25" s="168">
        <v>35</v>
      </c>
    </row>
    <row r="26" spans="2:17" x14ac:dyDescent="0.2">
      <c r="B26" s="168" t="s">
        <v>66</v>
      </c>
      <c r="C26" s="168">
        <v>10278</v>
      </c>
      <c r="D26" s="168">
        <v>1</v>
      </c>
      <c r="E26" s="168">
        <v>2</v>
      </c>
      <c r="F26" s="168">
        <v>66</v>
      </c>
      <c r="G26" s="168">
        <v>32</v>
      </c>
      <c r="H26" s="168">
        <v>5344</v>
      </c>
      <c r="I26" s="168">
        <v>1</v>
      </c>
      <c r="J26" s="168">
        <v>2</v>
      </c>
      <c r="K26" s="168">
        <v>63</v>
      </c>
      <c r="L26" s="168">
        <v>35</v>
      </c>
      <c r="M26" s="168">
        <v>4934</v>
      </c>
      <c r="N26" s="168">
        <v>0</v>
      </c>
      <c r="O26" s="168">
        <v>1</v>
      </c>
      <c r="P26" s="168">
        <v>70</v>
      </c>
      <c r="Q26" s="168">
        <v>29</v>
      </c>
    </row>
    <row r="27" spans="2:17" x14ac:dyDescent="0.2">
      <c r="B27" s="168" t="s">
        <v>67</v>
      </c>
      <c r="C27" s="168">
        <v>7124</v>
      </c>
      <c r="D27" s="168">
        <v>0</v>
      </c>
      <c r="E27" s="168">
        <v>2</v>
      </c>
      <c r="F27" s="168">
        <v>54</v>
      </c>
      <c r="G27" s="168">
        <v>44</v>
      </c>
      <c r="H27" s="168">
        <v>3643</v>
      </c>
      <c r="I27" s="168">
        <v>0</v>
      </c>
      <c r="J27" s="168">
        <v>3</v>
      </c>
      <c r="K27" s="168">
        <v>48</v>
      </c>
      <c r="L27" s="168">
        <v>48</v>
      </c>
      <c r="M27" s="168">
        <v>3481</v>
      </c>
      <c r="N27" s="168">
        <v>1</v>
      </c>
      <c r="O27" s="168">
        <v>1</v>
      </c>
      <c r="P27" s="168">
        <v>59</v>
      </c>
      <c r="Q27" s="168">
        <v>39</v>
      </c>
    </row>
    <row r="28" spans="2:17" x14ac:dyDescent="0.2">
      <c r="B28" s="168" t="s">
        <v>68</v>
      </c>
      <c r="C28" s="168">
        <v>21571</v>
      </c>
      <c r="D28" s="168">
        <v>0</v>
      </c>
      <c r="E28" s="168">
        <v>2</v>
      </c>
      <c r="F28" s="168">
        <v>62</v>
      </c>
      <c r="G28" s="168">
        <v>35</v>
      </c>
      <c r="H28" s="168">
        <v>10838</v>
      </c>
      <c r="I28" s="168">
        <v>0</v>
      </c>
      <c r="J28" s="168">
        <v>3</v>
      </c>
      <c r="K28" s="168">
        <v>58</v>
      </c>
      <c r="L28" s="168">
        <v>39</v>
      </c>
      <c r="M28" s="168">
        <v>10733</v>
      </c>
      <c r="N28" s="168">
        <v>0</v>
      </c>
      <c r="O28" s="168">
        <v>1</v>
      </c>
      <c r="P28" s="168">
        <v>66</v>
      </c>
      <c r="Q28" s="168">
        <v>32</v>
      </c>
    </row>
    <row r="29" spans="2:17" x14ac:dyDescent="0.2">
      <c r="B29" s="168" t="s">
        <v>69</v>
      </c>
      <c r="C29" s="168">
        <v>4313</v>
      </c>
      <c r="D29" s="168">
        <v>0</v>
      </c>
      <c r="E29" s="168">
        <v>2</v>
      </c>
      <c r="F29" s="168">
        <v>58</v>
      </c>
      <c r="G29" s="168">
        <v>39</v>
      </c>
      <c r="H29" s="168">
        <v>2223</v>
      </c>
      <c r="I29" s="168">
        <v>0</v>
      </c>
      <c r="J29" s="168">
        <v>4</v>
      </c>
      <c r="K29" s="168">
        <v>54</v>
      </c>
      <c r="L29" s="168">
        <v>42</v>
      </c>
      <c r="M29" s="168">
        <v>2090</v>
      </c>
      <c r="N29" s="168">
        <v>0</v>
      </c>
      <c r="O29" s="168">
        <v>1</v>
      </c>
      <c r="P29" s="168">
        <v>63</v>
      </c>
      <c r="Q29" s="168">
        <v>36</v>
      </c>
    </row>
    <row r="30" spans="2:17" x14ac:dyDescent="0.2">
      <c r="B30" s="168" t="s">
        <v>36</v>
      </c>
      <c r="C30" s="168">
        <v>9781</v>
      </c>
      <c r="D30" s="168">
        <v>1</v>
      </c>
      <c r="E30" s="168">
        <v>2</v>
      </c>
      <c r="F30" s="168">
        <v>57</v>
      </c>
      <c r="G30" s="168">
        <v>40</v>
      </c>
      <c r="H30" s="168">
        <v>5112</v>
      </c>
      <c r="I30" s="168">
        <v>1</v>
      </c>
      <c r="J30" s="168">
        <v>3</v>
      </c>
      <c r="K30" s="168">
        <v>54</v>
      </c>
      <c r="L30" s="168">
        <v>43</v>
      </c>
      <c r="M30" s="168">
        <v>4669</v>
      </c>
      <c r="N30" s="168">
        <v>0</v>
      </c>
      <c r="O30" s="168">
        <v>2</v>
      </c>
      <c r="P30" s="168">
        <v>60</v>
      </c>
      <c r="Q30" s="168">
        <v>38</v>
      </c>
    </row>
    <row r="31" spans="2:17" x14ac:dyDescent="0.2">
      <c r="B31" s="168" t="s">
        <v>567</v>
      </c>
      <c r="C31" s="168">
        <v>7760</v>
      </c>
      <c r="D31" s="168">
        <v>1</v>
      </c>
      <c r="E31" s="168">
        <v>10</v>
      </c>
      <c r="F31" s="168">
        <v>43</v>
      </c>
      <c r="G31" s="168">
        <v>45</v>
      </c>
      <c r="H31" s="168">
        <v>4103</v>
      </c>
      <c r="I31" s="168">
        <v>1</v>
      </c>
      <c r="J31" s="168">
        <v>11</v>
      </c>
      <c r="K31" s="168">
        <v>41</v>
      </c>
      <c r="L31" s="168">
        <v>48</v>
      </c>
      <c r="M31" s="168">
        <v>3657</v>
      </c>
      <c r="N31" s="168">
        <v>1</v>
      </c>
      <c r="O31" s="168">
        <v>10</v>
      </c>
      <c r="P31" s="168">
        <v>46</v>
      </c>
      <c r="Q31" s="168">
        <v>42</v>
      </c>
    </row>
    <row r="35" spans="1:17" x14ac:dyDescent="0.2">
      <c r="A35" s="168" t="s">
        <v>423</v>
      </c>
      <c r="B35" s="168" t="s">
        <v>4</v>
      </c>
      <c r="C35" s="168">
        <v>593499</v>
      </c>
      <c r="D35" s="168">
        <v>0</v>
      </c>
      <c r="E35" s="168">
        <v>2</v>
      </c>
      <c r="F35" s="168">
        <v>58</v>
      </c>
      <c r="G35" s="168">
        <v>40</v>
      </c>
      <c r="H35" s="168">
        <v>303870</v>
      </c>
      <c r="I35" s="168">
        <v>0</v>
      </c>
      <c r="J35" s="168">
        <v>2</v>
      </c>
      <c r="K35" s="168">
        <v>54</v>
      </c>
      <c r="L35" s="168">
        <v>43</v>
      </c>
      <c r="M35" s="168">
        <v>289629</v>
      </c>
      <c r="N35" s="168">
        <v>0</v>
      </c>
      <c r="O35" s="168">
        <v>1</v>
      </c>
      <c r="P35" s="168">
        <v>62</v>
      </c>
      <c r="Q35" s="168">
        <v>37</v>
      </c>
    </row>
    <row r="36" spans="1:17" x14ac:dyDescent="0.2">
      <c r="B36" s="168" t="s">
        <v>568</v>
      </c>
      <c r="C36" s="168">
        <v>483699</v>
      </c>
      <c r="D36" s="168">
        <v>0</v>
      </c>
      <c r="E36" s="168">
        <v>1</v>
      </c>
      <c r="F36" s="168">
        <v>58</v>
      </c>
      <c r="G36" s="168">
        <v>40</v>
      </c>
      <c r="H36" s="168">
        <v>247519</v>
      </c>
      <c r="I36" s="168">
        <v>0</v>
      </c>
      <c r="J36" s="168">
        <v>2</v>
      </c>
      <c r="K36" s="168">
        <v>54</v>
      </c>
      <c r="L36" s="168">
        <v>43</v>
      </c>
      <c r="M36" s="168">
        <v>236180</v>
      </c>
      <c r="N36" s="168">
        <v>0</v>
      </c>
      <c r="O36" s="168">
        <v>1</v>
      </c>
      <c r="P36" s="168">
        <v>62</v>
      </c>
      <c r="Q36" s="168">
        <v>37</v>
      </c>
    </row>
    <row r="37" spans="1:17" x14ac:dyDescent="0.2">
      <c r="B37" s="168" t="s">
        <v>569</v>
      </c>
      <c r="C37" s="168">
        <v>105439</v>
      </c>
      <c r="D37" s="168">
        <v>0</v>
      </c>
      <c r="E37" s="168">
        <v>2</v>
      </c>
      <c r="F37" s="168">
        <v>58</v>
      </c>
      <c r="G37" s="168">
        <v>39</v>
      </c>
      <c r="H37" s="168">
        <v>54056</v>
      </c>
      <c r="I37" s="168">
        <v>0</v>
      </c>
      <c r="J37" s="168">
        <v>3</v>
      </c>
      <c r="K37" s="168">
        <v>54</v>
      </c>
      <c r="L37" s="168">
        <v>42</v>
      </c>
      <c r="M37" s="168">
        <v>51383</v>
      </c>
      <c r="N37" s="168">
        <v>0</v>
      </c>
      <c r="O37" s="168">
        <v>2</v>
      </c>
      <c r="P37" s="168">
        <v>62</v>
      </c>
      <c r="Q37" s="168">
        <v>36</v>
      </c>
    </row>
    <row r="38" spans="1:17" x14ac:dyDescent="0.2">
      <c r="B38" s="168" t="s">
        <v>567</v>
      </c>
      <c r="C38" s="168">
        <v>4361</v>
      </c>
      <c r="D38" s="168">
        <v>1</v>
      </c>
      <c r="E38" s="168">
        <v>17</v>
      </c>
      <c r="F38" s="168">
        <v>33</v>
      </c>
      <c r="G38" s="168">
        <v>49</v>
      </c>
      <c r="H38" s="168">
        <v>2295</v>
      </c>
      <c r="I38" s="168">
        <v>1</v>
      </c>
      <c r="J38" s="168">
        <v>17</v>
      </c>
      <c r="K38" s="168">
        <v>32</v>
      </c>
      <c r="L38" s="168">
        <v>50</v>
      </c>
      <c r="M38" s="168">
        <v>2066</v>
      </c>
      <c r="N38" s="168">
        <v>1</v>
      </c>
      <c r="O38" s="168">
        <v>17</v>
      </c>
      <c r="P38" s="168">
        <v>35</v>
      </c>
      <c r="Q38" s="168">
        <v>47</v>
      </c>
    </row>
    <row r="39" spans="1:17" x14ac:dyDescent="0.2">
      <c r="A39" s="168" t="s">
        <v>424</v>
      </c>
      <c r="B39" s="168" t="s">
        <v>4</v>
      </c>
      <c r="C39" s="168">
        <v>593499</v>
      </c>
      <c r="D39" s="168">
        <v>0</v>
      </c>
      <c r="E39" s="168">
        <v>2</v>
      </c>
      <c r="F39" s="168">
        <v>58</v>
      </c>
      <c r="G39" s="168">
        <v>40</v>
      </c>
      <c r="H39" s="168">
        <v>303870</v>
      </c>
      <c r="I39" s="168">
        <v>0</v>
      </c>
      <c r="J39" s="168">
        <v>2</v>
      </c>
      <c r="K39" s="168">
        <v>54</v>
      </c>
      <c r="L39" s="168">
        <v>43</v>
      </c>
      <c r="M39" s="168">
        <v>289629</v>
      </c>
      <c r="N39" s="168">
        <v>0</v>
      </c>
      <c r="O39" s="168">
        <v>1</v>
      </c>
      <c r="P39" s="168">
        <v>62</v>
      </c>
      <c r="Q39" s="168">
        <v>37</v>
      </c>
    </row>
    <row r="40" spans="1:17" x14ac:dyDescent="0.2">
      <c r="B40" s="168" t="s">
        <v>14</v>
      </c>
      <c r="C40" s="168">
        <v>118652</v>
      </c>
      <c r="D40" s="168">
        <v>0</v>
      </c>
      <c r="E40" s="168">
        <v>3</v>
      </c>
      <c r="F40" s="168">
        <v>44</v>
      </c>
      <c r="G40" s="168">
        <v>52</v>
      </c>
      <c r="H40" s="168">
        <v>60262</v>
      </c>
      <c r="I40" s="168">
        <v>1</v>
      </c>
      <c r="J40" s="168">
        <v>4</v>
      </c>
      <c r="K40" s="168">
        <v>40</v>
      </c>
      <c r="L40" s="168">
        <v>56</v>
      </c>
      <c r="M40" s="168">
        <v>58390</v>
      </c>
      <c r="N40" s="168">
        <v>0</v>
      </c>
      <c r="O40" s="168">
        <v>2</v>
      </c>
      <c r="P40" s="168">
        <v>49</v>
      </c>
      <c r="Q40" s="168">
        <v>49</v>
      </c>
    </row>
    <row r="41" spans="1:17" x14ac:dyDescent="0.2">
      <c r="B41" s="168" t="s">
        <v>596</v>
      </c>
      <c r="C41" s="168">
        <v>474847</v>
      </c>
      <c r="D41" s="168">
        <v>0</v>
      </c>
      <c r="E41" s="168">
        <v>1</v>
      </c>
      <c r="F41" s="168">
        <v>61</v>
      </c>
      <c r="G41" s="168">
        <v>37</v>
      </c>
      <c r="H41" s="168">
        <v>243608</v>
      </c>
      <c r="I41" s="168">
        <v>0</v>
      </c>
      <c r="J41" s="168">
        <v>2</v>
      </c>
      <c r="K41" s="168">
        <v>58</v>
      </c>
      <c r="L41" s="168">
        <v>40</v>
      </c>
      <c r="M41" s="168">
        <v>231239</v>
      </c>
      <c r="N41" s="168">
        <v>0</v>
      </c>
      <c r="O41" s="168">
        <v>1</v>
      </c>
      <c r="P41" s="168">
        <v>65</v>
      </c>
      <c r="Q41" s="168">
        <v>33</v>
      </c>
    </row>
    <row r="42" spans="1:17" x14ac:dyDescent="0.2">
      <c r="A42" s="168" t="s">
        <v>425</v>
      </c>
      <c r="B42" s="168" t="s">
        <v>4</v>
      </c>
      <c r="C42" s="168">
        <v>593499</v>
      </c>
      <c r="D42" s="168">
        <v>0</v>
      </c>
      <c r="E42" s="168">
        <v>2</v>
      </c>
      <c r="F42" s="168">
        <v>58</v>
      </c>
      <c r="G42" s="168">
        <v>40</v>
      </c>
      <c r="H42" s="168">
        <v>303870</v>
      </c>
      <c r="I42" s="168">
        <v>0</v>
      </c>
      <c r="J42" s="168">
        <v>2</v>
      </c>
      <c r="K42" s="168">
        <v>54</v>
      </c>
      <c r="L42" s="168">
        <v>43</v>
      </c>
      <c r="M42" s="168">
        <v>289629</v>
      </c>
      <c r="N42" s="168">
        <v>0</v>
      </c>
      <c r="O42" s="168">
        <v>1</v>
      </c>
      <c r="P42" s="168">
        <v>62</v>
      </c>
      <c r="Q42" s="168">
        <v>37</v>
      </c>
    </row>
    <row r="44" spans="1:17" x14ac:dyDescent="0.2">
      <c r="B44" s="168" t="s">
        <v>17</v>
      </c>
      <c r="C44" s="168">
        <v>490927</v>
      </c>
      <c r="D44" s="168">
        <v>0</v>
      </c>
      <c r="E44" s="168">
        <v>0</v>
      </c>
      <c r="F44" s="168">
        <v>65</v>
      </c>
      <c r="G44" s="168">
        <v>34</v>
      </c>
      <c r="H44" s="168">
        <v>235218</v>
      </c>
      <c r="I44" s="168">
        <v>0</v>
      </c>
      <c r="J44" s="168">
        <v>0</v>
      </c>
      <c r="K44" s="168">
        <v>63</v>
      </c>
      <c r="L44" s="168">
        <v>36</v>
      </c>
      <c r="M44" s="168">
        <v>255709</v>
      </c>
      <c r="N44" s="168">
        <v>0</v>
      </c>
      <c r="O44" s="168">
        <v>0</v>
      </c>
      <c r="P44" s="168">
        <v>67</v>
      </c>
      <c r="Q44" s="168">
        <v>32</v>
      </c>
    </row>
    <row r="45" spans="1:17" x14ac:dyDescent="0.2">
      <c r="B45" s="168" t="s">
        <v>19</v>
      </c>
      <c r="C45" s="168">
        <v>89985</v>
      </c>
      <c r="D45" s="168">
        <v>1</v>
      </c>
      <c r="E45" s="168">
        <v>4</v>
      </c>
      <c r="F45" s="168">
        <v>25</v>
      </c>
      <c r="G45" s="168">
        <v>71</v>
      </c>
      <c r="H45" s="168">
        <v>60346</v>
      </c>
      <c r="I45" s="168">
        <v>1</v>
      </c>
      <c r="J45" s="168">
        <v>4</v>
      </c>
      <c r="K45" s="168">
        <v>25</v>
      </c>
      <c r="L45" s="168">
        <v>70</v>
      </c>
      <c r="M45" s="168">
        <v>29639</v>
      </c>
      <c r="N45" s="168">
        <v>1</v>
      </c>
      <c r="O45" s="168">
        <v>3</v>
      </c>
      <c r="P45" s="168">
        <v>24</v>
      </c>
      <c r="Q45" s="168">
        <v>72</v>
      </c>
    </row>
    <row r="46" spans="1:17" x14ac:dyDescent="0.2">
      <c r="B46" s="168" t="s">
        <v>20</v>
      </c>
      <c r="C46" s="168">
        <v>56439</v>
      </c>
      <c r="D46" s="168">
        <v>1</v>
      </c>
      <c r="E46" s="168">
        <v>2</v>
      </c>
      <c r="F46" s="168">
        <v>25</v>
      </c>
      <c r="G46" s="168">
        <v>72</v>
      </c>
      <c r="H46" s="168">
        <v>36555</v>
      </c>
      <c r="I46" s="168">
        <v>1</v>
      </c>
      <c r="J46" s="168">
        <v>2</v>
      </c>
      <c r="K46" s="168">
        <v>26</v>
      </c>
      <c r="L46" s="168">
        <v>72</v>
      </c>
      <c r="M46" s="168">
        <v>19884</v>
      </c>
      <c r="N46" s="168">
        <v>1</v>
      </c>
      <c r="O46" s="168">
        <v>2</v>
      </c>
      <c r="P46" s="168">
        <v>24</v>
      </c>
      <c r="Q46" s="168">
        <v>74</v>
      </c>
    </row>
    <row r="47" spans="1:17" x14ac:dyDescent="0.2">
      <c r="B47" s="168" t="s">
        <v>21</v>
      </c>
      <c r="C47" s="168">
        <v>33546</v>
      </c>
      <c r="D47" s="168">
        <v>1</v>
      </c>
      <c r="E47" s="168">
        <v>6</v>
      </c>
      <c r="F47" s="168">
        <v>25</v>
      </c>
      <c r="G47" s="168">
        <v>68</v>
      </c>
      <c r="H47" s="168">
        <v>23791</v>
      </c>
      <c r="I47" s="168">
        <v>1</v>
      </c>
      <c r="J47" s="168">
        <v>6</v>
      </c>
      <c r="K47" s="168">
        <v>25</v>
      </c>
      <c r="L47" s="168">
        <v>68</v>
      </c>
      <c r="M47" s="168">
        <v>9755</v>
      </c>
      <c r="N47" s="168">
        <v>1</v>
      </c>
      <c r="O47" s="168">
        <v>6</v>
      </c>
      <c r="P47" s="168">
        <v>25</v>
      </c>
      <c r="Q47" s="168">
        <v>68</v>
      </c>
    </row>
    <row r="49" spans="1:17" x14ac:dyDescent="0.2">
      <c r="B49" s="168" t="s">
        <v>22</v>
      </c>
      <c r="C49" s="168">
        <v>9207</v>
      </c>
      <c r="D49" s="168">
        <v>1</v>
      </c>
      <c r="E49" s="168">
        <v>42</v>
      </c>
      <c r="F49" s="168">
        <v>12</v>
      </c>
      <c r="G49" s="168">
        <v>45</v>
      </c>
      <c r="H49" s="168">
        <v>6540</v>
      </c>
      <c r="I49" s="168">
        <v>1</v>
      </c>
      <c r="J49" s="168">
        <v>41</v>
      </c>
      <c r="K49" s="168">
        <v>12</v>
      </c>
      <c r="L49" s="168">
        <v>46</v>
      </c>
      <c r="M49" s="168">
        <v>2667</v>
      </c>
      <c r="N49" s="168">
        <v>0</v>
      </c>
      <c r="O49" s="168">
        <v>46</v>
      </c>
      <c r="P49" s="168">
        <v>10</v>
      </c>
      <c r="Q49" s="168">
        <v>43</v>
      </c>
    </row>
    <row r="51" spans="1:17" x14ac:dyDescent="0.2">
      <c r="B51" s="168" t="s">
        <v>570</v>
      </c>
      <c r="C51" s="168">
        <v>3380</v>
      </c>
      <c r="D51" s="168">
        <v>2</v>
      </c>
      <c r="E51" s="168">
        <v>22</v>
      </c>
      <c r="F51" s="168">
        <v>21</v>
      </c>
      <c r="G51" s="168">
        <v>55</v>
      </c>
      <c r="H51" s="168">
        <v>1766</v>
      </c>
      <c r="I51" s="168">
        <v>2</v>
      </c>
      <c r="J51" s="168">
        <v>22</v>
      </c>
      <c r="K51" s="168">
        <v>21</v>
      </c>
      <c r="L51" s="168">
        <v>55</v>
      </c>
      <c r="M51" s="168">
        <v>1614</v>
      </c>
      <c r="N51" s="168">
        <v>2</v>
      </c>
      <c r="O51" s="168">
        <v>21</v>
      </c>
      <c r="P51" s="168">
        <v>22</v>
      </c>
      <c r="Q51" s="168">
        <v>55</v>
      </c>
    </row>
    <row r="52" spans="1:17" x14ac:dyDescent="0.2">
      <c r="B52" s="168" t="s">
        <v>18</v>
      </c>
      <c r="C52" s="168">
        <v>99192</v>
      </c>
      <c r="D52" s="168">
        <v>1</v>
      </c>
      <c r="E52" s="168">
        <v>7</v>
      </c>
      <c r="F52" s="168">
        <v>24</v>
      </c>
      <c r="G52" s="168">
        <v>68</v>
      </c>
      <c r="H52" s="168">
        <v>66886</v>
      </c>
      <c r="I52" s="168">
        <v>1</v>
      </c>
      <c r="J52" s="168">
        <v>8</v>
      </c>
      <c r="K52" s="168">
        <v>24</v>
      </c>
      <c r="L52" s="168">
        <v>68</v>
      </c>
      <c r="M52" s="168">
        <v>32306</v>
      </c>
      <c r="N52" s="168">
        <v>1</v>
      </c>
      <c r="O52" s="168">
        <v>7</v>
      </c>
      <c r="P52" s="168">
        <v>23</v>
      </c>
      <c r="Q52" s="168">
        <v>70</v>
      </c>
    </row>
    <row r="53" spans="1:17" x14ac:dyDescent="0.2">
      <c r="A53" s="168" t="s">
        <v>426</v>
      </c>
      <c r="B53" s="168" t="s">
        <v>427</v>
      </c>
    </row>
    <row r="54" spans="1:17" x14ac:dyDescent="0.2">
      <c r="B54" s="168" t="s">
        <v>39</v>
      </c>
      <c r="C54" s="168">
        <v>1517</v>
      </c>
      <c r="D54" s="168">
        <v>0</v>
      </c>
      <c r="E54" s="168">
        <v>12</v>
      </c>
      <c r="F54" s="168">
        <v>17</v>
      </c>
      <c r="G54" s="168">
        <v>71</v>
      </c>
      <c r="H54" s="168">
        <v>1010</v>
      </c>
      <c r="I54" s="168" t="s">
        <v>428</v>
      </c>
      <c r="J54" s="168">
        <v>12</v>
      </c>
      <c r="K54" s="168">
        <v>18</v>
      </c>
      <c r="L54" s="168">
        <v>70</v>
      </c>
      <c r="M54" s="168">
        <v>507</v>
      </c>
      <c r="N54" s="168" t="s">
        <v>428</v>
      </c>
      <c r="O54" s="168">
        <v>12</v>
      </c>
      <c r="P54" s="168">
        <v>15</v>
      </c>
      <c r="Q54" s="168">
        <v>73</v>
      </c>
    </row>
    <row r="55" spans="1:17" x14ac:dyDescent="0.2">
      <c r="B55" s="168" t="s">
        <v>40</v>
      </c>
      <c r="C55" s="168">
        <v>5153</v>
      </c>
      <c r="D55" s="168">
        <v>1</v>
      </c>
      <c r="E55" s="168">
        <v>12</v>
      </c>
      <c r="F55" s="168">
        <v>11</v>
      </c>
      <c r="G55" s="168">
        <v>76</v>
      </c>
      <c r="H55" s="168">
        <v>3441</v>
      </c>
      <c r="I55" s="168">
        <v>1</v>
      </c>
      <c r="J55" s="168">
        <v>12</v>
      </c>
      <c r="K55" s="168">
        <v>12</v>
      </c>
      <c r="L55" s="168">
        <v>75</v>
      </c>
      <c r="M55" s="168">
        <v>1712</v>
      </c>
      <c r="N55" s="168">
        <v>1</v>
      </c>
      <c r="O55" s="168">
        <v>13</v>
      </c>
      <c r="P55" s="168">
        <v>10</v>
      </c>
      <c r="Q55" s="168">
        <v>77</v>
      </c>
    </row>
    <row r="56" spans="1:17" x14ac:dyDescent="0.2">
      <c r="B56" s="168" t="s">
        <v>41</v>
      </c>
      <c r="C56" s="168">
        <v>1553</v>
      </c>
      <c r="D56" s="168">
        <v>0</v>
      </c>
      <c r="E56" s="168">
        <v>63</v>
      </c>
      <c r="F56" s="168">
        <v>2</v>
      </c>
      <c r="G56" s="168">
        <v>35</v>
      </c>
      <c r="H56" s="168">
        <v>1031</v>
      </c>
      <c r="I56" s="168" t="s">
        <v>428</v>
      </c>
      <c r="J56" s="168">
        <v>62</v>
      </c>
      <c r="K56" s="168">
        <v>2</v>
      </c>
      <c r="L56" s="168">
        <v>36</v>
      </c>
      <c r="M56" s="168">
        <v>522</v>
      </c>
      <c r="N56" s="168" t="s">
        <v>428</v>
      </c>
      <c r="O56" s="168">
        <v>66</v>
      </c>
      <c r="P56" s="168">
        <v>1</v>
      </c>
      <c r="Q56" s="168">
        <v>33</v>
      </c>
    </row>
    <row r="57" spans="1:17" x14ac:dyDescent="0.2">
      <c r="B57" s="168" t="s">
        <v>42</v>
      </c>
      <c r="C57" s="168">
        <v>787</v>
      </c>
      <c r="D57" s="168">
        <v>1</v>
      </c>
      <c r="E57" s="168">
        <v>69</v>
      </c>
      <c r="F57" s="168">
        <v>2</v>
      </c>
      <c r="G57" s="168">
        <v>29</v>
      </c>
      <c r="H57" s="168">
        <v>462</v>
      </c>
      <c r="I57" s="168" t="s">
        <v>428</v>
      </c>
      <c r="J57" s="168">
        <v>66</v>
      </c>
      <c r="K57" s="168">
        <v>3</v>
      </c>
      <c r="L57" s="168">
        <v>31</v>
      </c>
      <c r="M57" s="168">
        <v>325</v>
      </c>
      <c r="N57" s="168" t="s">
        <v>428</v>
      </c>
      <c r="O57" s="168">
        <v>73</v>
      </c>
      <c r="P57" s="168">
        <v>1</v>
      </c>
      <c r="Q57" s="168">
        <v>26</v>
      </c>
    </row>
    <row r="58" spans="1:17" x14ac:dyDescent="0.2">
      <c r="B58" s="168" t="s">
        <v>43</v>
      </c>
      <c r="C58" s="168">
        <v>6700</v>
      </c>
      <c r="D58" s="168">
        <v>1</v>
      </c>
      <c r="E58" s="168">
        <v>6</v>
      </c>
      <c r="F58" s="168">
        <v>29</v>
      </c>
      <c r="G58" s="168">
        <v>64</v>
      </c>
      <c r="H58" s="168">
        <v>5304</v>
      </c>
      <c r="I58" s="168">
        <v>1</v>
      </c>
      <c r="J58" s="168">
        <v>6</v>
      </c>
      <c r="K58" s="168">
        <v>29</v>
      </c>
      <c r="L58" s="168">
        <v>64</v>
      </c>
      <c r="M58" s="168">
        <v>1396</v>
      </c>
      <c r="N58" s="168">
        <v>1</v>
      </c>
      <c r="O58" s="168">
        <v>6</v>
      </c>
      <c r="P58" s="168">
        <v>30</v>
      </c>
      <c r="Q58" s="168">
        <v>64</v>
      </c>
    </row>
    <row r="59" spans="1:17" x14ac:dyDescent="0.2">
      <c r="B59" s="168" t="s">
        <v>44</v>
      </c>
      <c r="C59" s="168">
        <v>17899</v>
      </c>
      <c r="D59" s="168">
        <v>1</v>
      </c>
      <c r="E59" s="168">
        <v>8</v>
      </c>
      <c r="F59" s="168">
        <v>23</v>
      </c>
      <c r="G59" s="168">
        <v>68</v>
      </c>
      <c r="H59" s="168">
        <v>12743</v>
      </c>
      <c r="I59" s="168">
        <v>1</v>
      </c>
      <c r="J59" s="168">
        <v>8</v>
      </c>
      <c r="K59" s="168">
        <v>24</v>
      </c>
      <c r="L59" s="168">
        <v>68</v>
      </c>
      <c r="M59" s="168">
        <v>5156</v>
      </c>
      <c r="N59" s="168">
        <v>1</v>
      </c>
      <c r="O59" s="168">
        <v>8</v>
      </c>
      <c r="P59" s="168">
        <v>23</v>
      </c>
      <c r="Q59" s="168">
        <v>68</v>
      </c>
    </row>
    <row r="60" spans="1:17" x14ac:dyDescent="0.2">
      <c r="B60" s="168" t="s">
        <v>45</v>
      </c>
      <c r="C60" s="168">
        <v>944</v>
      </c>
      <c r="D60" s="168">
        <v>1</v>
      </c>
      <c r="E60" s="168">
        <v>17</v>
      </c>
      <c r="F60" s="168">
        <v>30</v>
      </c>
      <c r="G60" s="168">
        <v>53</v>
      </c>
      <c r="H60" s="168">
        <v>514</v>
      </c>
      <c r="I60" s="168" t="s">
        <v>428</v>
      </c>
      <c r="J60" s="168">
        <v>17</v>
      </c>
      <c r="K60" s="168">
        <v>29</v>
      </c>
      <c r="L60" s="168">
        <v>53</v>
      </c>
      <c r="M60" s="168">
        <v>430</v>
      </c>
      <c r="N60" s="168" t="s">
        <v>428</v>
      </c>
      <c r="O60" s="168">
        <v>16</v>
      </c>
      <c r="P60" s="168">
        <v>31</v>
      </c>
      <c r="Q60" s="168">
        <v>53</v>
      </c>
    </row>
    <row r="61" spans="1:17" x14ac:dyDescent="0.2">
      <c r="B61" s="168" t="s">
        <v>46</v>
      </c>
      <c r="C61" s="168">
        <v>620</v>
      </c>
      <c r="D61" s="168">
        <v>1</v>
      </c>
      <c r="E61" s="168">
        <v>7</v>
      </c>
      <c r="F61" s="168">
        <v>35</v>
      </c>
      <c r="G61" s="168">
        <v>57</v>
      </c>
      <c r="H61" s="168">
        <v>348</v>
      </c>
      <c r="I61" s="168" t="s">
        <v>428</v>
      </c>
      <c r="J61" s="168">
        <v>8</v>
      </c>
      <c r="K61" s="168">
        <v>32</v>
      </c>
      <c r="L61" s="168">
        <v>59</v>
      </c>
      <c r="M61" s="168">
        <v>272</v>
      </c>
      <c r="N61" s="168" t="s">
        <v>428</v>
      </c>
      <c r="O61" s="168">
        <v>7</v>
      </c>
      <c r="P61" s="168">
        <v>38</v>
      </c>
      <c r="Q61" s="168">
        <v>54</v>
      </c>
    </row>
    <row r="62" spans="1:17" x14ac:dyDescent="0.2">
      <c r="B62" s="168" t="s">
        <v>47</v>
      </c>
      <c r="C62" s="168">
        <v>91</v>
      </c>
      <c r="D62" s="168">
        <v>0</v>
      </c>
      <c r="E62" s="168">
        <v>24</v>
      </c>
      <c r="F62" s="168">
        <v>24</v>
      </c>
      <c r="G62" s="168">
        <v>52</v>
      </c>
      <c r="H62" s="168">
        <v>62</v>
      </c>
      <c r="I62" s="168">
        <v>0</v>
      </c>
      <c r="J62" s="168">
        <v>23</v>
      </c>
      <c r="K62" s="168">
        <v>19</v>
      </c>
      <c r="L62" s="168">
        <v>58</v>
      </c>
      <c r="M62" s="168">
        <v>29</v>
      </c>
      <c r="N62" s="168">
        <v>0</v>
      </c>
      <c r="O62" s="168">
        <v>28</v>
      </c>
      <c r="P62" s="168">
        <v>34</v>
      </c>
      <c r="Q62" s="168">
        <v>38</v>
      </c>
    </row>
    <row r="63" spans="1:17" x14ac:dyDescent="0.2">
      <c r="B63" s="168" t="s">
        <v>48</v>
      </c>
      <c r="C63" s="168">
        <v>1967</v>
      </c>
      <c r="D63" s="168">
        <v>1</v>
      </c>
      <c r="E63" s="168">
        <v>14</v>
      </c>
      <c r="F63" s="168">
        <v>28</v>
      </c>
      <c r="G63" s="168">
        <v>57</v>
      </c>
      <c r="H63" s="168">
        <v>1111</v>
      </c>
      <c r="I63" s="168">
        <v>1</v>
      </c>
      <c r="J63" s="168">
        <v>13</v>
      </c>
      <c r="K63" s="168">
        <v>26</v>
      </c>
      <c r="L63" s="168">
        <v>59</v>
      </c>
      <c r="M63" s="168">
        <v>856</v>
      </c>
      <c r="N63" s="168">
        <v>2</v>
      </c>
      <c r="O63" s="168">
        <v>16</v>
      </c>
      <c r="P63" s="168">
        <v>29</v>
      </c>
      <c r="Q63" s="168">
        <v>53</v>
      </c>
    </row>
    <row r="64" spans="1:17" x14ac:dyDescent="0.2">
      <c r="B64" s="168" t="s">
        <v>49</v>
      </c>
      <c r="C64" s="168">
        <v>3813</v>
      </c>
      <c r="D64" s="168">
        <v>1</v>
      </c>
      <c r="E64" s="168">
        <v>30</v>
      </c>
      <c r="F64" s="168">
        <v>24</v>
      </c>
      <c r="G64" s="168">
        <v>45</v>
      </c>
      <c r="H64" s="168">
        <v>3230</v>
      </c>
      <c r="I64" s="168">
        <v>1</v>
      </c>
      <c r="J64" s="168">
        <v>30</v>
      </c>
      <c r="K64" s="168">
        <v>24</v>
      </c>
      <c r="L64" s="168">
        <v>45</v>
      </c>
      <c r="M64" s="168">
        <v>583</v>
      </c>
      <c r="N64" s="168">
        <v>0</v>
      </c>
      <c r="O64" s="168">
        <v>30</v>
      </c>
      <c r="P64" s="168">
        <v>26</v>
      </c>
      <c r="Q64" s="168">
        <v>44</v>
      </c>
    </row>
    <row r="65" spans="1:17" ht="22.5" x14ac:dyDescent="0.2">
      <c r="B65" s="169" t="s">
        <v>597</v>
      </c>
      <c r="C65" s="168">
        <v>42753</v>
      </c>
      <c r="D65" s="168">
        <v>1</v>
      </c>
      <c r="E65" s="168">
        <v>14</v>
      </c>
      <c r="F65" s="168">
        <v>22</v>
      </c>
      <c r="G65" s="168">
        <v>63</v>
      </c>
      <c r="H65" s="168">
        <v>30331</v>
      </c>
      <c r="I65" s="168">
        <v>1</v>
      </c>
      <c r="J65" s="168">
        <v>14</v>
      </c>
      <c r="K65" s="168">
        <v>22</v>
      </c>
      <c r="L65" s="168">
        <v>63</v>
      </c>
      <c r="M65" s="168">
        <v>12422</v>
      </c>
      <c r="N65" s="168">
        <v>1</v>
      </c>
      <c r="O65" s="168">
        <v>15</v>
      </c>
      <c r="P65" s="168">
        <v>22</v>
      </c>
      <c r="Q65" s="168">
        <v>63</v>
      </c>
    </row>
    <row r="66" spans="1:17" x14ac:dyDescent="0.2">
      <c r="B66" s="168" t="s">
        <v>50</v>
      </c>
      <c r="C66" s="168">
        <v>1709</v>
      </c>
      <c r="D66" s="168">
        <v>1</v>
      </c>
      <c r="E66" s="168">
        <v>13</v>
      </c>
      <c r="F66" s="168">
        <v>27</v>
      </c>
      <c r="G66" s="168">
        <v>59</v>
      </c>
      <c r="H66" s="168">
        <v>1075</v>
      </c>
      <c r="I66" s="168">
        <v>1</v>
      </c>
      <c r="J66" s="168">
        <v>13</v>
      </c>
      <c r="K66" s="168">
        <v>27</v>
      </c>
      <c r="L66" s="168">
        <v>60</v>
      </c>
      <c r="M66" s="168">
        <v>634</v>
      </c>
      <c r="N66" s="168">
        <v>1</v>
      </c>
      <c r="O66" s="168">
        <v>13</v>
      </c>
      <c r="P66" s="168">
        <v>27</v>
      </c>
      <c r="Q66" s="168">
        <v>59</v>
      </c>
    </row>
    <row r="69" spans="1:17" x14ac:dyDescent="0.2">
      <c r="A69" s="168" t="s">
        <v>15</v>
      </c>
      <c r="B69" s="168" t="s">
        <v>4</v>
      </c>
      <c r="C69" s="168">
        <v>593499</v>
      </c>
      <c r="D69" s="168">
        <v>0</v>
      </c>
      <c r="E69" s="168">
        <v>2</v>
      </c>
      <c r="F69" s="168">
        <v>58</v>
      </c>
      <c r="G69" s="168">
        <v>40</v>
      </c>
      <c r="H69" s="168">
        <v>303870</v>
      </c>
      <c r="I69" s="168">
        <v>0</v>
      </c>
      <c r="J69" s="168">
        <v>2</v>
      </c>
      <c r="K69" s="168">
        <v>54</v>
      </c>
      <c r="L69" s="168">
        <v>43</v>
      </c>
      <c r="M69" s="168">
        <v>289629</v>
      </c>
      <c r="N69" s="168">
        <v>0</v>
      </c>
      <c r="O69" s="168">
        <v>1</v>
      </c>
      <c r="P69" s="168">
        <v>62</v>
      </c>
      <c r="Q69" s="168">
        <v>37</v>
      </c>
    </row>
    <row r="70" spans="1:17" x14ac:dyDescent="0.2">
      <c r="B70" s="168" t="s">
        <v>16</v>
      </c>
      <c r="C70" s="168">
        <v>450408</v>
      </c>
      <c r="D70" s="168">
        <v>0</v>
      </c>
      <c r="E70" s="168">
        <v>1</v>
      </c>
      <c r="F70" s="168">
        <v>62</v>
      </c>
      <c r="G70" s="168">
        <v>36</v>
      </c>
      <c r="H70" s="168">
        <v>231151</v>
      </c>
      <c r="I70" s="168">
        <v>0</v>
      </c>
      <c r="J70" s="168">
        <v>2</v>
      </c>
      <c r="K70" s="168">
        <v>58</v>
      </c>
      <c r="L70" s="168">
        <v>40</v>
      </c>
      <c r="M70" s="168">
        <v>219257</v>
      </c>
      <c r="N70" s="168">
        <v>0</v>
      </c>
      <c r="O70" s="168">
        <v>1</v>
      </c>
      <c r="P70" s="168">
        <v>66</v>
      </c>
      <c r="Q70" s="168">
        <v>33</v>
      </c>
    </row>
    <row r="71" spans="1:17" x14ac:dyDescent="0.2">
      <c r="B71" s="168" t="s">
        <v>15</v>
      </c>
      <c r="C71" s="168">
        <v>143091</v>
      </c>
      <c r="D71" s="168">
        <v>0</v>
      </c>
      <c r="E71" s="168">
        <v>3</v>
      </c>
      <c r="F71" s="168">
        <v>45</v>
      </c>
      <c r="G71" s="168">
        <v>52</v>
      </c>
      <c r="H71" s="168">
        <v>72719</v>
      </c>
      <c r="I71" s="168">
        <v>1</v>
      </c>
      <c r="J71" s="168">
        <v>3</v>
      </c>
      <c r="K71" s="168">
        <v>41</v>
      </c>
      <c r="L71" s="168">
        <v>55</v>
      </c>
      <c r="M71" s="168">
        <v>70372</v>
      </c>
      <c r="N71" s="168">
        <v>0</v>
      </c>
      <c r="O71" s="168">
        <v>2</v>
      </c>
      <c r="P71" s="168">
        <v>49</v>
      </c>
      <c r="Q71" s="168">
        <v>48</v>
      </c>
    </row>
  </sheetData>
  <phoneticPr fontId="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topLeftCell="A19" workbookViewId="0">
      <selection activeCell="B72" sqref="B72"/>
    </sheetView>
  </sheetViews>
  <sheetFormatPr defaultRowHeight="12.75" x14ac:dyDescent="0.2"/>
  <cols>
    <col min="1" max="1" width="9.140625" style="168"/>
    <col min="2" max="2" width="20" style="168" customWidth="1"/>
    <col min="3" max="16384" width="9.140625" style="168"/>
  </cols>
  <sheetData>
    <row r="1" spans="1:17" ht="15" x14ac:dyDescent="0.2">
      <c r="A1" s="242" t="s">
        <v>435</v>
      </c>
    </row>
    <row r="2" spans="1:17" x14ac:dyDescent="0.2">
      <c r="C2" s="168">
        <v>1</v>
      </c>
    </row>
    <row r="3" spans="1:17" x14ac:dyDescent="0.2">
      <c r="C3" s="168" t="s">
        <v>413</v>
      </c>
    </row>
    <row r="4" spans="1:17" x14ac:dyDescent="0.2">
      <c r="C4" s="168" t="s">
        <v>53</v>
      </c>
      <c r="H4" s="168" t="s">
        <v>414</v>
      </c>
      <c r="M4" s="168" t="s">
        <v>415</v>
      </c>
    </row>
    <row r="5" spans="1:17" x14ac:dyDescent="0.2">
      <c r="C5" s="168" t="s">
        <v>416</v>
      </c>
      <c r="H5" s="168" t="s">
        <v>416</v>
      </c>
      <c r="M5" s="168" t="s">
        <v>416</v>
      </c>
    </row>
    <row r="6" spans="1:17" x14ac:dyDescent="0.2">
      <c r="C6" s="168" t="s">
        <v>53</v>
      </c>
      <c r="D6" s="168" t="s">
        <v>417</v>
      </c>
      <c r="E6" s="168" t="s">
        <v>418</v>
      </c>
      <c r="F6" s="168" t="s">
        <v>419</v>
      </c>
      <c r="G6" s="168" t="s">
        <v>420</v>
      </c>
      <c r="H6" s="168" t="s">
        <v>53</v>
      </c>
      <c r="I6" s="168" t="s">
        <v>417</v>
      </c>
      <c r="J6" s="168" t="s">
        <v>418</v>
      </c>
      <c r="K6" s="168" t="s">
        <v>419</v>
      </c>
      <c r="L6" s="168" t="s">
        <v>420</v>
      </c>
      <c r="M6" s="168" t="s">
        <v>53</v>
      </c>
      <c r="N6" s="168" t="s">
        <v>417</v>
      </c>
      <c r="O6" s="168" t="s">
        <v>418</v>
      </c>
      <c r="P6" s="168" t="s">
        <v>419</v>
      </c>
      <c r="Q6" s="168" t="s">
        <v>420</v>
      </c>
    </row>
    <row r="7" spans="1:17" x14ac:dyDescent="0.2">
      <c r="C7" s="168" t="s">
        <v>421</v>
      </c>
      <c r="D7" s="168" t="s">
        <v>421</v>
      </c>
      <c r="E7" s="168" t="s">
        <v>421</v>
      </c>
      <c r="F7" s="168" t="s">
        <v>421</v>
      </c>
      <c r="G7" s="168" t="s">
        <v>421</v>
      </c>
      <c r="H7" s="168" t="s">
        <v>421</v>
      </c>
      <c r="I7" s="168" t="s">
        <v>421</v>
      </c>
      <c r="J7" s="168" t="s">
        <v>421</v>
      </c>
      <c r="K7" s="168" t="s">
        <v>421</v>
      </c>
      <c r="L7" s="168" t="s">
        <v>421</v>
      </c>
      <c r="M7" s="168" t="s">
        <v>421</v>
      </c>
      <c r="N7" s="168" t="s">
        <v>421</v>
      </c>
      <c r="O7" s="168" t="s">
        <v>421</v>
      </c>
      <c r="P7" s="168" t="s">
        <v>421</v>
      </c>
      <c r="Q7" s="168" t="s">
        <v>421</v>
      </c>
    </row>
    <row r="8" spans="1:17" x14ac:dyDescent="0.2">
      <c r="A8" s="168" t="s">
        <v>422</v>
      </c>
      <c r="B8" s="168" t="s">
        <v>4</v>
      </c>
      <c r="C8" s="168">
        <v>612660</v>
      </c>
      <c r="D8" s="168">
        <v>0</v>
      </c>
      <c r="E8" s="168">
        <v>2</v>
      </c>
      <c r="F8" s="168">
        <v>69</v>
      </c>
      <c r="G8" s="168">
        <v>29</v>
      </c>
      <c r="H8" s="168">
        <v>313982</v>
      </c>
      <c r="I8" s="168">
        <v>0</v>
      </c>
      <c r="J8" s="168">
        <v>2</v>
      </c>
      <c r="K8" s="168">
        <v>65</v>
      </c>
      <c r="L8" s="168">
        <v>32</v>
      </c>
      <c r="M8" s="168">
        <v>298678</v>
      </c>
      <c r="N8" s="168">
        <v>0</v>
      </c>
      <c r="O8" s="168">
        <v>1</v>
      </c>
      <c r="P8" s="168">
        <v>73</v>
      </c>
      <c r="Q8" s="168">
        <v>25</v>
      </c>
    </row>
    <row r="9" spans="1:17" x14ac:dyDescent="0.2">
      <c r="B9" s="168" t="s">
        <v>9</v>
      </c>
      <c r="C9" s="168">
        <v>458373</v>
      </c>
      <c r="D9" s="168">
        <v>0</v>
      </c>
      <c r="E9" s="168">
        <v>1</v>
      </c>
      <c r="F9" s="168">
        <v>69</v>
      </c>
      <c r="G9" s="168">
        <v>30</v>
      </c>
      <c r="H9" s="168">
        <v>235146</v>
      </c>
      <c r="I9" s="168">
        <v>0</v>
      </c>
      <c r="J9" s="168">
        <v>2</v>
      </c>
      <c r="K9" s="168">
        <v>65</v>
      </c>
      <c r="L9" s="168">
        <v>33</v>
      </c>
      <c r="M9" s="168">
        <v>223227</v>
      </c>
      <c r="N9" s="168">
        <v>0</v>
      </c>
      <c r="O9" s="168">
        <v>1</v>
      </c>
      <c r="P9" s="168">
        <v>73</v>
      </c>
      <c r="Q9" s="168">
        <v>26</v>
      </c>
    </row>
    <row r="10" spans="1:17" x14ac:dyDescent="0.2">
      <c r="B10" s="168" t="s">
        <v>10</v>
      </c>
      <c r="C10" s="168">
        <v>34009</v>
      </c>
      <c r="D10" s="168">
        <v>0</v>
      </c>
      <c r="E10" s="168">
        <v>2</v>
      </c>
      <c r="F10" s="168">
        <v>71</v>
      </c>
      <c r="G10" s="168">
        <v>28</v>
      </c>
      <c r="H10" s="168">
        <v>17330</v>
      </c>
      <c r="I10" s="168">
        <v>0</v>
      </c>
      <c r="J10" s="168">
        <v>2</v>
      </c>
      <c r="K10" s="168">
        <v>67</v>
      </c>
      <c r="L10" s="168">
        <v>31</v>
      </c>
      <c r="M10" s="168">
        <v>16679</v>
      </c>
      <c r="N10" s="168">
        <v>0</v>
      </c>
      <c r="O10" s="168">
        <v>1</v>
      </c>
      <c r="P10" s="168">
        <v>75</v>
      </c>
      <c r="Q10" s="168">
        <v>24</v>
      </c>
    </row>
    <row r="11" spans="1:17" x14ac:dyDescent="0.2">
      <c r="B11" s="168" t="s">
        <v>11</v>
      </c>
      <c r="C11" s="168">
        <v>64830</v>
      </c>
      <c r="D11" s="168">
        <v>0</v>
      </c>
      <c r="E11" s="168">
        <v>2</v>
      </c>
      <c r="F11" s="168">
        <v>73</v>
      </c>
      <c r="G11" s="168">
        <v>25</v>
      </c>
      <c r="H11" s="168">
        <v>33276</v>
      </c>
      <c r="I11" s="168">
        <v>0</v>
      </c>
      <c r="J11" s="168">
        <v>3</v>
      </c>
      <c r="K11" s="168">
        <v>69</v>
      </c>
      <c r="L11" s="168">
        <v>28</v>
      </c>
      <c r="M11" s="168">
        <v>31554</v>
      </c>
      <c r="N11" s="168">
        <v>0</v>
      </c>
      <c r="O11" s="168">
        <v>1</v>
      </c>
      <c r="P11" s="168">
        <v>76</v>
      </c>
      <c r="Q11" s="168">
        <v>22</v>
      </c>
    </row>
    <row r="12" spans="1:17" x14ac:dyDescent="0.2">
      <c r="B12" s="168" t="s">
        <v>12</v>
      </c>
      <c r="C12" s="168">
        <v>34594</v>
      </c>
      <c r="D12" s="168">
        <v>0</v>
      </c>
      <c r="E12" s="168">
        <v>2</v>
      </c>
      <c r="F12" s="168">
        <v>71</v>
      </c>
      <c r="G12" s="168">
        <v>26</v>
      </c>
      <c r="H12" s="168">
        <v>17453</v>
      </c>
      <c r="I12" s="168">
        <v>0</v>
      </c>
      <c r="J12" s="168">
        <v>3</v>
      </c>
      <c r="K12" s="168">
        <v>67</v>
      </c>
      <c r="L12" s="168">
        <v>30</v>
      </c>
      <c r="M12" s="168">
        <v>17141</v>
      </c>
      <c r="N12" s="168">
        <v>0</v>
      </c>
      <c r="O12" s="168">
        <v>1</v>
      </c>
      <c r="P12" s="168">
        <v>75</v>
      </c>
      <c r="Q12" s="168">
        <v>23</v>
      </c>
    </row>
    <row r="13" spans="1:17" x14ac:dyDescent="0.2">
      <c r="B13" s="168" t="s">
        <v>13</v>
      </c>
      <c r="C13" s="168">
        <v>2481</v>
      </c>
      <c r="D13" s="168">
        <v>0</v>
      </c>
      <c r="E13" s="168">
        <v>2</v>
      </c>
      <c r="F13" s="168">
        <v>77</v>
      </c>
      <c r="G13" s="168">
        <v>21</v>
      </c>
      <c r="H13" s="168">
        <v>1258</v>
      </c>
      <c r="I13" s="168" t="s">
        <v>428</v>
      </c>
      <c r="J13" s="168">
        <v>2</v>
      </c>
      <c r="K13" s="168">
        <v>74</v>
      </c>
      <c r="L13" s="168">
        <v>23</v>
      </c>
      <c r="M13" s="168">
        <v>1223</v>
      </c>
      <c r="N13" s="168" t="s">
        <v>428</v>
      </c>
      <c r="O13" s="168">
        <v>1</v>
      </c>
      <c r="P13" s="168">
        <v>80</v>
      </c>
      <c r="Q13" s="168">
        <v>18</v>
      </c>
    </row>
    <row r="14" spans="1:17" x14ac:dyDescent="0.2">
      <c r="B14" s="168" t="s">
        <v>54</v>
      </c>
      <c r="C14" s="168">
        <v>422302</v>
      </c>
      <c r="D14" s="168">
        <v>0</v>
      </c>
      <c r="E14" s="168">
        <v>1</v>
      </c>
      <c r="F14" s="168">
        <v>69</v>
      </c>
      <c r="G14" s="168">
        <v>29</v>
      </c>
      <c r="H14" s="168">
        <v>216613</v>
      </c>
      <c r="I14" s="168">
        <v>0</v>
      </c>
      <c r="J14" s="168">
        <v>2</v>
      </c>
      <c r="K14" s="168">
        <v>65</v>
      </c>
      <c r="L14" s="168">
        <v>33</v>
      </c>
      <c r="M14" s="168">
        <v>205689</v>
      </c>
      <c r="N14" s="168">
        <v>0</v>
      </c>
      <c r="O14" s="168">
        <v>1</v>
      </c>
      <c r="P14" s="168">
        <v>73</v>
      </c>
      <c r="Q14" s="168">
        <v>26</v>
      </c>
    </row>
    <row r="15" spans="1:17" x14ac:dyDescent="0.2">
      <c r="B15" s="168" t="s">
        <v>55</v>
      </c>
      <c r="C15" s="168">
        <v>1693</v>
      </c>
      <c r="D15" s="168">
        <v>1</v>
      </c>
      <c r="E15" s="168">
        <v>2</v>
      </c>
      <c r="F15" s="168">
        <v>69</v>
      </c>
      <c r="G15" s="168">
        <v>29</v>
      </c>
      <c r="H15" s="168">
        <v>877</v>
      </c>
      <c r="I15" s="168">
        <v>1</v>
      </c>
      <c r="J15" s="168">
        <v>2</v>
      </c>
      <c r="K15" s="168">
        <v>65</v>
      </c>
      <c r="L15" s="168">
        <v>32</v>
      </c>
      <c r="M15" s="168">
        <v>816</v>
      </c>
      <c r="N15" s="168">
        <v>0</v>
      </c>
      <c r="O15" s="168">
        <v>1</v>
      </c>
      <c r="P15" s="168">
        <v>73</v>
      </c>
      <c r="Q15" s="168">
        <v>25</v>
      </c>
    </row>
    <row r="16" spans="1:17" x14ac:dyDescent="0.2">
      <c r="B16" s="168" t="s">
        <v>56</v>
      </c>
      <c r="C16" s="168">
        <v>529</v>
      </c>
      <c r="D16" s="168">
        <v>8</v>
      </c>
      <c r="E16" s="168">
        <v>8</v>
      </c>
      <c r="F16" s="168">
        <v>28</v>
      </c>
      <c r="G16" s="168">
        <v>57</v>
      </c>
      <c r="H16" s="168">
        <v>258</v>
      </c>
      <c r="I16" s="168">
        <v>7</v>
      </c>
      <c r="J16" s="168">
        <v>11</v>
      </c>
      <c r="K16" s="168">
        <v>22</v>
      </c>
      <c r="L16" s="168">
        <v>60</v>
      </c>
      <c r="M16" s="168">
        <v>271</v>
      </c>
      <c r="N16" s="168">
        <v>9</v>
      </c>
      <c r="O16" s="168">
        <v>5</v>
      </c>
      <c r="P16" s="168">
        <v>33</v>
      </c>
      <c r="Q16" s="168">
        <v>53</v>
      </c>
    </row>
    <row r="17" spans="2:17" x14ac:dyDescent="0.2">
      <c r="B17" s="168" t="s">
        <v>57</v>
      </c>
      <c r="C17" s="168">
        <v>1670</v>
      </c>
      <c r="D17" s="168">
        <v>4</v>
      </c>
      <c r="E17" s="168">
        <v>10</v>
      </c>
      <c r="F17" s="168">
        <v>23</v>
      </c>
      <c r="G17" s="168">
        <v>63</v>
      </c>
      <c r="H17" s="168">
        <v>850</v>
      </c>
      <c r="I17" s="168">
        <v>4</v>
      </c>
      <c r="J17" s="168">
        <v>11</v>
      </c>
      <c r="K17" s="168">
        <v>20</v>
      </c>
      <c r="L17" s="168">
        <v>65</v>
      </c>
      <c r="M17" s="168">
        <v>820</v>
      </c>
      <c r="N17" s="168">
        <v>4</v>
      </c>
      <c r="O17" s="168">
        <v>9</v>
      </c>
      <c r="P17" s="168">
        <v>26</v>
      </c>
      <c r="Q17" s="168">
        <v>61</v>
      </c>
    </row>
    <row r="18" spans="2:17" x14ac:dyDescent="0.2">
      <c r="B18" s="168" t="s">
        <v>58</v>
      </c>
      <c r="C18" s="168">
        <v>32179</v>
      </c>
      <c r="D18" s="168">
        <v>0</v>
      </c>
      <c r="E18" s="168">
        <v>3</v>
      </c>
      <c r="F18" s="168">
        <v>65</v>
      </c>
      <c r="G18" s="168">
        <v>32</v>
      </c>
      <c r="H18" s="168">
        <v>16548</v>
      </c>
      <c r="I18" s="168">
        <v>0</v>
      </c>
      <c r="J18" s="168">
        <v>3</v>
      </c>
      <c r="K18" s="168">
        <v>62</v>
      </c>
      <c r="L18" s="168">
        <v>34</v>
      </c>
      <c r="M18" s="168">
        <v>15631</v>
      </c>
      <c r="N18" s="168">
        <v>0</v>
      </c>
      <c r="O18" s="168">
        <v>2</v>
      </c>
      <c r="P18" s="168">
        <v>68</v>
      </c>
      <c r="Q18" s="168">
        <v>29</v>
      </c>
    </row>
    <row r="19" spans="2:17" x14ac:dyDescent="0.2">
      <c r="B19" s="168" t="s">
        <v>59</v>
      </c>
      <c r="C19" s="168">
        <v>9234</v>
      </c>
      <c r="D19" s="168">
        <v>0</v>
      </c>
      <c r="E19" s="168">
        <v>1</v>
      </c>
      <c r="F19" s="168">
        <v>64</v>
      </c>
      <c r="G19" s="168">
        <v>34</v>
      </c>
      <c r="H19" s="168">
        <v>4658</v>
      </c>
      <c r="I19" s="168">
        <v>0</v>
      </c>
      <c r="J19" s="168">
        <v>2</v>
      </c>
      <c r="K19" s="168">
        <v>59</v>
      </c>
      <c r="L19" s="168">
        <v>38</v>
      </c>
      <c r="M19" s="168">
        <v>4576</v>
      </c>
      <c r="N19" s="168">
        <v>0</v>
      </c>
      <c r="O19" s="168">
        <v>1</v>
      </c>
      <c r="P19" s="168">
        <v>69</v>
      </c>
      <c r="Q19" s="168">
        <v>29</v>
      </c>
    </row>
    <row r="20" spans="2:17" x14ac:dyDescent="0.2">
      <c r="B20" s="168" t="s">
        <v>60</v>
      </c>
      <c r="C20" s="168">
        <v>4642</v>
      </c>
      <c r="D20" s="168">
        <v>0</v>
      </c>
      <c r="E20" s="168">
        <v>2</v>
      </c>
      <c r="F20" s="168">
        <v>70</v>
      </c>
      <c r="G20" s="168">
        <v>27</v>
      </c>
      <c r="H20" s="168">
        <v>2385</v>
      </c>
      <c r="I20" s="168">
        <v>1</v>
      </c>
      <c r="J20" s="168">
        <v>3</v>
      </c>
      <c r="K20" s="168">
        <v>67</v>
      </c>
      <c r="L20" s="168">
        <v>30</v>
      </c>
      <c r="M20" s="168">
        <v>2257</v>
      </c>
      <c r="N20" s="168">
        <v>0</v>
      </c>
      <c r="O20" s="168">
        <v>1</v>
      </c>
      <c r="P20" s="168">
        <v>74</v>
      </c>
      <c r="Q20" s="168">
        <v>25</v>
      </c>
    </row>
    <row r="21" spans="2:17" x14ac:dyDescent="0.2">
      <c r="B21" s="168" t="s">
        <v>61</v>
      </c>
      <c r="C21" s="168">
        <v>8042</v>
      </c>
      <c r="D21" s="168">
        <v>0</v>
      </c>
      <c r="E21" s="168">
        <v>2</v>
      </c>
      <c r="F21" s="168">
        <v>75</v>
      </c>
      <c r="G21" s="168">
        <v>23</v>
      </c>
      <c r="H21" s="168">
        <v>4072</v>
      </c>
      <c r="I21" s="168">
        <v>0</v>
      </c>
      <c r="J21" s="168">
        <v>2</v>
      </c>
      <c r="K21" s="168">
        <v>71</v>
      </c>
      <c r="L21" s="168">
        <v>26</v>
      </c>
      <c r="M21" s="168">
        <v>3970</v>
      </c>
      <c r="N21" s="168">
        <v>0</v>
      </c>
      <c r="O21" s="168">
        <v>1</v>
      </c>
      <c r="P21" s="168">
        <v>79</v>
      </c>
      <c r="Q21" s="168">
        <v>20</v>
      </c>
    </row>
    <row r="22" spans="2:17" x14ac:dyDescent="0.2">
      <c r="B22" s="168" t="s">
        <v>62</v>
      </c>
      <c r="C22" s="168">
        <v>12091</v>
      </c>
      <c r="D22" s="168">
        <v>0</v>
      </c>
      <c r="E22" s="168">
        <v>2</v>
      </c>
      <c r="F22" s="168">
        <v>73</v>
      </c>
      <c r="G22" s="168">
        <v>26</v>
      </c>
      <c r="H22" s="168">
        <v>6215</v>
      </c>
      <c r="I22" s="168">
        <v>0</v>
      </c>
      <c r="J22" s="168">
        <v>2</v>
      </c>
      <c r="K22" s="168">
        <v>69</v>
      </c>
      <c r="L22" s="168">
        <v>29</v>
      </c>
      <c r="M22" s="168">
        <v>5876</v>
      </c>
      <c r="N22" s="168">
        <v>0</v>
      </c>
      <c r="O22" s="168">
        <v>1</v>
      </c>
      <c r="P22" s="168">
        <v>76</v>
      </c>
      <c r="Q22" s="168">
        <v>22</v>
      </c>
    </row>
    <row r="23" spans="2:17" x14ac:dyDescent="0.2">
      <c r="B23" s="168" t="s">
        <v>63</v>
      </c>
      <c r="C23" s="168">
        <v>16828</v>
      </c>
      <c r="D23" s="168">
        <v>0</v>
      </c>
      <c r="E23" s="168">
        <v>1</v>
      </c>
      <c r="F23" s="168">
        <v>80</v>
      </c>
      <c r="G23" s="168">
        <v>19</v>
      </c>
      <c r="H23" s="168">
        <v>8717</v>
      </c>
      <c r="I23" s="168">
        <v>0</v>
      </c>
      <c r="J23" s="168">
        <v>2</v>
      </c>
      <c r="K23" s="168">
        <v>77</v>
      </c>
      <c r="L23" s="168">
        <v>21</v>
      </c>
      <c r="M23" s="168">
        <v>8111</v>
      </c>
      <c r="N23" s="168">
        <v>0</v>
      </c>
      <c r="O23" s="168">
        <v>1</v>
      </c>
      <c r="P23" s="168">
        <v>83</v>
      </c>
      <c r="Q23" s="168">
        <v>16</v>
      </c>
    </row>
    <row r="24" spans="2:17" x14ac:dyDescent="0.2">
      <c r="B24" s="168" t="s">
        <v>64</v>
      </c>
      <c r="C24" s="168">
        <v>25695</v>
      </c>
      <c r="D24" s="168">
        <v>0</v>
      </c>
      <c r="E24" s="168">
        <v>2</v>
      </c>
      <c r="F24" s="168">
        <v>68</v>
      </c>
      <c r="G24" s="168">
        <v>30</v>
      </c>
      <c r="H24" s="168">
        <v>13152</v>
      </c>
      <c r="I24" s="168">
        <v>0</v>
      </c>
      <c r="J24" s="168">
        <v>3</v>
      </c>
      <c r="K24" s="168">
        <v>64</v>
      </c>
      <c r="L24" s="168">
        <v>33</v>
      </c>
      <c r="M24" s="168">
        <v>12543</v>
      </c>
      <c r="N24" s="168">
        <v>0</v>
      </c>
      <c r="O24" s="168">
        <v>2</v>
      </c>
      <c r="P24" s="168">
        <v>71</v>
      </c>
      <c r="Q24" s="168">
        <v>27</v>
      </c>
    </row>
    <row r="25" spans="2:17" x14ac:dyDescent="0.2">
      <c r="B25" s="168" t="s">
        <v>65</v>
      </c>
      <c r="C25" s="168">
        <v>9940</v>
      </c>
      <c r="D25" s="168">
        <v>0</v>
      </c>
      <c r="E25" s="168">
        <v>2</v>
      </c>
      <c r="F25" s="168">
        <v>70</v>
      </c>
      <c r="G25" s="168">
        <v>27</v>
      </c>
      <c r="H25" s="168">
        <v>5084</v>
      </c>
      <c r="I25" s="168">
        <v>0</v>
      </c>
      <c r="J25" s="168">
        <v>3</v>
      </c>
      <c r="K25" s="168">
        <v>67</v>
      </c>
      <c r="L25" s="168">
        <v>30</v>
      </c>
      <c r="M25" s="168">
        <v>4856</v>
      </c>
      <c r="N25" s="168">
        <v>0</v>
      </c>
      <c r="O25" s="168">
        <v>1</v>
      </c>
      <c r="P25" s="168">
        <v>74</v>
      </c>
      <c r="Q25" s="168">
        <v>24</v>
      </c>
    </row>
    <row r="26" spans="2:17" x14ac:dyDescent="0.2">
      <c r="B26" s="168" t="s">
        <v>66</v>
      </c>
      <c r="C26" s="168">
        <v>12367</v>
      </c>
      <c r="D26" s="168">
        <v>0</v>
      </c>
      <c r="E26" s="168">
        <v>2</v>
      </c>
      <c r="F26" s="168">
        <v>75</v>
      </c>
      <c r="G26" s="168">
        <v>23</v>
      </c>
      <c r="H26" s="168">
        <v>6323</v>
      </c>
      <c r="I26" s="168">
        <v>0</v>
      </c>
      <c r="J26" s="168">
        <v>2</v>
      </c>
      <c r="K26" s="168">
        <v>72</v>
      </c>
      <c r="L26" s="168">
        <v>26</v>
      </c>
      <c r="M26" s="168">
        <v>6044</v>
      </c>
      <c r="N26" s="168">
        <v>0</v>
      </c>
      <c r="O26" s="168">
        <v>1</v>
      </c>
      <c r="P26" s="168">
        <v>78</v>
      </c>
      <c r="Q26" s="168">
        <v>20</v>
      </c>
    </row>
    <row r="27" spans="2:17" x14ac:dyDescent="0.2">
      <c r="B27" s="168" t="s">
        <v>67</v>
      </c>
      <c r="C27" s="168">
        <v>7066</v>
      </c>
      <c r="D27" s="168">
        <v>0</v>
      </c>
      <c r="E27" s="168">
        <v>2</v>
      </c>
      <c r="F27" s="168">
        <v>66</v>
      </c>
      <c r="G27" s="168">
        <v>31</v>
      </c>
      <c r="H27" s="168">
        <v>3553</v>
      </c>
      <c r="I27" s="168">
        <v>1</v>
      </c>
      <c r="J27" s="168">
        <v>3</v>
      </c>
      <c r="K27" s="168">
        <v>61</v>
      </c>
      <c r="L27" s="168">
        <v>36</v>
      </c>
      <c r="M27" s="168">
        <v>3513</v>
      </c>
      <c r="N27" s="168">
        <v>0</v>
      </c>
      <c r="O27" s="168">
        <v>1</v>
      </c>
      <c r="P27" s="168">
        <v>71</v>
      </c>
      <c r="Q27" s="168">
        <v>27</v>
      </c>
    </row>
    <row r="28" spans="2:17" x14ac:dyDescent="0.2">
      <c r="B28" s="168" t="s">
        <v>68</v>
      </c>
      <c r="C28" s="168">
        <v>23106</v>
      </c>
      <c r="D28" s="168">
        <v>0</v>
      </c>
      <c r="E28" s="168">
        <v>2</v>
      </c>
      <c r="F28" s="168">
        <v>73</v>
      </c>
      <c r="G28" s="168">
        <v>24</v>
      </c>
      <c r="H28" s="168">
        <v>11630</v>
      </c>
      <c r="I28" s="168">
        <v>0</v>
      </c>
      <c r="J28" s="168">
        <v>3</v>
      </c>
      <c r="K28" s="168">
        <v>69</v>
      </c>
      <c r="L28" s="168">
        <v>27</v>
      </c>
      <c r="M28" s="168">
        <v>11476</v>
      </c>
      <c r="N28" s="168">
        <v>0</v>
      </c>
      <c r="O28" s="168">
        <v>2</v>
      </c>
      <c r="P28" s="168">
        <v>77</v>
      </c>
      <c r="Q28" s="168">
        <v>21</v>
      </c>
    </row>
    <row r="29" spans="2:17" x14ac:dyDescent="0.2">
      <c r="B29" s="168" t="s">
        <v>69</v>
      </c>
      <c r="C29" s="168">
        <v>4422</v>
      </c>
      <c r="D29" s="168">
        <v>0</v>
      </c>
      <c r="E29" s="168">
        <v>2</v>
      </c>
      <c r="F29" s="168">
        <v>69</v>
      </c>
      <c r="G29" s="168">
        <v>29</v>
      </c>
      <c r="H29" s="168">
        <v>2270</v>
      </c>
      <c r="I29" s="168">
        <v>0</v>
      </c>
      <c r="J29" s="168">
        <v>3</v>
      </c>
      <c r="K29" s="168">
        <v>64</v>
      </c>
      <c r="L29" s="168">
        <v>33</v>
      </c>
      <c r="M29" s="168">
        <v>2152</v>
      </c>
      <c r="N29" s="168">
        <v>0</v>
      </c>
      <c r="O29" s="168">
        <v>1</v>
      </c>
      <c r="P29" s="168">
        <v>75</v>
      </c>
      <c r="Q29" s="168">
        <v>24</v>
      </c>
    </row>
    <row r="30" spans="2:17" x14ac:dyDescent="0.2">
      <c r="B30" s="168" t="s">
        <v>36</v>
      </c>
      <c r="C30" s="168">
        <v>10034</v>
      </c>
      <c r="D30" s="168">
        <v>0</v>
      </c>
      <c r="E30" s="168">
        <v>3</v>
      </c>
      <c r="F30" s="168">
        <v>69</v>
      </c>
      <c r="G30" s="168">
        <v>28</v>
      </c>
      <c r="H30" s="168">
        <v>5180</v>
      </c>
      <c r="I30" s="168">
        <v>0</v>
      </c>
      <c r="J30" s="168">
        <v>3</v>
      </c>
      <c r="K30" s="168">
        <v>65</v>
      </c>
      <c r="L30" s="168">
        <v>31</v>
      </c>
      <c r="M30" s="168">
        <v>4854</v>
      </c>
      <c r="N30" s="168">
        <v>0</v>
      </c>
      <c r="O30" s="168">
        <v>2</v>
      </c>
      <c r="P30" s="168">
        <v>73</v>
      </c>
      <c r="Q30" s="168">
        <v>25</v>
      </c>
    </row>
    <row r="31" spans="2:17" x14ac:dyDescent="0.2">
      <c r="B31" s="168" t="s">
        <v>567</v>
      </c>
      <c r="C31" s="168">
        <v>8339</v>
      </c>
      <c r="D31" s="168">
        <v>1</v>
      </c>
      <c r="E31" s="168">
        <v>12</v>
      </c>
      <c r="F31" s="168">
        <v>51</v>
      </c>
      <c r="G31" s="168">
        <v>36</v>
      </c>
      <c r="H31" s="168">
        <v>4339</v>
      </c>
      <c r="I31" s="168" t="s">
        <v>428</v>
      </c>
      <c r="J31" s="168">
        <v>14</v>
      </c>
      <c r="K31" s="168">
        <v>49</v>
      </c>
      <c r="L31" s="168">
        <v>37</v>
      </c>
      <c r="M31" s="168">
        <v>4000</v>
      </c>
      <c r="N31" s="168" t="s">
        <v>428</v>
      </c>
      <c r="O31" s="168">
        <v>11</v>
      </c>
      <c r="P31" s="168">
        <v>54</v>
      </c>
      <c r="Q31" s="168">
        <v>34</v>
      </c>
    </row>
    <row r="35" spans="1:17" x14ac:dyDescent="0.2">
      <c r="A35" s="168" t="s">
        <v>423</v>
      </c>
      <c r="B35" s="168" t="s">
        <v>4</v>
      </c>
      <c r="C35" s="168">
        <v>612660</v>
      </c>
      <c r="D35" s="168">
        <v>0</v>
      </c>
      <c r="E35" s="168">
        <v>2</v>
      </c>
      <c r="F35" s="168">
        <v>69</v>
      </c>
      <c r="G35" s="168">
        <v>29</v>
      </c>
      <c r="H35" s="168">
        <v>313982</v>
      </c>
      <c r="I35" s="168">
        <v>0</v>
      </c>
      <c r="J35" s="168">
        <v>2</v>
      </c>
      <c r="K35" s="168">
        <v>65</v>
      </c>
      <c r="L35" s="168">
        <v>32</v>
      </c>
      <c r="M35" s="168">
        <v>298678</v>
      </c>
      <c r="N35" s="168">
        <v>0</v>
      </c>
      <c r="O35" s="168">
        <v>1</v>
      </c>
      <c r="P35" s="168">
        <v>73</v>
      </c>
      <c r="Q35" s="168">
        <v>25</v>
      </c>
    </row>
    <row r="36" spans="1:17" x14ac:dyDescent="0.2">
      <c r="B36" s="168" t="s">
        <v>568</v>
      </c>
      <c r="C36" s="168">
        <v>495359</v>
      </c>
      <c r="D36" s="168">
        <v>0</v>
      </c>
      <c r="E36" s="168">
        <v>1</v>
      </c>
      <c r="F36" s="168">
        <v>69</v>
      </c>
      <c r="G36" s="168">
        <v>29</v>
      </c>
      <c r="H36" s="168">
        <v>253976</v>
      </c>
      <c r="I36" s="168">
        <v>0</v>
      </c>
      <c r="J36" s="168">
        <v>2</v>
      </c>
      <c r="K36" s="168">
        <v>65</v>
      </c>
      <c r="L36" s="168">
        <v>32</v>
      </c>
      <c r="M36" s="168">
        <v>241383</v>
      </c>
      <c r="N36" s="168">
        <v>0</v>
      </c>
      <c r="O36" s="168">
        <v>1</v>
      </c>
      <c r="P36" s="168">
        <v>74</v>
      </c>
      <c r="Q36" s="168">
        <v>25</v>
      </c>
    </row>
    <row r="37" spans="1:17" x14ac:dyDescent="0.2">
      <c r="B37" s="168" t="s">
        <v>569</v>
      </c>
      <c r="C37" s="168">
        <v>112756</v>
      </c>
      <c r="D37" s="168">
        <v>0</v>
      </c>
      <c r="E37" s="168">
        <v>3</v>
      </c>
      <c r="F37" s="168">
        <v>69</v>
      </c>
      <c r="G37" s="168">
        <v>28</v>
      </c>
      <c r="H37" s="168">
        <v>57663</v>
      </c>
      <c r="I37" s="168">
        <v>0</v>
      </c>
      <c r="J37" s="168">
        <v>3</v>
      </c>
      <c r="K37" s="168">
        <v>65</v>
      </c>
      <c r="L37" s="168">
        <v>31</v>
      </c>
      <c r="M37" s="168">
        <v>55093</v>
      </c>
      <c r="N37" s="168">
        <v>0</v>
      </c>
      <c r="O37" s="168">
        <v>2</v>
      </c>
      <c r="P37" s="168">
        <v>72</v>
      </c>
      <c r="Q37" s="168">
        <v>25</v>
      </c>
    </row>
    <row r="38" spans="1:17" x14ac:dyDescent="0.2">
      <c r="B38" s="168" t="s">
        <v>567</v>
      </c>
      <c r="C38" s="168">
        <v>4545</v>
      </c>
      <c r="D38" s="168">
        <v>1</v>
      </c>
      <c r="E38" s="168">
        <v>21</v>
      </c>
      <c r="F38" s="168">
        <v>36</v>
      </c>
      <c r="G38" s="168">
        <v>42</v>
      </c>
      <c r="H38" s="168">
        <v>2343</v>
      </c>
      <c r="I38" s="168">
        <v>1</v>
      </c>
      <c r="J38" s="168">
        <v>23</v>
      </c>
      <c r="K38" s="168">
        <v>34</v>
      </c>
      <c r="L38" s="168">
        <v>42</v>
      </c>
      <c r="M38" s="168">
        <v>2202</v>
      </c>
      <c r="N38" s="168">
        <v>1</v>
      </c>
      <c r="O38" s="168">
        <v>19</v>
      </c>
      <c r="P38" s="168">
        <v>38</v>
      </c>
      <c r="Q38" s="168">
        <v>42</v>
      </c>
    </row>
    <row r="39" spans="1:17" x14ac:dyDescent="0.2">
      <c r="A39" s="168" t="s">
        <v>424</v>
      </c>
      <c r="B39" s="168" t="s">
        <v>4</v>
      </c>
      <c r="C39" s="168">
        <v>612660</v>
      </c>
      <c r="D39" s="168">
        <v>0</v>
      </c>
      <c r="E39" s="168">
        <v>2</v>
      </c>
      <c r="F39" s="168">
        <v>69</v>
      </c>
      <c r="G39" s="168">
        <v>29</v>
      </c>
      <c r="H39" s="168">
        <v>313982</v>
      </c>
      <c r="I39" s="168">
        <v>0</v>
      </c>
      <c r="J39" s="168">
        <v>2</v>
      </c>
      <c r="K39" s="168">
        <v>65</v>
      </c>
      <c r="L39" s="168">
        <v>32</v>
      </c>
      <c r="M39" s="168">
        <v>298678</v>
      </c>
      <c r="N39" s="168">
        <v>0</v>
      </c>
      <c r="O39" s="168">
        <v>1</v>
      </c>
      <c r="P39" s="168">
        <v>73</v>
      </c>
      <c r="Q39" s="168">
        <v>25</v>
      </c>
    </row>
    <row r="40" spans="1:17" x14ac:dyDescent="0.2">
      <c r="B40" s="168" t="s">
        <v>14</v>
      </c>
      <c r="C40" s="168">
        <v>119447</v>
      </c>
      <c r="D40" s="168">
        <v>0</v>
      </c>
      <c r="E40" s="168">
        <v>3</v>
      </c>
      <c r="F40" s="168">
        <v>56</v>
      </c>
      <c r="G40" s="168">
        <v>41</v>
      </c>
      <c r="H40" s="168">
        <v>60954</v>
      </c>
      <c r="I40" s="168">
        <v>0</v>
      </c>
      <c r="J40" s="168">
        <v>4</v>
      </c>
      <c r="K40" s="168">
        <v>51</v>
      </c>
      <c r="L40" s="168">
        <v>45</v>
      </c>
      <c r="M40" s="168">
        <v>58493</v>
      </c>
      <c r="N40" s="168">
        <v>0</v>
      </c>
      <c r="O40" s="168">
        <v>2</v>
      </c>
      <c r="P40" s="168">
        <v>61</v>
      </c>
      <c r="Q40" s="168">
        <v>37</v>
      </c>
    </row>
    <row r="41" spans="1:17" x14ac:dyDescent="0.2">
      <c r="B41" s="168" t="s">
        <v>596</v>
      </c>
      <c r="C41" s="168">
        <v>493213</v>
      </c>
      <c r="D41" s="168">
        <v>0</v>
      </c>
      <c r="E41" s="168">
        <v>1</v>
      </c>
      <c r="F41" s="168">
        <v>72</v>
      </c>
      <c r="G41" s="168">
        <v>26</v>
      </c>
      <c r="H41" s="168">
        <v>253028</v>
      </c>
      <c r="I41" s="168">
        <v>0</v>
      </c>
      <c r="J41" s="168">
        <v>2</v>
      </c>
      <c r="K41" s="168">
        <v>69</v>
      </c>
      <c r="L41" s="168">
        <v>29</v>
      </c>
      <c r="M41" s="168">
        <v>240185</v>
      </c>
      <c r="N41" s="168">
        <v>0</v>
      </c>
      <c r="O41" s="168">
        <v>1</v>
      </c>
      <c r="P41" s="168">
        <v>76</v>
      </c>
      <c r="Q41" s="168">
        <v>23</v>
      </c>
    </row>
    <row r="42" spans="1:17" x14ac:dyDescent="0.2">
      <c r="A42" s="168" t="s">
        <v>425</v>
      </c>
      <c r="B42" s="168" t="s">
        <v>4</v>
      </c>
      <c r="C42" s="168">
        <v>612660</v>
      </c>
      <c r="D42" s="168">
        <v>0</v>
      </c>
      <c r="E42" s="168">
        <v>2</v>
      </c>
      <c r="F42" s="168">
        <v>69</v>
      </c>
      <c r="G42" s="168">
        <v>29</v>
      </c>
      <c r="H42" s="168">
        <v>313982</v>
      </c>
      <c r="I42" s="168">
        <v>0</v>
      </c>
      <c r="J42" s="168">
        <v>2</v>
      </c>
      <c r="K42" s="168">
        <v>65</v>
      </c>
      <c r="L42" s="168">
        <v>32</v>
      </c>
      <c r="M42" s="168">
        <v>298678</v>
      </c>
      <c r="N42" s="168">
        <v>0</v>
      </c>
      <c r="O42" s="168">
        <v>1</v>
      </c>
      <c r="P42" s="168">
        <v>73</v>
      </c>
      <c r="Q42" s="168">
        <v>25</v>
      </c>
    </row>
    <row r="44" spans="1:17" x14ac:dyDescent="0.2">
      <c r="B44" s="168" t="s">
        <v>17</v>
      </c>
      <c r="C44" s="168">
        <v>512436</v>
      </c>
      <c r="D44" s="168">
        <v>0</v>
      </c>
      <c r="E44" s="168">
        <v>0</v>
      </c>
      <c r="F44" s="168">
        <v>76</v>
      </c>
      <c r="G44" s="168">
        <v>23</v>
      </c>
      <c r="H44" s="168">
        <v>246684</v>
      </c>
      <c r="I44" s="168">
        <v>0</v>
      </c>
      <c r="J44" s="168">
        <v>0</v>
      </c>
      <c r="K44" s="168">
        <v>74</v>
      </c>
      <c r="L44" s="168">
        <v>25</v>
      </c>
      <c r="M44" s="168">
        <v>265752</v>
      </c>
      <c r="N44" s="168">
        <v>0</v>
      </c>
      <c r="O44" s="168">
        <v>0</v>
      </c>
      <c r="P44" s="168">
        <v>78</v>
      </c>
      <c r="Q44" s="168">
        <v>21</v>
      </c>
    </row>
    <row r="45" spans="1:17" x14ac:dyDescent="0.2">
      <c r="B45" s="168" t="s">
        <v>19</v>
      </c>
      <c r="C45" s="168">
        <v>86562</v>
      </c>
      <c r="D45" s="168">
        <v>1</v>
      </c>
      <c r="E45" s="168">
        <v>4</v>
      </c>
      <c r="F45" s="168">
        <v>34</v>
      </c>
      <c r="G45" s="168">
        <v>61</v>
      </c>
      <c r="H45" s="168">
        <v>58312</v>
      </c>
      <c r="I45" s="168">
        <v>1</v>
      </c>
      <c r="J45" s="168">
        <v>4</v>
      </c>
      <c r="K45" s="168">
        <v>34</v>
      </c>
      <c r="L45" s="168">
        <v>61</v>
      </c>
      <c r="M45" s="168">
        <v>28250</v>
      </c>
      <c r="N45" s="168">
        <v>1</v>
      </c>
      <c r="O45" s="168">
        <v>4</v>
      </c>
      <c r="P45" s="168">
        <v>34</v>
      </c>
      <c r="Q45" s="168">
        <v>62</v>
      </c>
    </row>
    <row r="46" spans="1:17" x14ac:dyDescent="0.2">
      <c r="B46" s="168" t="s">
        <v>20</v>
      </c>
      <c r="C46" s="168">
        <v>52154</v>
      </c>
      <c r="D46" s="168">
        <v>0</v>
      </c>
      <c r="E46" s="168">
        <v>2</v>
      </c>
      <c r="F46" s="168">
        <v>34</v>
      </c>
      <c r="G46" s="168">
        <v>63</v>
      </c>
      <c r="H46" s="168">
        <v>33918</v>
      </c>
      <c r="I46" s="168">
        <v>0</v>
      </c>
      <c r="J46" s="168">
        <v>2</v>
      </c>
      <c r="K46" s="168">
        <v>35</v>
      </c>
      <c r="L46" s="168">
        <v>62</v>
      </c>
      <c r="M46" s="168">
        <v>18236</v>
      </c>
      <c r="N46" s="168">
        <v>0</v>
      </c>
      <c r="O46" s="168">
        <v>2</v>
      </c>
      <c r="P46" s="168">
        <v>34</v>
      </c>
      <c r="Q46" s="168">
        <v>64</v>
      </c>
    </row>
    <row r="47" spans="1:17" x14ac:dyDescent="0.2">
      <c r="B47" s="168" t="s">
        <v>21</v>
      </c>
      <c r="C47" s="168">
        <v>34408</v>
      </c>
      <c r="D47" s="168">
        <v>1</v>
      </c>
      <c r="E47" s="168">
        <v>7</v>
      </c>
      <c r="F47" s="168">
        <v>33</v>
      </c>
      <c r="G47" s="168">
        <v>59</v>
      </c>
      <c r="H47" s="168">
        <v>24394</v>
      </c>
      <c r="I47" s="168">
        <v>1</v>
      </c>
      <c r="J47" s="168">
        <v>7</v>
      </c>
      <c r="K47" s="168">
        <v>33</v>
      </c>
      <c r="L47" s="168">
        <v>59</v>
      </c>
      <c r="M47" s="168">
        <v>10014</v>
      </c>
      <c r="N47" s="168">
        <v>1</v>
      </c>
      <c r="O47" s="168">
        <v>7</v>
      </c>
      <c r="P47" s="168">
        <v>34</v>
      </c>
      <c r="Q47" s="168">
        <v>59</v>
      </c>
    </row>
    <row r="49" spans="1:17" x14ac:dyDescent="0.2">
      <c r="B49" s="168" t="s">
        <v>22</v>
      </c>
      <c r="C49" s="168">
        <v>9687</v>
      </c>
      <c r="D49" s="168">
        <v>1</v>
      </c>
      <c r="E49" s="168">
        <v>46</v>
      </c>
      <c r="F49" s="168">
        <v>14</v>
      </c>
      <c r="G49" s="168">
        <v>40</v>
      </c>
      <c r="H49" s="168">
        <v>6945</v>
      </c>
      <c r="I49" s="168">
        <v>0</v>
      </c>
      <c r="J49" s="168">
        <v>45</v>
      </c>
      <c r="K49" s="168">
        <v>15</v>
      </c>
      <c r="L49" s="168">
        <v>40</v>
      </c>
      <c r="M49" s="168">
        <v>2742</v>
      </c>
      <c r="N49" s="168">
        <v>1</v>
      </c>
      <c r="O49" s="168">
        <v>48</v>
      </c>
      <c r="P49" s="168">
        <v>12</v>
      </c>
      <c r="Q49" s="168">
        <v>39</v>
      </c>
    </row>
    <row r="51" spans="1:17" x14ac:dyDescent="0.2">
      <c r="B51" s="168" t="s">
        <v>570</v>
      </c>
      <c r="C51" s="168">
        <v>3975</v>
      </c>
      <c r="D51" s="168">
        <v>1</v>
      </c>
      <c r="E51" s="168">
        <v>25</v>
      </c>
      <c r="F51" s="168">
        <v>27</v>
      </c>
      <c r="G51" s="168">
        <v>47</v>
      </c>
      <c r="H51" s="168">
        <v>2041</v>
      </c>
      <c r="I51" s="168">
        <v>1</v>
      </c>
      <c r="J51" s="168">
        <v>27</v>
      </c>
      <c r="K51" s="168">
        <v>26</v>
      </c>
      <c r="L51" s="168">
        <v>46</v>
      </c>
      <c r="M51" s="168">
        <v>1934</v>
      </c>
      <c r="N51" s="168">
        <v>1</v>
      </c>
      <c r="O51" s="168">
        <v>23</v>
      </c>
      <c r="P51" s="168">
        <v>29</v>
      </c>
      <c r="Q51" s="168">
        <v>47</v>
      </c>
    </row>
    <row r="52" spans="1:17" x14ac:dyDescent="0.2">
      <c r="B52" s="168" t="s">
        <v>18</v>
      </c>
      <c r="C52" s="168">
        <v>96249</v>
      </c>
      <c r="D52" s="168">
        <v>1</v>
      </c>
      <c r="E52" s="168">
        <v>8</v>
      </c>
      <c r="F52" s="168">
        <v>32</v>
      </c>
      <c r="G52" s="168">
        <v>59</v>
      </c>
      <c r="H52" s="168">
        <v>65257</v>
      </c>
      <c r="I52" s="168">
        <v>0</v>
      </c>
      <c r="J52" s="168">
        <v>9</v>
      </c>
      <c r="K52" s="168">
        <v>32</v>
      </c>
      <c r="L52" s="168">
        <v>59</v>
      </c>
      <c r="M52" s="168">
        <v>30992</v>
      </c>
      <c r="N52" s="168">
        <v>1</v>
      </c>
      <c r="O52" s="168">
        <v>8</v>
      </c>
      <c r="P52" s="168">
        <v>32</v>
      </c>
      <c r="Q52" s="168">
        <v>60</v>
      </c>
    </row>
    <row r="53" spans="1:17" x14ac:dyDescent="0.2">
      <c r="A53" s="168" t="s">
        <v>426</v>
      </c>
      <c r="B53" s="168" t="s">
        <v>427</v>
      </c>
    </row>
    <row r="54" spans="1:17" x14ac:dyDescent="0.2">
      <c r="B54" s="168" t="s">
        <v>39</v>
      </c>
      <c r="C54" s="168">
        <v>1409</v>
      </c>
      <c r="D54" s="168">
        <v>0</v>
      </c>
      <c r="E54" s="168">
        <v>13</v>
      </c>
      <c r="F54" s="168">
        <v>23</v>
      </c>
      <c r="G54" s="168">
        <v>63</v>
      </c>
      <c r="H54" s="168">
        <v>950</v>
      </c>
      <c r="I54" s="168" t="s">
        <v>428</v>
      </c>
      <c r="J54" s="168">
        <v>13</v>
      </c>
      <c r="K54" s="168">
        <v>23</v>
      </c>
      <c r="L54" s="168">
        <v>64</v>
      </c>
      <c r="M54" s="168">
        <v>459</v>
      </c>
      <c r="N54" s="168" t="s">
        <v>428</v>
      </c>
      <c r="O54" s="168">
        <v>13</v>
      </c>
      <c r="P54" s="168">
        <v>24</v>
      </c>
      <c r="Q54" s="168">
        <v>63</v>
      </c>
    </row>
    <row r="55" spans="1:17" x14ac:dyDescent="0.2">
      <c r="B55" s="168" t="s">
        <v>40</v>
      </c>
      <c r="C55" s="168">
        <v>5100</v>
      </c>
      <c r="D55" s="168">
        <v>1</v>
      </c>
      <c r="E55" s="168">
        <v>13</v>
      </c>
      <c r="F55" s="168">
        <v>17</v>
      </c>
      <c r="G55" s="168">
        <v>69</v>
      </c>
      <c r="H55" s="168">
        <v>3425</v>
      </c>
      <c r="I55" s="168">
        <v>0</v>
      </c>
      <c r="J55" s="168">
        <v>13</v>
      </c>
      <c r="K55" s="168">
        <v>18</v>
      </c>
      <c r="L55" s="168">
        <v>69</v>
      </c>
      <c r="M55" s="168">
        <v>1675</v>
      </c>
      <c r="N55" s="168">
        <v>1</v>
      </c>
      <c r="O55" s="168">
        <v>12</v>
      </c>
      <c r="P55" s="168">
        <v>16</v>
      </c>
      <c r="Q55" s="168">
        <v>70</v>
      </c>
    </row>
    <row r="56" spans="1:17" x14ac:dyDescent="0.2">
      <c r="B56" s="168" t="s">
        <v>41</v>
      </c>
      <c r="C56" s="168">
        <v>1574</v>
      </c>
      <c r="D56" s="168">
        <v>0</v>
      </c>
      <c r="E56" s="168">
        <v>71</v>
      </c>
      <c r="F56" s="168">
        <v>2</v>
      </c>
      <c r="G56" s="168">
        <v>27</v>
      </c>
      <c r="H56" s="168">
        <v>1089</v>
      </c>
      <c r="I56" s="168">
        <v>1</v>
      </c>
      <c r="J56" s="168">
        <v>71</v>
      </c>
      <c r="K56" s="168">
        <v>2</v>
      </c>
      <c r="L56" s="168">
        <v>27</v>
      </c>
      <c r="M56" s="168">
        <v>485</v>
      </c>
      <c r="N56" s="168">
        <v>0</v>
      </c>
      <c r="O56" s="168">
        <v>72</v>
      </c>
      <c r="P56" s="168">
        <v>1</v>
      </c>
      <c r="Q56" s="168">
        <v>27</v>
      </c>
    </row>
    <row r="57" spans="1:17" x14ac:dyDescent="0.2">
      <c r="B57" s="168" t="s">
        <v>42</v>
      </c>
      <c r="C57" s="168">
        <v>798</v>
      </c>
      <c r="D57" s="168" t="s">
        <v>428</v>
      </c>
      <c r="E57" s="168">
        <v>79</v>
      </c>
      <c r="F57" s="168">
        <v>2</v>
      </c>
      <c r="G57" s="168">
        <v>19</v>
      </c>
      <c r="H57" s="168">
        <v>461</v>
      </c>
      <c r="I57" s="168" t="s">
        <v>428</v>
      </c>
      <c r="J57" s="168">
        <v>77</v>
      </c>
      <c r="K57" s="168">
        <v>3</v>
      </c>
      <c r="L57" s="168">
        <v>20</v>
      </c>
      <c r="M57" s="168">
        <v>337</v>
      </c>
      <c r="N57" s="168" t="s">
        <v>428</v>
      </c>
      <c r="O57" s="168">
        <v>82</v>
      </c>
      <c r="P57" s="168">
        <v>1</v>
      </c>
      <c r="Q57" s="168">
        <v>17</v>
      </c>
    </row>
    <row r="58" spans="1:17" x14ac:dyDescent="0.2">
      <c r="B58" s="168" t="s">
        <v>43</v>
      </c>
      <c r="C58" s="168">
        <v>6638</v>
      </c>
      <c r="D58" s="168">
        <v>1</v>
      </c>
      <c r="E58" s="168">
        <v>7</v>
      </c>
      <c r="F58" s="168">
        <v>36</v>
      </c>
      <c r="G58" s="168">
        <v>56</v>
      </c>
      <c r="H58" s="168">
        <v>5333</v>
      </c>
      <c r="I58" s="168">
        <v>1</v>
      </c>
      <c r="J58" s="168">
        <v>7</v>
      </c>
      <c r="K58" s="168">
        <v>36</v>
      </c>
      <c r="L58" s="168">
        <v>56</v>
      </c>
      <c r="M58" s="168">
        <v>1305</v>
      </c>
      <c r="N58" s="168">
        <v>0</v>
      </c>
      <c r="O58" s="168">
        <v>5</v>
      </c>
      <c r="P58" s="168">
        <v>37</v>
      </c>
      <c r="Q58" s="168">
        <v>57</v>
      </c>
    </row>
    <row r="59" spans="1:17" x14ac:dyDescent="0.2">
      <c r="B59" s="168" t="s">
        <v>44</v>
      </c>
      <c r="C59" s="168">
        <v>19013</v>
      </c>
      <c r="D59" s="168">
        <v>0</v>
      </c>
      <c r="E59" s="168">
        <v>9</v>
      </c>
      <c r="F59" s="168">
        <v>32</v>
      </c>
      <c r="G59" s="168">
        <v>59</v>
      </c>
      <c r="H59" s="168">
        <v>13467</v>
      </c>
      <c r="I59" s="168">
        <v>0</v>
      </c>
      <c r="J59" s="168">
        <v>9</v>
      </c>
      <c r="K59" s="168">
        <v>32</v>
      </c>
      <c r="L59" s="168">
        <v>59</v>
      </c>
      <c r="M59" s="168">
        <v>5546</v>
      </c>
      <c r="N59" s="168">
        <v>1</v>
      </c>
      <c r="O59" s="168">
        <v>9</v>
      </c>
      <c r="P59" s="168">
        <v>32</v>
      </c>
      <c r="Q59" s="168">
        <v>59</v>
      </c>
    </row>
    <row r="60" spans="1:17" x14ac:dyDescent="0.2">
      <c r="B60" s="168" t="s">
        <v>45</v>
      </c>
      <c r="C60" s="168">
        <v>956</v>
      </c>
      <c r="D60" s="168">
        <v>0</v>
      </c>
      <c r="E60" s="168">
        <v>17</v>
      </c>
      <c r="F60" s="168">
        <v>41</v>
      </c>
      <c r="G60" s="168">
        <v>42</v>
      </c>
      <c r="H60" s="168">
        <v>500</v>
      </c>
      <c r="I60" s="168">
        <v>1</v>
      </c>
      <c r="J60" s="168">
        <v>18</v>
      </c>
      <c r="K60" s="168">
        <v>42</v>
      </c>
      <c r="L60" s="168">
        <v>40</v>
      </c>
      <c r="M60" s="168">
        <v>456</v>
      </c>
      <c r="N60" s="168">
        <v>0</v>
      </c>
      <c r="O60" s="168">
        <v>16</v>
      </c>
      <c r="P60" s="168">
        <v>40</v>
      </c>
      <c r="Q60" s="168">
        <v>44</v>
      </c>
    </row>
    <row r="61" spans="1:17" x14ac:dyDescent="0.2">
      <c r="B61" s="168" t="s">
        <v>46</v>
      </c>
      <c r="C61" s="168">
        <v>598</v>
      </c>
      <c r="D61" s="168">
        <v>1</v>
      </c>
      <c r="E61" s="168">
        <v>10</v>
      </c>
      <c r="F61" s="168">
        <v>41</v>
      </c>
      <c r="G61" s="168">
        <v>49</v>
      </c>
      <c r="H61" s="168">
        <v>329</v>
      </c>
      <c r="I61" s="168" t="s">
        <v>428</v>
      </c>
      <c r="J61" s="168">
        <v>11</v>
      </c>
      <c r="K61" s="168">
        <v>38</v>
      </c>
      <c r="L61" s="168">
        <v>50</v>
      </c>
      <c r="M61" s="168">
        <v>269</v>
      </c>
      <c r="N61" s="168" t="s">
        <v>428</v>
      </c>
      <c r="O61" s="168">
        <v>8</v>
      </c>
      <c r="P61" s="168">
        <v>44</v>
      </c>
      <c r="Q61" s="168">
        <v>47</v>
      </c>
    </row>
    <row r="62" spans="1:17" x14ac:dyDescent="0.2">
      <c r="B62" s="168" t="s">
        <v>47</v>
      </c>
      <c r="C62" s="168">
        <v>82</v>
      </c>
      <c r="D62" s="168" t="s">
        <v>428</v>
      </c>
      <c r="E62" s="168">
        <v>20</v>
      </c>
      <c r="F62" s="168">
        <v>32</v>
      </c>
      <c r="G62" s="168">
        <v>48</v>
      </c>
      <c r="H62" s="168">
        <v>58</v>
      </c>
      <c r="I62" s="168">
        <v>0</v>
      </c>
      <c r="J62" s="168">
        <v>21</v>
      </c>
      <c r="K62" s="168">
        <v>36</v>
      </c>
      <c r="L62" s="168">
        <v>43</v>
      </c>
      <c r="M62" s="168">
        <v>24</v>
      </c>
      <c r="N62" s="168" t="s">
        <v>428</v>
      </c>
      <c r="O62" s="168">
        <v>17</v>
      </c>
      <c r="P62" s="168">
        <v>21</v>
      </c>
      <c r="Q62" s="168">
        <v>58</v>
      </c>
    </row>
    <row r="63" spans="1:17" x14ac:dyDescent="0.2">
      <c r="B63" s="168" t="s">
        <v>48</v>
      </c>
      <c r="C63" s="168">
        <v>2048</v>
      </c>
      <c r="D63" s="168">
        <v>1</v>
      </c>
      <c r="E63" s="168">
        <v>15</v>
      </c>
      <c r="F63" s="168">
        <v>37</v>
      </c>
      <c r="G63" s="168">
        <v>47</v>
      </c>
      <c r="H63" s="168">
        <v>1189</v>
      </c>
      <c r="I63" s="168">
        <v>1</v>
      </c>
      <c r="J63" s="168">
        <v>16</v>
      </c>
      <c r="K63" s="168">
        <v>39</v>
      </c>
      <c r="L63" s="168">
        <v>45</v>
      </c>
      <c r="M63" s="168">
        <v>859</v>
      </c>
      <c r="N63" s="168">
        <v>0</v>
      </c>
      <c r="O63" s="168">
        <v>14</v>
      </c>
      <c r="P63" s="168">
        <v>36</v>
      </c>
      <c r="Q63" s="168">
        <v>49</v>
      </c>
    </row>
    <row r="64" spans="1:17" x14ac:dyDescent="0.2">
      <c r="B64" s="168" t="s">
        <v>49</v>
      </c>
      <c r="C64" s="168">
        <v>4117</v>
      </c>
      <c r="D64" s="168">
        <v>0</v>
      </c>
      <c r="E64" s="168">
        <v>33</v>
      </c>
      <c r="F64" s="168">
        <v>28</v>
      </c>
      <c r="G64" s="168">
        <v>39</v>
      </c>
      <c r="H64" s="168">
        <v>3449</v>
      </c>
      <c r="I64" s="168" t="s">
        <v>428</v>
      </c>
      <c r="J64" s="168">
        <v>32</v>
      </c>
      <c r="K64" s="168">
        <v>28</v>
      </c>
      <c r="L64" s="168">
        <v>39</v>
      </c>
      <c r="M64" s="168">
        <v>668</v>
      </c>
      <c r="N64" s="168" t="s">
        <v>428</v>
      </c>
      <c r="O64" s="168">
        <v>35</v>
      </c>
      <c r="P64" s="168">
        <v>27</v>
      </c>
      <c r="Q64" s="168">
        <v>38</v>
      </c>
    </row>
    <row r="65" spans="1:17" ht="22.5" x14ac:dyDescent="0.2">
      <c r="B65" s="169" t="s">
        <v>597</v>
      </c>
      <c r="C65" s="168">
        <v>44095</v>
      </c>
      <c r="D65" s="168">
        <v>1</v>
      </c>
      <c r="E65" s="168">
        <v>16</v>
      </c>
      <c r="F65" s="168">
        <v>29</v>
      </c>
      <c r="G65" s="168">
        <v>55</v>
      </c>
      <c r="H65" s="168">
        <v>31339</v>
      </c>
      <c r="I65" s="168">
        <v>1</v>
      </c>
      <c r="J65" s="168">
        <v>15</v>
      </c>
      <c r="K65" s="168">
        <v>29</v>
      </c>
      <c r="L65" s="168">
        <v>55</v>
      </c>
      <c r="M65" s="168">
        <v>12756</v>
      </c>
      <c r="N65" s="168">
        <v>1</v>
      </c>
      <c r="O65" s="168">
        <v>16</v>
      </c>
      <c r="P65" s="168">
        <v>29</v>
      </c>
      <c r="Q65" s="168">
        <v>55</v>
      </c>
    </row>
    <row r="66" spans="1:17" x14ac:dyDescent="0.2">
      <c r="B66" s="168" t="s">
        <v>50</v>
      </c>
      <c r="C66" s="168">
        <v>1762</v>
      </c>
      <c r="D66" s="168">
        <v>1</v>
      </c>
      <c r="E66" s="168">
        <v>13</v>
      </c>
      <c r="F66" s="168">
        <v>38</v>
      </c>
      <c r="G66" s="168">
        <v>49</v>
      </c>
      <c r="H66" s="168">
        <v>1089</v>
      </c>
      <c r="I66" s="168">
        <v>1</v>
      </c>
      <c r="J66" s="168">
        <v>13</v>
      </c>
      <c r="K66" s="168">
        <v>38</v>
      </c>
      <c r="L66" s="168">
        <v>48</v>
      </c>
      <c r="M66" s="168">
        <v>673</v>
      </c>
      <c r="N66" s="168">
        <v>1</v>
      </c>
      <c r="O66" s="168">
        <v>13</v>
      </c>
      <c r="P66" s="168">
        <v>37</v>
      </c>
      <c r="Q66" s="168">
        <v>49</v>
      </c>
    </row>
    <row r="69" spans="1:17" x14ac:dyDescent="0.2">
      <c r="A69" s="168" t="s">
        <v>15</v>
      </c>
      <c r="B69" s="168" t="s">
        <v>15</v>
      </c>
      <c r="C69" s="168">
        <v>147067</v>
      </c>
      <c r="D69" s="168">
        <v>0</v>
      </c>
      <c r="E69" s="168">
        <v>3</v>
      </c>
      <c r="F69" s="168">
        <v>57</v>
      </c>
      <c r="G69" s="168">
        <v>40</v>
      </c>
      <c r="H69" s="168">
        <v>75129</v>
      </c>
      <c r="I69" s="168">
        <v>0</v>
      </c>
      <c r="J69" s="168">
        <v>4</v>
      </c>
      <c r="K69" s="168">
        <v>52</v>
      </c>
      <c r="L69" s="168">
        <v>44</v>
      </c>
      <c r="M69" s="168">
        <v>71938</v>
      </c>
      <c r="N69" s="168">
        <v>0</v>
      </c>
      <c r="O69" s="168">
        <v>2</v>
      </c>
      <c r="P69" s="168">
        <v>62</v>
      </c>
      <c r="Q69" s="168">
        <v>36</v>
      </c>
    </row>
    <row r="70" spans="1:17" x14ac:dyDescent="0.2">
      <c r="B70" s="168" t="s">
        <v>16</v>
      </c>
      <c r="C70" s="168">
        <v>465593</v>
      </c>
      <c r="D70" s="168">
        <v>0</v>
      </c>
      <c r="E70" s="168">
        <v>1</v>
      </c>
      <c r="F70" s="168">
        <v>73</v>
      </c>
      <c r="G70" s="168">
        <v>25</v>
      </c>
      <c r="H70" s="168">
        <v>238853</v>
      </c>
      <c r="I70" s="168">
        <v>0</v>
      </c>
      <c r="J70" s="168">
        <v>2</v>
      </c>
      <c r="K70" s="168">
        <v>69</v>
      </c>
      <c r="L70" s="168">
        <v>28</v>
      </c>
      <c r="M70" s="168">
        <v>226740</v>
      </c>
      <c r="N70" s="168">
        <v>0</v>
      </c>
      <c r="O70" s="168">
        <v>1</v>
      </c>
      <c r="P70" s="168">
        <v>77</v>
      </c>
      <c r="Q70" s="168">
        <v>22</v>
      </c>
    </row>
    <row r="71" spans="1:17" x14ac:dyDescent="0.2">
      <c r="B71" s="168" t="s">
        <v>4</v>
      </c>
      <c r="C71" s="168">
        <v>612660</v>
      </c>
      <c r="D71" s="168">
        <v>0</v>
      </c>
      <c r="E71" s="168">
        <v>2</v>
      </c>
      <c r="F71" s="168">
        <v>69</v>
      </c>
      <c r="G71" s="168">
        <v>29</v>
      </c>
      <c r="H71" s="168">
        <v>313982</v>
      </c>
      <c r="I71" s="168">
        <v>0</v>
      </c>
      <c r="J71" s="168">
        <v>2</v>
      </c>
      <c r="K71" s="168">
        <v>65</v>
      </c>
      <c r="L71" s="168">
        <v>32</v>
      </c>
      <c r="M71" s="168">
        <v>298678</v>
      </c>
      <c r="N71" s="168">
        <v>0</v>
      </c>
      <c r="O71" s="168">
        <v>1</v>
      </c>
      <c r="P71" s="168">
        <v>73</v>
      </c>
      <c r="Q71" s="168">
        <v>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pageSetUpPr fitToPage="1"/>
  </sheetPr>
  <dimension ref="A1:Y47"/>
  <sheetViews>
    <sheetView workbookViewId="0">
      <pane ySplit="9" topLeftCell="A10" activePane="bottomLeft" state="frozen"/>
      <selection pane="bottomLeft"/>
    </sheetView>
  </sheetViews>
  <sheetFormatPr defaultRowHeight="12.75" x14ac:dyDescent="0.2"/>
  <cols>
    <col min="1" max="1" width="28.5703125" style="12" customWidth="1"/>
    <col min="2" max="7" width="9.140625" style="12"/>
    <col min="8" max="8" width="3" style="12" customWidth="1"/>
    <col min="9" max="14" width="9.140625" style="12"/>
    <col min="15" max="15" width="2.5703125" style="12" customWidth="1"/>
    <col min="16" max="21" width="9.140625" style="12"/>
    <col min="22" max="22" width="14.140625" style="12" customWidth="1"/>
    <col min="23" max="25" width="9.140625" style="12" hidden="1" customWidth="1"/>
    <col min="26" max="16384" width="9.140625" style="12"/>
  </cols>
  <sheetData>
    <row r="1" spans="1:24" ht="14.25" x14ac:dyDescent="0.2">
      <c r="A1" s="40" t="s">
        <v>549</v>
      </c>
    </row>
    <row r="2" spans="1:24" ht="15" thickBot="1" x14ac:dyDescent="0.25">
      <c r="A2" s="2" t="s">
        <v>513</v>
      </c>
      <c r="J2" s="41"/>
      <c r="K2" s="41"/>
      <c r="L2" s="41"/>
      <c r="M2" s="41"/>
      <c r="N2" s="41"/>
    </row>
    <row r="3" spans="1:24" ht="13.5" thickBot="1" x14ac:dyDescent="0.25">
      <c r="A3" s="2" t="s">
        <v>0</v>
      </c>
      <c r="J3" s="41"/>
      <c r="K3" s="448"/>
      <c r="L3" s="448"/>
      <c r="M3" s="448"/>
      <c r="N3" s="41"/>
      <c r="S3" s="450" t="s">
        <v>28</v>
      </c>
      <c r="T3" s="451"/>
      <c r="U3" s="452"/>
    </row>
    <row r="4" spans="1:24" ht="15" thickBot="1" x14ac:dyDescent="0.25">
      <c r="A4" s="1" t="s">
        <v>595</v>
      </c>
      <c r="J4" s="41"/>
      <c r="K4" s="51"/>
      <c r="L4" s="449"/>
      <c r="M4" s="449"/>
      <c r="N4" s="41"/>
      <c r="S4" s="42" t="s">
        <v>456</v>
      </c>
      <c r="T4" s="453">
        <v>2013</v>
      </c>
      <c r="U4" s="454"/>
      <c r="W4" s="12">
        <v>2012</v>
      </c>
      <c r="X4" s="54" t="s">
        <v>6</v>
      </c>
    </row>
    <row r="5" spans="1:24" x14ac:dyDescent="0.2">
      <c r="A5" s="1"/>
      <c r="J5" s="41"/>
      <c r="K5" s="51"/>
      <c r="L5" s="52"/>
      <c r="M5" s="52"/>
      <c r="N5" s="41"/>
      <c r="S5" s="266"/>
      <c r="T5" s="267"/>
      <c r="U5" s="265"/>
      <c r="W5" s="12">
        <v>2013</v>
      </c>
      <c r="X5" s="54"/>
    </row>
    <row r="6" spans="1:24" x14ac:dyDescent="0.2">
      <c r="X6" s="54" t="s">
        <v>7</v>
      </c>
    </row>
    <row r="7" spans="1:24" x14ac:dyDescent="0.2">
      <c r="A7" s="55"/>
      <c r="B7" s="441" t="s">
        <v>52</v>
      </c>
      <c r="C7" s="441"/>
      <c r="D7" s="441"/>
      <c r="E7" s="441"/>
      <c r="F7" s="441"/>
      <c r="G7" s="441"/>
      <c r="H7" s="406"/>
      <c r="I7" s="441" t="s">
        <v>598</v>
      </c>
      <c r="J7" s="441"/>
      <c r="K7" s="441"/>
      <c r="L7" s="441"/>
      <c r="M7" s="441"/>
      <c r="N7" s="441"/>
      <c r="O7" s="406"/>
      <c r="P7" s="441" t="s">
        <v>4</v>
      </c>
      <c r="Q7" s="441"/>
      <c r="R7" s="441"/>
      <c r="S7" s="441"/>
      <c r="T7" s="441"/>
      <c r="U7" s="441"/>
      <c r="X7" s="54" t="s">
        <v>30</v>
      </c>
    </row>
    <row r="8" spans="1:24" ht="23.25" customHeight="1" x14ac:dyDescent="0.2">
      <c r="A8" s="56"/>
      <c r="B8" s="444" t="s">
        <v>405</v>
      </c>
      <c r="C8" s="445"/>
      <c r="D8" s="445"/>
      <c r="E8" s="446" t="s">
        <v>70</v>
      </c>
      <c r="F8" s="446"/>
      <c r="G8" s="446"/>
      <c r="H8" s="442"/>
      <c r="I8" s="444" t="s">
        <v>405</v>
      </c>
      <c r="J8" s="445"/>
      <c r="K8" s="445"/>
      <c r="L8" s="446" t="s">
        <v>70</v>
      </c>
      <c r="M8" s="446"/>
      <c r="N8" s="446"/>
      <c r="O8" s="442"/>
      <c r="P8" s="444" t="s">
        <v>405</v>
      </c>
      <c r="Q8" s="445"/>
      <c r="R8" s="445"/>
      <c r="S8" s="446" t="s">
        <v>70</v>
      </c>
      <c r="T8" s="446"/>
      <c r="U8" s="446"/>
    </row>
    <row r="9" spans="1:24" x14ac:dyDescent="0.2">
      <c r="A9" s="58"/>
      <c r="B9" s="59" t="s">
        <v>6</v>
      </c>
      <c r="C9" s="59" t="s">
        <v>7</v>
      </c>
      <c r="D9" s="59" t="s">
        <v>53</v>
      </c>
      <c r="E9" s="59" t="s">
        <v>6</v>
      </c>
      <c r="F9" s="59" t="s">
        <v>7</v>
      </c>
      <c r="G9" s="59" t="s">
        <v>53</v>
      </c>
      <c r="H9" s="443"/>
      <c r="I9" s="59" t="s">
        <v>6</v>
      </c>
      <c r="J9" s="59" t="s">
        <v>7</v>
      </c>
      <c r="K9" s="59" t="s">
        <v>53</v>
      </c>
      <c r="L9" s="60" t="s">
        <v>6</v>
      </c>
      <c r="M9" s="60" t="s">
        <v>7</v>
      </c>
      <c r="N9" s="60" t="s">
        <v>53</v>
      </c>
      <c r="O9" s="443"/>
      <c r="P9" s="59" t="s">
        <v>6</v>
      </c>
      <c r="Q9" s="59" t="s">
        <v>7</v>
      </c>
      <c r="R9" s="59" t="s">
        <v>53</v>
      </c>
      <c r="S9" s="59" t="s">
        <v>6</v>
      </c>
      <c r="T9" s="59" t="s">
        <v>7</v>
      </c>
      <c r="U9" s="59" t="s">
        <v>53</v>
      </c>
    </row>
    <row r="10" spans="1:24" x14ac:dyDescent="0.2">
      <c r="A10" s="27" t="s">
        <v>599</v>
      </c>
      <c r="B10" s="47">
        <f ca="1">VLOOKUP(TRIM($A10),INDIRECT($X$10),2,0)</f>
        <v>60954</v>
      </c>
      <c r="C10" s="47">
        <f ca="1">VLOOKUP(TRIM($A10),INDIRECT($X$10),3,0)</f>
        <v>58493</v>
      </c>
      <c r="D10" s="47">
        <f ca="1">VLOOKUP(TRIM($A10),INDIRECT($X$10),4,0)</f>
        <v>119447</v>
      </c>
      <c r="E10" s="47">
        <f ca="1">VLOOKUP(TRIM($A10),INDIRECT($X$10),5,0)</f>
        <v>51</v>
      </c>
      <c r="F10" s="47">
        <f ca="1">VLOOKUP(TRIM($A10),INDIRECT($X$10),6,0)</f>
        <v>61</v>
      </c>
      <c r="G10" s="47">
        <f ca="1">VLOOKUP(TRIM($A10),INDIRECT($X$10),7,0)</f>
        <v>56</v>
      </c>
      <c r="H10" s="47"/>
      <c r="I10" s="47">
        <f ca="1">VLOOKUP(TRIM($A10),INDIRECT($X$10),8,0)</f>
        <v>253028</v>
      </c>
      <c r="J10" s="47">
        <f ca="1">VLOOKUP(TRIM($A10),INDIRECT($X$10),9,0)</f>
        <v>240185</v>
      </c>
      <c r="K10" s="47">
        <f ca="1">VLOOKUP(TRIM($A10),INDIRECT($X$10),10,0)</f>
        <v>493213</v>
      </c>
      <c r="L10" s="47">
        <f ca="1">VLOOKUP(TRIM($A10),INDIRECT($X$10),11,0)</f>
        <v>69</v>
      </c>
      <c r="M10" s="47">
        <f ca="1">VLOOKUP(TRIM($A10),INDIRECT($X$10),12,0)</f>
        <v>76</v>
      </c>
      <c r="N10" s="47">
        <f ca="1">VLOOKUP(TRIM($A10),INDIRECT($X$10),13,0)</f>
        <v>72</v>
      </c>
      <c r="O10" s="47"/>
      <c r="P10" s="47">
        <f ca="1">VLOOKUP(TRIM($A10),INDIRECT($X$10),14,0)</f>
        <v>313982</v>
      </c>
      <c r="Q10" s="47">
        <f ca="1">VLOOKUP(TRIM($A10),INDIRECT($X$10),15,0)</f>
        <v>298678</v>
      </c>
      <c r="R10" s="47">
        <f ca="1">VLOOKUP(TRIM($A10),INDIRECT($X$10),16,0)</f>
        <v>612660</v>
      </c>
      <c r="S10" s="47">
        <f ca="1">VLOOKUP(TRIM($A10),INDIRECT($X$10),17,0)</f>
        <v>65</v>
      </c>
      <c r="T10" s="47">
        <f ca="1">VLOOKUP(TRIM($A10),INDIRECT($X$10),18,0)</f>
        <v>73</v>
      </c>
      <c r="U10" s="47">
        <f ca="1">VLOOKUP(TRIM($A10),INDIRECT($X$10),19,0)</f>
        <v>69</v>
      </c>
      <c r="X10" s="12" t="str">
        <f>"Y1P_Table3a_"&amp;$T$4</f>
        <v>Y1P_Table3a_2013</v>
      </c>
    </row>
    <row r="11" spans="1:24" x14ac:dyDescent="0.2">
      <c r="A11" s="27"/>
      <c r="B11" s="47"/>
      <c r="C11" s="47"/>
      <c r="D11" s="47"/>
      <c r="E11" s="48"/>
      <c r="F11" s="48"/>
      <c r="G11" s="48"/>
      <c r="H11" s="47"/>
      <c r="I11" s="61"/>
      <c r="J11" s="61"/>
      <c r="K11" s="61"/>
      <c r="L11" s="61"/>
      <c r="M11" s="61"/>
      <c r="N11" s="61"/>
      <c r="O11" s="47"/>
      <c r="P11" s="47"/>
      <c r="Q11" s="47"/>
      <c r="R11" s="47"/>
      <c r="S11" s="48"/>
      <c r="T11" s="48"/>
      <c r="U11" s="48"/>
    </row>
    <row r="12" spans="1:24" x14ac:dyDescent="0.2">
      <c r="A12" s="27" t="s">
        <v>9</v>
      </c>
      <c r="B12" s="47">
        <f t="shared" ref="B12:B33" ca="1" si="0">VLOOKUP(TRIM($A12),INDIRECT($X$10),2,0)</f>
        <v>41880</v>
      </c>
      <c r="C12" s="47">
        <f t="shared" ref="C12:C33" ca="1" si="1">VLOOKUP(TRIM($A12),INDIRECT($X$10),3,0)</f>
        <v>40179</v>
      </c>
      <c r="D12" s="47">
        <f t="shared" ref="D12:D33" ca="1" si="2">VLOOKUP(TRIM($A12),INDIRECT($X$10),4,0)</f>
        <v>82059</v>
      </c>
      <c r="E12" s="47">
        <f t="shared" ref="E12:E33" ca="1" si="3">VLOOKUP(TRIM($A12),INDIRECT($X$10),5,0)</f>
        <v>48</v>
      </c>
      <c r="F12" s="47">
        <f t="shared" ref="F12:F33" ca="1" si="4">VLOOKUP(TRIM($A12),INDIRECT($X$10),6,0)</f>
        <v>57</v>
      </c>
      <c r="G12" s="47">
        <f t="shared" ref="G12:G33" ca="1" si="5">VLOOKUP(TRIM($A12),INDIRECT($X$10),7,0)</f>
        <v>52</v>
      </c>
      <c r="H12" s="47"/>
      <c r="I12" s="47">
        <f t="shared" ref="I12:I33" ca="1" si="6">VLOOKUP(TRIM($A12),INDIRECT($X$10),8,0)</f>
        <v>193266</v>
      </c>
      <c r="J12" s="47">
        <f t="shared" ref="J12:J33" ca="1" si="7">VLOOKUP(TRIM($A12),INDIRECT($X$10),9,0)</f>
        <v>183048</v>
      </c>
      <c r="K12" s="47">
        <f t="shared" ref="K12:K33" ca="1" si="8">VLOOKUP(TRIM($A12),INDIRECT($X$10),10,0)</f>
        <v>376314</v>
      </c>
      <c r="L12" s="47">
        <f t="shared" ref="L12:L33" ca="1" si="9">VLOOKUP(TRIM($A12),INDIRECT($X$10),11,0)</f>
        <v>68</v>
      </c>
      <c r="M12" s="47">
        <f t="shared" ref="M12:M33" ca="1" si="10">VLOOKUP(TRIM($A12),INDIRECT($X$10),12,0)</f>
        <v>76</v>
      </c>
      <c r="N12" s="47">
        <f t="shared" ref="N12:N33" ca="1" si="11">VLOOKUP(TRIM($A12),INDIRECT($X$10),13,0)</f>
        <v>72</v>
      </c>
      <c r="O12" s="47"/>
      <c r="P12" s="47">
        <f t="shared" ref="P12:P33" ca="1" si="12">VLOOKUP(TRIM($A12),INDIRECT($X$10),14,0)</f>
        <v>235146</v>
      </c>
      <c r="Q12" s="47">
        <f t="shared" ref="Q12:Q33" ca="1" si="13">VLOOKUP(TRIM($A12),INDIRECT($X$10),15,0)</f>
        <v>223227</v>
      </c>
      <c r="R12" s="47">
        <f t="shared" ref="R12:R33" ca="1" si="14">VLOOKUP(TRIM($A12),INDIRECT($X$10),16,0)</f>
        <v>458373</v>
      </c>
      <c r="S12" s="47">
        <f t="shared" ref="S12:S33" ca="1" si="15">VLOOKUP(TRIM($A12),INDIRECT($X$10),17,0)</f>
        <v>65</v>
      </c>
      <c r="T12" s="47">
        <f t="shared" ref="T12:T33" ca="1" si="16">VLOOKUP(TRIM($A12),INDIRECT($X$10),18,0)</f>
        <v>73</v>
      </c>
      <c r="U12" s="47">
        <f t="shared" ref="U12:U33" ca="1" si="17">VLOOKUP(TRIM($A12),INDIRECT($X$10),19,0)</f>
        <v>69</v>
      </c>
    </row>
    <row r="13" spans="1:24" x14ac:dyDescent="0.2">
      <c r="A13" s="62" t="s">
        <v>484</v>
      </c>
      <c r="B13" s="178">
        <f t="shared" ca="1" si="0"/>
        <v>39144</v>
      </c>
      <c r="C13" s="178">
        <f t="shared" ca="1" si="1"/>
        <v>37596</v>
      </c>
      <c r="D13" s="178">
        <f t="shared" ca="1" si="2"/>
        <v>76740</v>
      </c>
      <c r="E13" s="178">
        <f t="shared" ca="1" si="3"/>
        <v>48</v>
      </c>
      <c r="F13" s="178">
        <f t="shared" ca="1" si="4"/>
        <v>58</v>
      </c>
      <c r="G13" s="178">
        <f t="shared" ca="1" si="5"/>
        <v>53</v>
      </c>
      <c r="H13" s="178"/>
      <c r="I13" s="178">
        <f t="shared" ca="1" si="6"/>
        <v>177469</v>
      </c>
      <c r="J13" s="178">
        <f t="shared" ca="1" si="7"/>
        <v>168093</v>
      </c>
      <c r="K13" s="178">
        <f t="shared" ca="1" si="8"/>
        <v>345562</v>
      </c>
      <c r="L13" s="178">
        <f t="shared" ca="1" si="9"/>
        <v>69</v>
      </c>
      <c r="M13" s="178">
        <f t="shared" ca="1" si="10"/>
        <v>77</v>
      </c>
      <c r="N13" s="178">
        <f t="shared" ca="1" si="11"/>
        <v>73</v>
      </c>
      <c r="O13" s="178"/>
      <c r="P13" s="178">
        <f t="shared" ca="1" si="12"/>
        <v>216613</v>
      </c>
      <c r="Q13" s="178">
        <f t="shared" ca="1" si="13"/>
        <v>205689</v>
      </c>
      <c r="R13" s="178">
        <f t="shared" ca="1" si="14"/>
        <v>422302</v>
      </c>
      <c r="S13" s="178">
        <f t="shared" ca="1" si="15"/>
        <v>65</v>
      </c>
      <c r="T13" s="178">
        <f t="shared" ca="1" si="16"/>
        <v>73</v>
      </c>
      <c r="U13" s="178">
        <f t="shared" ca="1" si="17"/>
        <v>69</v>
      </c>
    </row>
    <row r="14" spans="1:24" x14ac:dyDescent="0.2">
      <c r="A14" s="62" t="s">
        <v>31</v>
      </c>
      <c r="B14" s="178">
        <f t="shared" ca="1" si="0"/>
        <v>143</v>
      </c>
      <c r="C14" s="178">
        <f t="shared" ca="1" si="1"/>
        <v>154</v>
      </c>
      <c r="D14" s="178">
        <f t="shared" ca="1" si="2"/>
        <v>297</v>
      </c>
      <c r="E14" s="178">
        <f t="shared" ca="1" si="3"/>
        <v>42</v>
      </c>
      <c r="F14" s="178">
        <f t="shared" ca="1" si="4"/>
        <v>53</v>
      </c>
      <c r="G14" s="178">
        <f t="shared" ca="1" si="5"/>
        <v>48</v>
      </c>
      <c r="H14" s="178"/>
      <c r="I14" s="178">
        <f t="shared" ca="1" si="6"/>
        <v>734</v>
      </c>
      <c r="J14" s="178">
        <f t="shared" ca="1" si="7"/>
        <v>662</v>
      </c>
      <c r="K14" s="178">
        <f t="shared" ca="1" si="8"/>
        <v>1396</v>
      </c>
      <c r="L14" s="178">
        <f t="shared" ca="1" si="9"/>
        <v>70</v>
      </c>
      <c r="M14" s="178">
        <f t="shared" ca="1" si="10"/>
        <v>77</v>
      </c>
      <c r="N14" s="178">
        <f t="shared" ca="1" si="11"/>
        <v>74</v>
      </c>
      <c r="O14" s="178"/>
      <c r="P14" s="178">
        <f t="shared" ca="1" si="12"/>
        <v>877</v>
      </c>
      <c r="Q14" s="178">
        <f t="shared" ca="1" si="13"/>
        <v>816</v>
      </c>
      <c r="R14" s="178">
        <f t="shared" ca="1" si="14"/>
        <v>1693</v>
      </c>
      <c r="S14" s="178">
        <f t="shared" ca="1" si="15"/>
        <v>65</v>
      </c>
      <c r="T14" s="178">
        <f t="shared" ca="1" si="16"/>
        <v>73</v>
      </c>
      <c r="U14" s="178">
        <f t="shared" ca="1" si="17"/>
        <v>69</v>
      </c>
    </row>
    <row r="15" spans="1:24" x14ac:dyDescent="0.2">
      <c r="A15" s="62" t="s">
        <v>485</v>
      </c>
      <c r="B15" s="178">
        <f t="shared" ca="1" si="0"/>
        <v>176</v>
      </c>
      <c r="C15" s="178">
        <f t="shared" ca="1" si="1"/>
        <v>175</v>
      </c>
      <c r="D15" s="178">
        <f t="shared" ca="1" si="2"/>
        <v>351</v>
      </c>
      <c r="E15" s="178">
        <f t="shared" ca="1" si="3"/>
        <v>22</v>
      </c>
      <c r="F15" s="178">
        <f t="shared" ca="1" si="4"/>
        <v>35</v>
      </c>
      <c r="G15" s="178">
        <f t="shared" ca="1" si="5"/>
        <v>28</v>
      </c>
      <c r="H15" s="178"/>
      <c r="I15" s="178">
        <f t="shared" ca="1" si="6"/>
        <v>82</v>
      </c>
      <c r="J15" s="178">
        <f t="shared" ca="1" si="7"/>
        <v>96</v>
      </c>
      <c r="K15" s="178">
        <f t="shared" ca="1" si="8"/>
        <v>178</v>
      </c>
      <c r="L15" s="178">
        <f t="shared" ca="1" si="9"/>
        <v>22</v>
      </c>
      <c r="M15" s="178">
        <f t="shared" ca="1" si="10"/>
        <v>29</v>
      </c>
      <c r="N15" s="178">
        <f t="shared" ca="1" si="11"/>
        <v>26</v>
      </c>
      <c r="O15" s="178"/>
      <c r="P15" s="178">
        <f t="shared" ca="1" si="12"/>
        <v>258</v>
      </c>
      <c r="Q15" s="178">
        <f t="shared" ca="1" si="13"/>
        <v>271</v>
      </c>
      <c r="R15" s="178">
        <f t="shared" ca="1" si="14"/>
        <v>529</v>
      </c>
      <c r="S15" s="178">
        <f t="shared" ca="1" si="15"/>
        <v>22</v>
      </c>
      <c r="T15" s="178">
        <f t="shared" ca="1" si="16"/>
        <v>33</v>
      </c>
      <c r="U15" s="178">
        <f t="shared" ca="1" si="17"/>
        <v>28</v>
      </c>
    </row>
    <row r="16" spans="1:24" x14ac:dyDescent="0.2">
      <c r="A16" s="62" t="s">
        <v>32</v>
      </c>
      <c r="B16" s="178">
        <f t="shared" ca="1" si="0"/>
        <v>434</v>
      </c>
      <c r="C16" s="178">
        <f t="shared" ca="1" si="1"/>
        <v>407</v>
      </c>
      <c r="D16" s="178">
        <f t="shared" ca="1" si="2"/>
        <v>841</v>
      </c>
      <c r="E16" s="178">
        <f t="shared" ca="1" si="3"/>
        <v>17</v>
      </c>
      <c r="F16" s="178">
        <f t="shared" ca="1" si="4"/>
        <v>25</v>
      </c>
      <c r="G16" s="178">
        <f t="shared" ca="1" si="5"/>
        <v>21</v>
      </c>
      <c r="H16" s="178"/>
      <c r="I16" s="178">
        <f t="shared" ca="1" si="6"/>
        <v>416</v>
      </c>
      <c r="J16" s="178">
        <f t="shared" ca="1" si="7"/>
        <v>413</v>
      </c>
      <c r="K16" s="178">
        <f t="shared" ca="1" si="8"/>
        <v>829</v>
      </c>
      <c r="L16" s="178">
        <f t="shared" ca="1" si="9"/>
        <v>23</v>
      </c>
      <c r="M16" s="178">
        <f t="shared" ca="1" si="10"/>
        <v>27</v>
      </c>
      <c r="N16" s="178">
        <f t="shared" ca="1" si="11"/>
        <v>25</v>
      </c>
      <c r="O16" s="178"/>
      <c r="P16" s="178">
        <f t="shared" ca="1" si="12"/>
        <v>850</v>
      </c>
      <c r="Q16" s="178">
        <f t="shared" ca="1" si="13"/>
        <v>820</v>
      </c>
      <c r="R16" s="178">
        <f t="shared" ca="1" si="14"/>
        <v>1670</v>
      </c>
      <c r="S16" s="178">
        <f t="shared" ca="1" si="15"/>
        <v>20</v>
      </c>
      <c r="T16" s="178">
        <f t="shared" ca="1" si="16"/>
        <v>26</v>
      </c>
      <c r="U16" s="178">
        <f t="shared" ca="1" si="17"/>
        <v>23</v>
      </c>
    </row>
    <row r="17" spans="1:21" x14ac:dyDescent="0.2">
      <c r="A17" s="62" t="s">
        <v>486</v>
      </c>
      <c r="B17" s="178">
        <f t="shared" ca="1" si="0"/>
        <v>1983</v>
      </c>
      <c r="C17" s="178">
        <f t="shared" ca="1" si="1"/>
        <v>1847</v>
      </c>
      <c r="D17" s="178">
        <f t="shared" ca="1" si="2"/>
        <v>3830</v>
      </c>
      <c r="E17" s="178">
        <f t="shared" ca="1" si="3"/>
        <v>50</v>
      </c>
      <c r="F17" s="178">
        <f t="shared" ca="1" si="4"/>
        <v>57</v>
      </c>
      <c r="G17" s="178">
        <f t="shared" ca="1" si="5"/>
        <v>53</v>
      </c>
      <c r="H17" s="178"/>
      <c r="I17" s="178">
        <f t="shared" ca="1" si="6"/>
        <v>14565</v>
      </c>
      <c r="J17" s="178">
        <f t="shared" ca="1" si="7"/>
        <v>13784</v>
      </c>
      <c r="K17" s="178">
        <f t="shared" ca="1" si="8"/>
        <v>28349</v>
      </c>
      <c r="L17" s="178">
        <f t="shared" ca="1" si="9"/>
        <v>64</v>
      </c>
      <c r="M17" s="178">
        <f t="shared" ca="1" si="10"/>
        <v>70</v>
      </c>
      <c r="N17" s="178">
        <f t="shared" ca="1" si="11"/>
        <v>67</v>
      </c>
      <c r="O17" s="178"/>
      <c r="P17" s="178">
        <f t="shared" ca="1" si="12"/>
        <v>16548</v>
      </c>
      <c r="Q17" s="178">
        <f t="shared" ca="1" si="13"/>
        <v>15631</v>
      </c>
      <c r="R17" s="178">
        <f t="shared" ca="1" si="14"/>
        <v>32179</v>
      </c>
      <c r="S17" s="178">
        <f t="shared" ca="1" si="15"/>
        <v>62</v>
      </c>
      <c r="T17" s="178">
        <f t="shared" ca="1" si="16"/>
        <v>68</v>
      </c>
      <c r="U17" s="178">
        <f t="shared" ca="1" si="17"/>
        <v>65</v>
      </c>
    </row>
    <row r="18" spans="1:21" x14ac:dyDescent="0.2">
      <c r="A18" s="27" t="s">
        <v>10</v>
      </c>
      <c r="B18" s="47">
        <f t="shared" ca="1" si="0"/>
        <v>4991</v>
      </c>
      <c r="C18" s="47">
        <f t="shared" ca="1" si="1"/>
        <v>4750</v>
      </c>
      <c r="D18" s="47">
        <f t="shared" ca="1" si="2"/>
        <v>9741</v>
      </c>
      <c r="E18" s="47">
        <f t="shared" ca="1" si="3"/>
        <v>54</v>
      </c>
      <c r="F18" s="47">
        <f t="shared" ca="1" si="4"/>
        <v>65</v>
      </c>
      <c r="G18" s="47">
        <f t="shared" ca="1" si="5"/>
        <v>60</v>
      </c>
      <c r="H18" s="47"/>
      <c r="I18" s="47">
        <f t="shared" ca="1" si="6"/>
        <v>12339</v>
      </c>
      <c r="J18" s="47">
        <f t="shared" ca="1" si="7"/>
        <v>11929</v>
      </c>
      <c r="K18" s="47">
        <f t="shared" ca="1" si="8"/>
        <v>24268</v>
      </c>
      <c r="L18" s="47">
        <f t="shared" ca="1" si="9"/>
        <v>72</v>
      </c>
      <c r="M18" s="47">
        <f t="shared" ca="1" si="10"/>
        <v>78</v>
      </c>
      <c r="N18" s="47">
        <f t="shared" ca="1" si="11"/>
        <v>75</v>
      </c>
      <c r="O18" s="47"/>
      <c r="P18" s="47">
        <f t="shared" ca="1" si="12"/>
        <v>17330</v>
      </c>
      <c r="Q18" s="47">
        <f t="shared" ca="1" si="13"/>
        <v>16679</v>
      </c>
      <c r="R18" s="47">
        <f t="shared" ca="1" si="14"/>
        <v>34009</v>
      </c>
      <c r="S18" s="47">
        <f t="shared" ca="1" si="15"/>
        <v>67</v>
      </c>
      <c r="T18" s="47">
        <f t="shared" ca="1" si="16"/>
        <v>75</v>
      </c>
      <c r="U18" s="47">
        <f t="shared" ca="1" si="17"/>
        <v>71</v>
      </c>
    </row>
    <row r="19" spans="1:21" x14ac:dyDescent="0.2">
      <c r="A19" s="62" t="s">
        <v>487</v>
      </c>
      <c r="B19" s="178">
        <f t="shared" ca="1" si="0"/>
        <v>1854</v>
      </c>
      <c r="C19" s="178">
        <f t="shared" ca="1" si="1"/>
        <v>1841</v>
      </c>
      <c r="D19" s="178">
        <f t="shared" ca="1" si="2"/>
        <v>3695</v>
      </c>
      <c r="E19" s="178">
        <f t="shared" ca="1" si="3"/>
        <v>50</v>
      </c>
      <c r="F19" s="178">
        <f t="shared" ca="1" si="4"/>
        <v>61</v>
      </c>
      <c r="G19" s="178">
        <f t="shared" ca="1" si="5"/>
        <v>56</v>
      </c>
      <c r="H19" s="178"/>
      <c r="I19" s="178">
        <f t="shared" ca="1" si="6"/>
        <v>2804</v>
      </c>
      <c r="J19" s="178">
        <f t="shared" ca="1" si="7"/>
        <v>2735</v>
      </c>
      <c r="K19" s="178">
        <f t="shared" ca="1" si="8"/>
        <v>5539</v>
      </c>
      <c r="L19" s="178">
        <f t="shared" ca="1" si="9"/>
        <v>65</v>
      </c>
      <c r="M19" s="178">
        <f t="shared" ca="1" si="10"/>
        <v>75</v>
      </c>
      <c r="N19" s="178">
        <f t="shared" ca="1" si="11"/>
        <v>70</v>
      </c>
      <c r="O19" s="178"/>
      <c r="P19" s="178">
        <f t="shared" ca="1" si="12"/>
        <v>4658</v>
      </c>
      <c r="Q19" s="178">
        <f t="shared" ca="1" si="13"/>
        <v>4576</v>
      </c>
      <c r="R19" s="178">
        <f t="shared" ca="1" si="14"/>
        <v>9234</v>
      </c>
      <c r="S19" s="178">
        <f t="shared" ca="1" si="15"/>
        <v>59</v>
      </c>
      <c r="T19" s="178">
        <f t="shared" ca="1" si="16"/>
        <v>69</v>
      </c>
      <c r="U19" s="178">
        <f t="shared" ca="1" si="17"/>
        <v>64</v>
      </c>
    </row>
    <row r="20" spans="1:21" x14ac:dyDescent="0.2">
      <c r="A20" s="62" t="s">
        <v>488</v>
      </c>
      <c r="B20" s="178">
        <f t="shared" ca="1" si="0"/>
        <v>736</v>
      </c>
      <c r="C20" s="178">
        <f t="shared" ca="1" si="1"/>
        <v>732</v>
      </c>
      <c r="D20" s="178">
        <f t="shared" ca="1" si="2"/>
        <v>1468</v>
      </c>
      <c r="E20" s="178">
        <f t="shared" ca="1" si="3"/>
        <v>58</v>
      </c>
      <c r="F20" s="178">
        <f t="shared" ca="1" si="4"/>
        <v>68</v>
      </c>
      <c r="G20" s="178">
        <f t="shared" ca="1" si="5"/>
        <v>63</v>
      </c>
      <c r="H20" s="178"/>
      <c r="I20" s="178">
        <f t="shared" ca="1" si="6"/>
        <v>1649</v>
      </c>
      <c r="J20" s="178">
        <f t="shared" ca="1" si="7"/>
        <v>1525</v>
      </c>
      <c r="K20" s="178">
        <f t="shared" ca="1" si="8"/>
        <v>3174</v>
      </c>
      <c r="L20" s="178">
        <f t="shared" ca="1" si="9"/>
        <v>71</v>
      </c>
      <c r="M20" s="178">
        <f t="shared" ca="1" si="10"/>
        <v>76</v>
      </c>
      <c r="N20" s="178">
        <f t="shared" ca="1" si="11"/>
        <v>74</v>
      </c>
      <c r="O20" s="178"/>
      <c r="P20" s="178">
        <f t="shared" ca="1" si="12"/>
        <v>2385</v>
      </c>
      <c r="Q20" s="178">
        <f t="shared" ca="1" si="13"/>
        <v>2257</v>
      </c>
      <c r="R20" s="178">
        <f t="shared" ca="1" si="14"/>
        <v>4642</v>
      </c>
      <c r="S20" s="178">
        <f t="shared" ca="1" si="15"/>
        <v>67</v>
      </c>
      <c r="T20" s="178">
        <f t="shared" ca="1" si="16"/>
        <v>74</v>
      </c>
      <c r="U20" s="178">
        <f t="shared" ca="1" si="17"/>
        <v>70</v>
      </c>
    </row>
    <row r="21" spans="1:21" x14ac:dyDescent="0.2">
      <c r="A21" s="62" t="s">
        <v>489</v>
      </c>
      <c r="B21" s="178">
        <f t="shared" ca="1" si="0"/>
        <v>781</v>
      </c>
      <c r="C21" s="178">
        <f t="shared" ca="1" si="1"/>
        <v>751</v>
      </c>
      <c r="D21" s="178">
        <f t="shared" ca="1" si="2"/>
        <v>1532</v>
      </c>
      <c r="E21" s="178">
        <f t="shared" ca="1" si="3"/>
        <v>55</v>
      </c>
      <c r="F21" s="178">
        <f t="shared" ca="1" si="4"/>
        <v>68</v>
      </c>
      <c r="G21" s="178">
        <f t="shared" ca="1" si="5"/>
        <v>61</v>
      </c>
      <c r="H21" s="178"/>
      <c r="I21" s="178">
        <f t="shared" ca="1" si="6"/>
        <v>3291</v>
      </c>
      <c r="J21" s="178">
        <f t="shared" ca="1" si="7"/>
        <v>3219</v>
      </c>
      <c r="K21" s="178">
        <f t="shared" ca="1" si="8"/>
        <v>6510</v>
      </c>
      <c r="L21" s="178">
        <f t="shared" ca="1" si="9"/>
        <v>75</v>
      </c>
      <c r="M21" s="178">
        <f t="shared" ca="1" si="10"/>
        <v>81</v>
      </c>
      <c r="N21" s="178">
        <f t="shared" ca="1" si="11"/>
        <v>78</v>
      </c>
      <c r="O21" s="178"/>
      <c r="P21" s="178">
        <f t="shared" ca="1" si="12"/>
        <v>4072</v>
      </c>
      <c r="Q21" s="178">
        <f t="shared" ca="1" si="13"/>
        <v>3970</v>
      </c>
      <c r="R21" s="178">
        <f t="shared" ca="1" si="14"/>
        <v>8042</v>
      </c>
      <c r="S21" s="178">
        <f t="shared" ca="1" si="15"/>
        <v>71</v>
      </c>
      <c r="T21" s="178">
        <f t="shared" ca="1" si="16"/>
        <v>79</v>
      </c>
      <c r="U21" s="178">
        <f t="shared" ca="1" si="17"/>
        <v>75</v>
      </c>
    </row>
    <row r="22" spans="1:21" x14ac:dyDescent="0.2">
      <c r="A22" s="62" t="s">
        <v>493</v>
      </c>
      <c r="B22" s="178">
        <f t="shared" ca="1" si="0"/>
        <v>1620</v>
      </c>
      <c r="C22" s="178">
        <f t="shared" ca="1" si="1"/>
        <v>1426</v>
      </c>
      <c r="D22" s="178">
        <f t="shared" ca="1" si="2"/>
        <v>3046</v>
      </c>
      <c r="E22" s="178">
        <f t="shared" ca="1" si="3"/>
        <v>57</v>
      </c>
      <c r="F22" s="178">
        <f t="shared" ca="1" si="4"/>
        <v>68</v>
      </c>
      <c r="G22" s="178">
        <f t="shared" ca="1" si="5"/>
        <v>62</v>
      </c>
      <c r="H22" s="178"/>
      <c r="I22" s="178">
        <f t="shared" ca="1" si="6"/>
        <v>4595</v>
      </c>
      <c r="J22" s="178">
        <f t="shared" ca="1" si="7"/>
        <v>4450</v>
      </c>
      <c r="K22" s="178">
        <f t="shared" ca="1" si="8"/>
        <v>9045</v>
      </c>
      <c r="L22" s="178">
        <f t="shared" ca="1" si="9"/>
        <v>73</v>
      </c>
      <c r="M22" s="178">
        <f t="shared" ca="1" si="10"/>
        <v>79</v>
      </c>
      <c r="N22" s="178">
        <f t="shared" ca="1" si="11"/>
        <v>76</v>
      </c>
      <c r="O22" s="178"/>
      <c r="P22" s="178">
        <f t="shared" ca="1" si="12"/>
        <v>6215</v>
      </c>
      <c r="Q22" s="178">
        <f t="shared" ca="1" si="13"/>
        <v>5876</v>
      </c>
      <c r="R22" s="178">
        <f t="shared" ca="1" si="14"/>
        <v>12091</v>
      </c>
      <c r="S22" s="178">
        <f t="shared" ca="1" si="15"/>
        <v>69</v>
      </c>
      <c r="T22" s="178">
        <f t="shared" ca="1" si="16"/>
        <v>76</v>
      </c>
      <c r="U22" s="178">
        <f t="shared" ca="1" si="17"/>
        <v>73</v>
      </c>
    </row>
    <row r="23" spans="1:21" x14ac:dyDescent="0.2">
      <c r="A23" s="27" t="s">
        <v>11</v>
      </c>
      <c r="B23" s="47">
        <f t="shared" ca="1" si="0"/>
        <v>5449</v>
      </c>
      <c r="C23" s="47">
        <f t="shared" ca="1" si="1"/>
        <v>5196</v>
      </c>
      <c r="D23" s="47">
        <f t="shared" ca="1" si="2"/>
        <v>10645</v>
      </c>
      <c r="E23" s="47">
        <f t="shared" ca="1" si="3"/>
        <v>59</v>
      </c>
      <c r="F23" s="47">
        <f t="shared" ca="1" si="4"/>
        <v>68</v>
      </c>
      <c r="G23" s="47">
        <f t="shared" ca="1" si="5"/>
        <v>64</v>
      </c>
      <c r="H23" s="47"/>
      <c r="I23" s="47">
        <f t="shared" ca="1" si="6"/>
        <v>27827</v>
      </c>
      <c r="J23" s="47">
        <f t="shared" ca="1" si="7"/>
        <v>26358</v>
      </c>
      <c r="K23" s="47">
        <f t="shared" ca="1" si="8"/>
        <v>54185</v>
      </c>
      <c r="L23" s="47">
        <f t="shared" ca="1" si="9"/>
        <v>71</v>
      </c>
      <c r="M23" s="47">
        <f t="shared" ca="1" si="10"/>
        <v>78</v>
      </c>
      <c r="N23" s="47">
        <f t="shared" ca="1" si="11"/>
        <v>74</v>
      </c>
      <c r="O23" s="47"/>
      <c r="P23" s="47">
        <f t="shared" ca="1" si="12"/>
        <v>33276</v>
      </c>
      <c r="Q23" s="47">
        <f t="shared" ca="1" si="13"/>
        <v>31554</v>
      </c>
      <c r="R23" s="47">
        <f t="shared" ca="1" si="14"/>
        <v>64830</v>
      </c>
      <c r="S23" s="47">
        <f t="shared" ca="1" si="15"/>
        <v>69</v>
      </c>
      <c r="T23" s="47">
        <f t="shared" ca="1" si="16"/>
        <v>76</v>
      </c>
      <c r="U23" s="47">
        <f t="shared" ca="1" si="17"/>
        <v>73</v>
      </c>
    </row>
    <row r="24" spans="1:21" x14ac:dyDescent="0.2">
      <c r="A24" s="62" t="s">
        <v>33</v>
      </c>
      <c r="B24" s="178">
        <f t="shared" ca="1" si="0"/>
        <v>550</v>
      </c>
      <c r="C24" s="178">
        <f t="shared" ca="1" si="1"/>
        <v>510</v>
      </c>
      <c r="D24" s="178">
        <f t="shared" ca="1" si="2"/>
        <v>1060</v>
      </c>
      <c r="E24" s="178">
        <f t="shared" ca="1" si="3"/>
        <v>63</v>
      </c>
      <c r="F24" s="178">
        <f t="shared" ca="1" si="4"/>
        <v>75</v>
      </c>
      <c r="G24" s="178">
        <f t="shared" ca="1" si="5"/>
        <v>69</v>
      </c>
      <c r="H24" s="178"/>
      <c r="I24" s="178">
        <f t="shared" ca="1" si="6"/>
        <v>8167</v>
      </c>
      <c r="J24" s="178">
        <f t="shared" ca="1" si="7"/>
        <v>7601</v>
      </c>
      <c r="K24" s="178">
        <f t="shared" ca="1" si="8"/>
        <v>15768</v>
      </c>
      <c r="L24" s="178">
        <f t="shared" ca="1" si="9"/>
        <v>78</v>
      </c>
      <c r="M24" s="178">
        <f t="shared" ca="1" si="10"/>
        <v>83</v>
      </c>
      <c r="N24" s="178">
        <f t="shared" ca="1" si="11"/>
        <v>81</v>
      </c>
      <c r="O24" s="178"/>
      <c r="P24" s="178">
        <f t="shared" ca="1" si="12"/>
        <v>8717</v>
      </c>
      <c r="Q24" s="178">
        <f t="shared" ca="1" si="13"/>
        <v>8111</v>
      </c>
      <c r="R24" s="178">
        <f t="shared" ca="1" si="14"/>
        <v>16828</v>
      </c>
      <c r="S24" s="178">
        <f t="shared" ca="1" si="15"/>
        <v>77</v>
      </c>
      <c r="T24" s="178">
        <f t="shared" ca="1" si="16"/>
        <v>83</v>
      </c>
      <c r="U24" s="178">
        <f t="shared" ca="1" si="17"/>
        <v>80</v>
      </c>
    </row>
    <row r="25" spans="1:21" x14ac:dyDescent="0.2">
      <c r="A25" s="62" t="s">
        <v>34</v>
      </c>
      <c r="B25" s="178">
        <f t="shared" ca="1" si="0"/>
        <v>2650</v>
      </c>
      <c r="C25" s="178">
        <f t="shared" ca="1" si="1"/>
        <v>2505</v>
      </c>
      <c r="D25" s="178">
        <f t="shared" ca="1" si="2"/>
        <v>5155</v>
      </c>
      <c r="E25" s="178">
        <f t="shared" ca="1" si="3"/>
        <v>56</v>
      </c>
      <c r="F25" s="178">
        <f t="shared" ca="1" si="4"/>
        <v>66</v>
      </c>
      <c r="G25" s="178">
        <f t="shared" ca="1" si="5"/>
        <v>61</v>
      </c>
      <c r="H25" s="178"/>
      <c r="I25" s="178">
        <f t="shared" ca="1" si="6"/>
        <v>10502</v>
      </c>
      <c r="J25" s="178">
        <f t="shared" ca="1" si="7"/>
        <v>10038</v>
      </c>
      <c r="K25" s="178">
        <f t="shared" ca="1" si="8"/>
        <v>20540</v>
      </c>
      <c r="L25" s="178">
        <f t="shared" ca="1" si="9"/>
        <v>66</v>
      </c>
      <c r="M25" s="178">
        <f t="shared" ca="1" si="10"/>
        <v>73</v>
      </c>
      <c r="N25" s="178">
        <f t="shared" ca="1" si="11"/>
        <v>69</v>
      </c>
      <c r="O25" s="178"/>
      <c r="P25" s="178">
        <f t="shared" ca="1" si="12"/>
        <v>13152</v>
      </c>
      <c r="Q25" s="178">
        <f t="shared" ca="1" si="13"/>
        <v>12543</v>
      </c>
      <c r="R25" s="178">
        <f t="shared" ca="1" si="14"/>
        <v>25695</v>
      </c>
      <c r="S25" s="178">
        <f t="shared" ca="1" si="15"/>
        <v>64</v>
      </c>
      <c r="T25" s="178">
        <f t="shared" ca="1" si="16"/>
        <v>71</v>
      </c>
      <c r="U25" s="178">
        <f t="shared" ca="1" si="17"/>
        <v>68</v>
      </c>
    </row>
    <row r="26" spans="1:21" x14ac:dyDescent="0.2">
      <c r="A26" s="62" t="s">
        <v>35</v>
      </c>
      <c r="B26" s="178">
        <f t="shared" ca="1" si="0"/>
        <v>1317</v>
      </c>
      <c r="C26" s="178">
        <f t="shared" ca="1" si="1"/>
        <v>1290</v>
      </c>
      <c r="D26" s="178">
        <f t="shared" ca="1" si="2"/>
        <v>2607</v>
      </c>
      <c r="E26" s="178">
        <f t="shared" ca="1" si="3"/>
        <v>62</v>
      </c>
      <c r="F26" s="178">
        <f t="shared" ca="1" si="4"/>
        <v>70</v>
      </c>
      <c r="G26" s="178">
        <f t="shared" ca="1" si="5"/>
        <v>66</v>
      </c>
      <c r="H26" s="178"/>
      <c r="I26" s="178">
        <f t="shared" ca="1" si="6"/>
        <v>3767</v>
      </c>
      <c r="J26" s="178">
        <f t="shared" ca="1" si="7"/>
        <v>3566</v>
      </c>
      <c r="K26" s="178">
        <f t="shared" ca="1" si="8"/>
        <v>7333</v>
      </c>
      <c r="L26" s="178">
        <f t="shared" ca="1" si="9"/>
        <v>68</v>
      </c>
      <c r="M26" s="178">
        <f t="shared" ca="1" si="10"/>
        <v>76</v>
      </c>
      <c r="N26" s="178">
        <f t="shared" ca="1" si="11"/>
        <v>72</v>
      </c>
      <c r="O26" s="178"/>
      <c r="P26" s="178">
        <f t="shared" ca="1" si="12"/>
        <v>5084</v>
      </c>
      <c r="Q26" s="178">
        <f t="shared" ca="1" si="13"/>
        <v>4856</v>
      </c>
      <c r="R26" s="178">
        <f t="shared" ca="1" si="14"/>
        <v>9940</v>
      </c>
      <c r="S26" s="178">
        <f t="shared" ca="1" si="15"/>
        <v>67</v>
      </c>
      <c r="T26" s="178">
        <f t="shared" ca="1" si="16"/>
        <v>74</v>
      </c>
      <c r="U26" s="178">
        <f t="shared" ca="1" si="17"/>
        <v>70</v>
      </c>
    </row>
    <row r="27" spans="1:21" x14ac:dyDescent="0.2">
      <c r="A27" s="62" t="s">
        <v>494</v>
      </c>
      <c r="B27" s="178">
        <f t="shared" ca="1" si="0"/>
        <v>932</v>
      </c>
      <c r="C27" s="178">
        <f t="shared" ca="1" si="1"/>
        <v>891</v>
      </c>
      <c r="D27" s="178">
        <f t="shared" ca="1" si="2"/>
        <v>1823</v>
      </c>
      <c r="E27" s="178">
        <f t="shared" ca="1" si="3"/>
        <v>62</v>
      </c>
      <c r="F27" s="178">
        <f t="shared" ca="1" si="4"/>
        <v>69</v>
      </c>
      <c r="G27" s="178">
        <f t="shared" ca="1" si="5"/>
        <v>65</v>
      </c>
      <c r="H27" s="178"/>
      <c r="I27" s="178">
        <f t="shared" ca="1" si="6"/>
        <v>5391</v>
      </c>
      <c r="J27" s="178">
        <f t="shared" ca="1" si="7"/>
        <v>5153</v>
      </c>
      <c r="K27" s="178">
        <f t="shared" ca="1" si="8"/>
        <v>10544</v>
      </c>
      <c r="L27" s="178">
        <f t="shared" ca="1" si="9"/>
        <v>74</v>
      </c>
      <c r="M27" s="178">
        <f t="shared" ca="1" si="10"/>
        <v>80</v>
      </c>
      <c r="N27" s="178">
        <f t="shared" ca="1" si="11"/>
        <v>77</v>
      </c>
      <c r="O27" s="178"/>
      <c r="P27" s="178">
        <f t="shared" ca="1" si="12"/>
        <v>6323</v>
      </c>
      <c r="Q27" s="178">
        <f t="shared" ca="1" si="13"/>
        <v>6044</v>
      </c>
      <c r="R27" s="178">
        <f t="shared" ca="1" si="14"/>
        <v>12367</v>
      </c>
      <c r="S27" s="178">
        <f t="shared" ca="1" si="15"/>
        <v>72</v>
      </c>
      <c r="T27" s="178">
        <f t="shared" ca="1" si="16"/>
        <v>78</v>
      </c>
      <c r="U27" s="178">
        <f t="shared" ca="1" si="17"/>
        <v>75</v>
      </c>
    </row>
    <row r="28" spans="1:21" x14ac:dyDescent="0.2">
      <c r="A28" s="27" t="s">
        <v>12</v>
      </c>
      <c r="B28" s="47">
        <f t="shared" ca="1" si="0"/>
        <v>6414</v>
      </c>
      <c r="C28" s="47">
        <f t="shared" ca="1" si="1"/>
        <v>6350</v>
      </c>
      <c r="D28" s="47">
        <f t="shared" ca="1" si="2"/>
        <v>12764</v>
      </c>
      <c r="E28" s="47">
        <f t="shared" ca="1" si="3"/>
        <v>62</v>
      </c>
      <c r="F28" s="47">
        <f t="shared" ca="1" si="4"/>
        <v>71</v>
      </c>
      <c r="G28" s="47">
        <f t="shared" ca="1" si="5"/>
        <v>66</v>
      </c>
      <c r="H28" s="47"/>
      <c r="I28" s="47">
        <f t="shared" ca="1" si="6"/>
        <v>11039</v>
      </c>
      <c r="J28" s="47">
        <f t="shared" ca="1" si="7"/>
        <v>10791</v>
      </c>
      <c r="K28" s="47">
        <f t="shared" ca="1" si="8"/>
        <v>21830</v>
      </c>
      <c r="L28" s="47">
        <f t="shared" ca="1" si="9"/>
        <v>70</v>
      </c>
      <c r="M28" s="47">
        <f t="shared" ca="1" si="10"/>
        <v>78</v>
      </c>
      <c r="N28" s="47">
        <f t="shared" ca="1" si="11"/>
        <v>74</v>
      </c>
      <c r="O28" s="47"/>
      <c r="P28" s="47">
        <f t="shared" ca="1" si="12"/>
        <v>17453</v>
      </c>
      <c r="Q28" s="47">
        <f t="shared" ca="1" si="13"/>
        <v>17141</v>
      </c>
      <c r="R28" s="47">
        <f t="shared" ca="1" si="14"/>
        <v>34594</v>
      </c>
      <c r="S28" s="47">
        <f t="shared" ca="1" si="15"/>
        <v>67</v>
      </c>
      <c r="T28" s="47">
        <f t="shared" ca="1" si="16"/>
        <v>75</v>
      </c>
      <c r="U28" s="47">
        <f t="shared" ca="1" si="17"/>
        <v>71</v>
      </c>
    </row>
    <row r="29" spans="1:21" x14ac:dyDescent="0.2">
      <c r="A29" s="62" t="s">
        <v>490</v>
      </c>
      <c r="B29" s="178">
        <f t="shared" ca="1" si="0"/>
        <v>1363</v>
      </c>
      <c r="C29" s="178">
        <f t="shared" ca="1" si="1"/>
        <v>1380</v>
      </c>
      <c r="D29" s="178">
        <f t="shared" ca="1" si="2"/>
        <v>2743</v>
      </c>
      <c r="E29" s="178">
        <f t="shared" ca="1" si="3"/>
        <v>55</v>
      </c>
      <c r="F29" s="178">
        <f t="shared" ca="1" si="4"/>
        <v>64</v>
      </c>
      <c r="G29" s="178">
        <f t="shared" ca="1" si="5"/>
        <v>60</v>
      </c>
      <c r="H29" s="178"/>
      <c r="I29" s="178">
        <f t="shared" ca="1" si="6"/>
        <v>2190</v>
      </c>
      <c r="J29" s="178">
        <f t="shared" ca="1" si="7"/>
        <v>2133</v>
      </c>
      <c r="K29" s="178">
        <f t="shared" ca="1" si="8"/>
        <v>4323</v>
      </c>
      <c r="L29" s="178">
        <f t="shared" ca="1" si="9"/>
        <v>65</v>
      </c>
      <c r="M29" s="178">
        <f t="shared" ca="1" si="10"/>
        <v>75</v>
      </c>
      <c r="N29" s="178">
        <f t="shared" ca="1" si="11"/>
        <v>70</v>
      </c>
      <c r="O29" s="178"/>
      <c r="P29" s="178">
        <f t="shared" ca="1" si="12"/>
        <v>3553</v>
      </c>
      <c r="Q29" s="178">
        <f t="shared" ca="1" si="13"/>
        <v>3513</v>
      </c>
      <c r="R29" s="178">
        <f t="shared" ca="1" si="14"/>
        <v>7066</v>
      </c>
      <c r="S29" s="178">
        <f t="shared" ca="1" si="15"/>
        <v>61</v>
      </c>
      <c r="T29" s="178">
        <f t="shared" ca="1" si="16"/>
        <v>71</v>
      </c>
      <c r="U29" s="178">
        <f t="shared" ca="1" si="17"/>
        <v>66</v>
      </c>
    </row>
    <row r="30" spans="1:21" x14ac:dyDescent="0.2">
      <c r="A30" s="62" t="s">
        <v>491</v>
      </c>
      <c r="B30" s="178">
        <f t="shared" ca="1" si="0"/>
        <v>4249</v>
      </c>
      <c r="C30" s="178">
        <f t="shared" ca="1" si="1"/>
        <v>4158</v>
      </c>
      <c r="D30" s="178">
        <f t="shared" ca="1" si="2"/>
        <v>8407</v>
      </c>
      <c r="E30" s="178">
        <f t="shared" ca="1" si="3"/>
        <v>65</v>
      </c>
      <c r="F30" s="178">
        <f t="shared" ca="1" si="4"/>
        <v>73</v>
      </c>
      <c r="G30" s="178">
        <f t="shared" ca="1" si="5"/>
        <v>69</v>
      </c>
      <c r="H30" s="178"/>
      <c r="I30" s="178">
        <f t="shared" ca="1" si="6"/>
        <v>7381</v>
      </c>
      <c r="J30" s="178">
        <f t="shared" ca="1" si="7"/>
        <v>7318</v>
      </c>
      <c r="K30" s="178">
        <f t="shared" ca="1" si="8"/>
        <v>14699</v>
      </c>
      <c r="L30" s="178">
        <f t="shared" ca="1" si="9"/>
        <v>72</v>
      </c>
      <c r="M30" s="178">
        <f t="shared" ca="1" si="10"/>
        <v>79</v>
      </c>
      <c r="N30" s="178">
        <f t="shared" ca="1" si="11"/>
        <v>75</v>
      </c>
      <c r="O30" s="178"/>
      <c r="P30" s="178">
        <f t="shared" ca="1" si="12"/>
        <v>11630</v>
      </c>
      <c r="Q30" s="178">
        <f t="shared" ca="1" si="13"/>
        <v>11476</v>
      </c>
      <c r="R30" s="178">
        <f t="shared" ca="1" si="14"/>
        <v>23106</v>
      </c>
      <c r="S30" s="178">
        <f t="shared" ca="1" si="15"/>
        <v>69</v>
      </c>
      <c r="T30" s="178">
        <f t="shared" ca="1" si="16"/>
        <v>77</v>
      </c>
      <c r="U30" s="178">
        <f t="shared" ca="1" si="17"/>
        <v>73</v>
      </c>
    </row>
    <row r="31" spans="1:21" x14ac:dyDescent="0.2">
      <c r="A31" s="320" t="s">
        <v>492</v>
      </c>
      <c r="B31" s="178">
        <f t="shared" ca="1" si="0"/>
        <v>802</v>
      </c>
      <c r="C31" s="178">
        <f t="shared" ca="1" si="1"/>
        <v>812</v>
      </c>
      <c r="D31" s="178">
        <f t="shared" ca="1" si="2"/>
        <v>1614</v>
      </c>
      <c r="E31" s="178">
        <f t="shared" ca="1" si="3"/>
        <v>55</v>
      </c>
      <c r="F31" s="178">
        <f t="shared" ca="1" si="4"/>
        <v>70</v>
      </c>
      <c r="G31" s="178">
        <f t="shared" ca="1" si="5"/>
        <v>62</v>
      </c>
      <c r="H31" s="178"/>
      <c r="I31" s="178">
        <f t="shared" ca="1" si="6"/>
        <v>1468</v>
      </c>
      <c r="J31" s="178">
        <f t="shared" ca="1" si="7"/>
        <v>1340</v>
      </c>
      <c r="K31" s="178">
        <f t="shared" ca="1" si="8"/>
        <v>2808</v>
      </c>
      <c r="L31" s="178">
        <f t="shared" ca="1" si="9"/>
        <v>69</v>
      </c>
      <c r="M31" s="178">
        <f t="shared" ca="1" si="10"/>
        <v>78</v>
      </c>
      <c r="N31" s="178">
        <f t="shared" ca="1" si="11"/>
        <v>73</v>
      </c>
      <c r="O31" s="178"/>
      <c r="P31" s="178">
        <f t="shared" ca="1" si="12"/>
        <v>2270</v>
      </c>
      <c r="Q31" s="178">
        <f t="shared" ca="1" si="13"/>
        <v>2152</v>
      </c>
      <c r="R31" s="178">
        <f t="shared" ca="1" si="14"/>
        <v>4422</v>
      </c>
      <c r="S31" s="178">
        <f t="shared" ca="1" si="15"/>
        <v>64</v>
      </c>
      <c r="T31" s="178">
        <f t="shared" ca="1" si="16"/>
        <v>75</v>
      </c>
      <c r="U31" s="178">
        <f t="shared" ca="1" si="17"/>
        <v>69</v>
      </c>
    </row>
    <row r="32" spans="1:21" x14ac:dyDescent="0.2">
      <c r="A32" s="27" t="s">
        <v>13</v>
      </c>
      <c r="B32" s="47">
        <f t="shared" ca="1" si="0"/>
        <v>131</v>
      </c>
      <c r="C32" s="47">
        <f t="shared" ca="1" si="1"/>
        <v>128</v>
      </c>
      <c r="D32" s="47">
        <f t="shared" ca="1" si="2"/>
        <v>259</v>
      </c>
      <c r="E32" s="47">
        <f t="shared" ca="1" si="3"/>
        <v>67</v>
      </c>
      <c r="F32" s="47">
        <f t="shared" ca="1" si="4"/>
        <v>73</v>
      </c>
      <c r="G32" s="47">
        <f t="shared" ca="1" si="5"/>
        <v>70</v>
      </c>
      <c r="H32" s="47"/>
      <c r="I32" s="47">
        <f t="shared" ca="1" si="6"/>
        <v>1127</v>
      </c>
      <c r="J32" s="47">
        <f t="shared" ca="1" si="7"/>
        <v>1095</v>
      </c>
      <c r="K32" s="47">
        <f t="shared" ca="1" si="8"/>
        <v>2222</v>
      </c>
      <c r="L32" s="47">
        <f t="shared" ca="1" si="9"/>
        <v>75</v>
      </c>
      <c r="M32" s="47">
        <f t="shared" ca="1" si="10"/>
        <v>81</v>
      </c>
      <c r="N32" s="47">
        <f t="shared" ca="1" si="11"/>
        <v>78</v>
      </c>
      <c r="O32" s="47"/>
      <c r="P32" s="47">
        <f t="shared" ca="1" si="12"/>
        <v>1258</v>
      </c>
      <c r="Q32" s="47">
        <f t="shared" ca="1" si="13"/>
        <v>1223</v>
      </c>
      <c r="R32" s="47">
        <f t="shared" ca="1" si="14"/>
        <v>2481</v>
      </c>
      <c r="S32" s="47">
        <f t="shared" ca="1" si="15"/>
        <v>74</v>
      </c>
      <c r="T32" s="47">
        <f t="shared" ca="1" si="16"/>
        <v>80</v>
      </c>
      <c r="U32" s="47">
        <f t="shared" ca="1" si="17"/>
        <v>77</v>
      </c>
    </row>
    <row r="33" spans="1:21" x14ac:dyDescent="0.2">
      <c r="A33" s="321" t="s">
        <v>523</v>
      </c>
      <c r="B33" s="179">
        <f t="shared" ca="1" si="0"/>
        <v>1515</v>
      </c>
      <c r="C33" s="179">
        <f t="shared" ca="1" si="1"/>
        <v>1404</v>
      </c>
      <c r="D33" s="179">
        <f t="shared" ca="1" si="2"/>
        <v>2919</v>
      </c>
      <c r="E33" s="179">
        <f t="shared" ca="1" si="3"/>
        <v>60</v>
      </c>
      <c r="F33" s="179">
        <f t="shared" ca="1" si="4"/>
        <v>68</v>
      </c>
      <c r="G33" s="179">
        <f t="shared" ca="1" si="5"/>
        <v>64</v>
      </c>
      <c r="H33" s="179"/>
      <c r="I33" s="179">
        <f t="shared" ca="1" si="6"/>
        <v>3665</v>
      </c>
      <c r="J33" s="179">
        <f t="shared" ca="1" si="7"/>
        <v>3450</v>
      </c>
      <c r="K33" s="179">
        <f t="shared" ca="1" si="8"/>
        <v>7115</v>
      </c>
      <c r="L33" s="179">
        <f t="shared" ca="1" si="9"/>
        <v>67</v>
      </c>
      <c r="M33" s="179">
        <f t="shared" ca="1" si="10"/>
        <v>74</v>
      </c>
      <c r="N33" s="179">
        <f t="shared" ca="1" si="11"/>
        <v>71</v>
      </c>
      <c r="O33" s="179"/>
      <c r="P33" s="179">
        <f t="shared" ca="1" si="12"/>
        <v>5180</v>
      </c>
      <c r="Q33" s="179">
        <f t="shared" ca="1" si="13"/>
        <v>4854</v>
      </c>
      <c r="R33" s="179">
        <f t="shared" ca="1" si="14"/>
        <v>10034</v>
      </c>
      <c r="S33" s="179">
        <f t="shared" ca="1" si="15"/>
        <v>65</v>
      </c>
      <c r="T33" s="179">
        <f t="shared" ca="1" si="16"/>
        <v>73</v>
      </c>
      <c r="U33" s="179">
        <f t="shared" ca="1" si="17"/>
        <v>69</v>
      </c>
    </row>
    <row r="34" spans="1:21" x14ac:dyDescent="0.2">
      <c r="A34" s="17"/>
      <c r="B34" s="25"/>
      <c r="C34" s="25"/>
      <c r="D34" s="25"/>
      <c r="E34" s="63"/>
      <c r="F34" s="63"/>
      <c r="G34" s="63"/>
      <c r="H34" s="25"/>
      <c r="I34" s="25"/>
      <c r="J34" s="25"/>
      <c r="K34" s="25"/>
      <c r="L34" s="63"/>
      <c r="M34" s="63"/>
      <c r="N34" s="29"/>
      <c r="O34" s="29"/>
      <c r="P34" s="29"/>
      <c r="Q34" s="29"/>
      <c r="R34" s="29"/>
      <c r="S34" s="29"/>
      <c r="T34" s="29"/>
      <c r="U34" s="50" t="s">
        <v>23</v>
      </c>
    </row>
    <row r="35" spans="1:21" x14ac:dyDescent="0.2">
      <c r="A35" s="17"/>
      <c r="B35" s="25"/>
      <c r="C35" s="25"/>
      <c r="D35" s="25"/>
      <c r="E35" s="63"/>
      <c r="F35" s="63"/>
      <c r="G35" s="63"/>
      <c r="H35" s="25"/>
      <c r="I35" s="25"/>
      <c r="J35" s="25"/>
      <c r="K35" s="25"/>
      <c r="L35" s="63"/>
      <c r="M35" s="63"/>
      <c r="N35" s="29"/>
      <c r="O35" s="29"/>
      <c r="P35" s="29"/>
      <c r="Q35" s="29"/>
      <c r="R35" s="29"/>
      <c r="S35" s="29"/>
      <c r="T35" s="29"/>
      <c r="U35" s="50"/>
    </row>
    <row r="36" spans="1:21" x14ac:dyDescent="0.2">
      <c r="A36" s="447" t="s">
        <v>631</v>
      </c>
      <c r="B36" s="405"/>
      <c r="C36" s="405"/>
      <c r="D36" s="405"/>
      <c r="E36" s="405"/>
      <c r="F36" s="405"/>
      <c r="G36" s="405"/>
      <c r="H36" s="405"/>
      <c r="I36" s="405"/>
      <c r="J36" s="405"/>
      <c r="K36" s="405"/>
      <c r="L36" s="405"/>
      <c r="M36" s="405"/>
      <c r="N36" s="405"/>
      <c r="O36" s="405"/>
      <c r="P36" s="405"/>
      <c r="Q36" s="405"/>
      <c r="R36" s="405"/>
      <c r="S36" s="405"/>
      <c r="T36" s="405"/>
      <c r="U36" s="50"/>
    </row>
    <row r="37" spans="1:21" x14ac:dyDescent="0.2">
      <c r="A37" s="447" t="s">
        <v>639</v>
      </c>
      <c r="B37" s="435"/>
      <c r="C37" s="435"/>
      <c r="D37" s="435"/>
      <c r="E37" s="435"/>
      <c r="F37" s="435"/>
      <c r="G37" s="435"/>
      <c r="H37" s="435"/>
      <c r="I37" s="435"/>
      <c r="J37" s="435"/>
      <c r="K37" s="435"/>
      <c r="L37" s="435"/>
      <c r="M37" s="435"/>
      <c r="N37" s="435"/>
      <c r="O37" s="435"/>
      <c r="P37" s="435"/>
      <c r="Q37" s="435"/>
      <c r="R37" s="435"/>
      <c r="S37" s="274"/>
      <c r="T37" s="274"/>
      <c r="U37" s="50"/>
    </row>
    <row r="38" spans="1:21" x14ac:dyDescent="0.2">
      <c r="A38" s="447" t="s">
        <v>640</v>
      </c>
      <c r="B38" s="405"/>
      <c r="C38" s="405"/>
      <c r="D38" s="405"/>
      <c r="E38" s="405"/>
      <c r="F38" s="405"/>
      <c r="G38" s="405"/>
      <c r="H38" s="405"/>
      <c r="I38" s="405"/>
      <c r="J38" s="405"/>
      <c r="K38" s="405"/>
      <c r="L38" s="405"/>
      <c r="M38" s="405"/>
      <c r="N38" s="405"/>
      <c r="O38" s="405"/>
      <c r="P38" s="405"/>
      <c r="Q38" s="405"/>
      <c r="R38" s="405"/>
      <c r="S38" s="405"/>
      <c r="T38" s="405"/>
      <c r="U38" s="405"/>
    </row>
    <row r="39" spans="1:21" x14ac:dyDescent="0.2">
      <c r="A39" s="229" t="s">
        <v>642</v>
      </c>
      <c r="B39" s="64"/>
      <c r="C39" s="64"/>
      <c r="D39" s="64"/>
      <c r="E39" s="23"/>
      <c r="F39" s="23"/>
      <c r="G39" s="23"/>
      <c r="H39" s="64"/>
      <c r="I39" s="65"/>
      <c r="J39" s="29"/>
      <c r="K39" s="29"/>
      <c r="L39" s="29"/>
      <c r="M39" s="29"/>
      <c r="N39" s="29"/>
      <c r="O39" s="29"/>
      <c r="P39" s="29"/>
      <c r="Q39" s="29"/>
      <c r="R39" s="29"/>
      <c r="S39" s="29"/>
      <c r="T39" s="29"/>
      <c r="U39" s="29"/>
    </row>
    <row r="40" spans="1:21" ht="23.25" customHeight="1" x14ac:dyDescent="0.2">
      <c r="A40" s="439" t="s">
        <v>643</v>
      </c>
      <c r="B40" s="440"/>
      <c r="C40" s="440"/>
      <c r="D40" s="440"/>
      <c r="E40" s="440"/>
      <c r="F40" s="440"/>
      <c r="G40" s="440"/>
      <c r="H40" s="440"/>
      <c r="I40" s="440"/>
      <c r="J40" s="440"/>
      <c r="K40" s="440"/>
      <c r="L40" s="440"/>
      <c r="M40" s="440"/>
      <c r="N40" s="440"/>
      <c r="O40" s="440"/>
      <c r="P40" s="440"/>
      <c r="Q40" s="440"/>
      <c r="R40" s="29"/>
      <c r="S40" s="29"/>
      <c r="T40" s="29"/>
      <c r="U40" s="29"/>
    </row>
    <row r="41" spans="1:21" x14ac:dyDescent="0.2">
      <c r="A41" s="229" t="s">
        <v>644</v>
      </c>
      <c r="B41" s="64"/>
      <c r="C41" s="64"/>
      <c r="D41" s="64"/>
      <c r="E41" s="23"/>
      <c r="F41" s="23"/>
      <c r="G41" s="23"/>
      <c r="H41" s="64"/>
      <c r="I41" s="65"/>
      <c r="J41" s="29"/>
      <c r="K41" s="29"/>
      <c r="L41" s="29"/>
      <c r="M41" s="29"/>
      <c r="N41" s="29"/>
      <c r="O41" s="29"/>
      <c r="P41" s="29"/>
      <c r="Q41" s="29"/>
      <c r="R41" s="29"/>
      <c r="S41" s="29"/>
      <c r="T41" s="29"/>
      <c r="U41" s="29"/>
    </row>
    <row r="42" spans="1:21" x14ac:dyDescent="0.2">
      <c r="A42" s="29"/>
      <c r="B42" s="64"/>
      <c r="C42" s="64"/>
      <c r="D42" s="64"/>
      <c r="E42" s="23"/>
      <c r="F42" s="23"/>
      <c r="G42" s="23"/>
      <c r="H42" s="46"/>
      <c r="I42" s="46"/>
      <c r="J42" s="23"/>
      <c r="K42" s="23"/>
      <c r="L42" s="23"/>
      <c r="M42" s="29"/>
      <c r="N42" s="29"/>
      <c r="O42" s="29"/>
      <c r="P42" s="29"/>
      <c r="Q42" s="29"/>
      <c r="R42" s="29"/>
      <c r="S42" s="29"/>
      <c r="T42" s="29"/>
      <c r="U42" s="29"/>
    </row>
    <row r="43" spans="1:21" x14ac:dyDescent="0.2">
      <c r="A43" s="29"/>
      <c r="B43" s="64"/>
      <c r="C43" s="64"/>
      <c r="D43" s="64"/>
      <c r="E43" s="23"/>
      <c r="F43" s="23"/>
      <c r="G43" s="23"/>
      <c r="H43" s="64"/>
      <c r="I43" s="65"/>
      <c r="J43" s="29"/>
      <c r="K43" s="29"/>
      <c r="L43" s="29"/>
      <c r="M43" s="29"/>
      <c r="N43" s="29"/>
      <c r="O43" s="29"/>
      <c r="P43" s="29"/>
      <c r="Q43" s="29"/>
      <c r="R43" s="29"/>
      <c r="S43" s="29"/>
      <c r="T43" s="29"/>
      <c r="U43" s="29"/>
    </row>
    <row r="44" spans="1:21" x14ac:dyDescent="0.2">
      <c r="A44" s="34" t="s">
        <v>24</v>
      </c>
      <c r="B44" s="64"/>
      <c r="C44" s="64"/>
      <c r="D44" s="64"/>
      <c r="E44" s="23"/>
      <c r="F44" s="23"/>
      <c r="G44" s="23"/>
      <c r="H44" s="64"/>
      <c r="I44" s="65"/>
      <c r="J44" s="29"/>
      <c r="K44" s="29"/>
      <c r="L44" s="29"/>
      <c r="M44" s="29"/>
      <c r="N44" s="29"/>
      <c r="O44" s="29"/>
      <c r="P44" s="29"/>
      <c r="Q44" s="29"/>
      <c r="R44" s="29"/>
      <c r="S44" s="29"/>
      <c r="T44" s="29"/>
      <c r="U44" s="29"/>
    </row>
    <row r="45" spans="1:21" x14ac:dyDescent="0.2">
      <c r="A45" s="33" t="s">
        <v>25</v>
      </c>
      <c r="B45" s="29"/>
      <c r="C45" s="29"/>
      <c r="D45" s="29"/>
      <c r="E45" s="29"/>
      <c r="F45" s="29"/>
      <c r="G45" s="29"/>
      <c r="H45" s="29"/>
      <c r="I45" s="29"/>
      <c r="J45" s="29"/>
      <c r="K45" s="29"/>
      <c r="L45" s="29"/>
      <c r="M45" s="29"/>
      <c r="N45" s="29"/>
      <c r="O45" s="29"/>
      <c r="P45" s="29"/>
      <c r="Q45" s="29"/>
      <c r="R45" s="29"/>
      <c r="S45" s="29"/>
      <c r="T45" s="29"/>
      <c r="U45" s="29"/>
    </row>
    <row r="46" spans="1:21" x14ac:dyDescent="0.2">
      <c r="A46" s="29"/>
      <c r="B46" s="29"/>
      <c r="C46" s="29"/>
      <c r="D46" s="29"/>
      <c r="E46" s="29"/>
      <c r="F46" s="29"/>
      <c r="G46" s="29"/>
      <c r="H46" s="29"/>
      <c r="I46" s="29"/>
      <c r="J46" s="29"/>
      <c r="K46" s="29"/>
      <c r="L46" s="29"/>
      <c r="M46" s="29"/>
      <c r="N46" s="29"/>
      <c r="O46" s="29"/>
      <c r="P46" s="29"/>
      <c r="Q46" s="29"/>
      <c r="R46" s="29"/>
      <c r="S46" s="29"/>
      <c r="T46" s="29"/>
      <c r="U46" s="29"/>
    </row>
    <row r="47" spans="1:21" x14ac:dyDescent="0.2">
      <c r="A47" s="29"/>
      <c r="B47" s="29"/>
      <c r="C47" s="29"/>
      <c r="D47" s="29"/>
      <c r="E47" s="29"/>
      <c r="F47" s="29"/>
      <c r="G47" s="29"/>
      <c r="H47" s="29"/>
      <c r="I47" s="29"/>
      <c r="J47" s="29"/>
      <c r="K47" s="29"/>
      <c r="L47" s="29"/>
      <c r="M47" s="29"/>
      <c r="N47" s="29"/>
      <c r="O47" s="29"/>
      <c r="P47" s="29"/>
      <c r="Q47" s="29"/>
      <c r="R47" s="29"/>
      <c r="S47" s="29"/>
      <c r="T47" s="29"/>
      <c r="U47" s="29"/>
    </row>
  </sheetData>
  <sheetProtection sheet="1" objects="1" scenarios="1"/>
  <mergeCells count="19">
    <mergeCell ref="K3:M3"/>
    <mergeCell ref="L4:M4"/>
    <mergeCell ref="O7:O9"/>
    <mergeCell ref="P7:U7"/>
    <mergeCell ref="P8:R8"/>
    <mergeCell ref="S8:U8"/>
    <mergeCell ref="S3:U3"/>
    <mergeCell ref="T4:U4"/>
    <mergeCell ref="A40:Q40"/>
    <mergeCell ref="B7:G7"/>
    <mergeCell ref="H7:H9"/>
    <mergeCell ref="I7:N7"/>
    <mergeCell ref="B8:D8"/>
    <mergeCell ref="E8:G8"/>
    <mergeCell ref="L8:N8"/>
    <mergeCell ref="I8:K8"/>
    <mergeCell ref="A36:T36"/>
    <mergeCell ref="A37:R37"/>
    <mergeCell ref="A38:U38"/>
  </mergeCells>
  <phoneticPr fontId="23" type="noConversion"/>
  <dataValidations count="1">
    <dataValidation type="list" allowBlank="1" showInputMessage="1" showErrorMessage="1" sqref="T4:U4">
      <formula1>$W$4:$W$5</formula1>
    </dataValidation>
  </dataValidations>
  <pageMargins left="0.74803149606299213" right="0.74803149606299213" top="0.98425196850393704" bottom="0.98425196850393704" header="0.51181102362204722" footer="0.51181102362204722"/>
  <pageSetup paperSize="9" scale="61" orientation="landscape" r:id="rId1"/>
  <headerFooter alignWithMargins="0"/>
  <ignoredErrors>
    <ignoredError sqref="B10:D33"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workbookViewId="0">
      <selection activeCell="B11" sqref="B11"/>
    </sheetView>
  </sheetViews>
  <sheetFormatPr defaultRowHeight="12.75" x14ac:dyDescent="0.2"/>
  <cols>
    <col min="1" max="1" width="9.140625" style="177"/>
    <col min="2" max="2" width="26" style="177" bestFit="1" customWidth="1"/>
    <col min="3" max="16384" width="9.140625" style="177"/>
  </cols>
  <sheetData>
    <row r="1" spans="1:20" ht="15" x14ac:dyDescent="0.2">
      <c r="A1" s="242" t="s">
        <v>435</v>
      </c>
    </row>
    <row r="2" spans="1:20" x14ac:dyDescent="0.2">
      <c r="C2" s="177" t="s">
        <v>430</v>
      </c>
      <c r="I2" s="177" t="s">
        <v>431</v>
      </c>
      <c r="O2" s="177" t="s">
        <v>53</v>
      </c>
    </row>
    <row r="3" spans="1:20" x14ac:dyDescent="0.2">
      <c r="C3" s="177" t="s">
        <v>412</v>
      </c>
      <c r="I3" s="177" t="s">
        <v>412</v>
      </c>
      <c r="O3" s="177" t="s">
        <v>412</v>
      </c>
    </row>
    <row r="4" spans="1:20" x14ac:dyDescent="0.2">
      <c r="C4" s="177">
        <v>1</v>
      </c>
      <c r="I4" s="177">
        <v>1</v>
      </c>
      <c r="O4" s="177">
        <v>1</v>
      </c>
    </row>
    <row r="5" spans="1:20" x14ac:dyDescent="0.2">
      <c r="C5" s="177" t="s">
        <v>432</v>
      </c>
      <c r="I5" s="177" t="s">
        <v>432</v>
      </c>
      <c r="O5" s="177" t="s">
        <v>432</v>
      </c>
    </row>
    <row r="6" spans="1:20" x14ac:dyDescent="0.2">
      <c r="C6" s="177" t="s">
        <v>53</v>
      </c>
      <c r="F6" s="177">
        <v>1</v>
      </c>
      <c r="I6" s="177" t="s">
        <v>53</v>
      </c>
      <c r="L6" s="177">
        <v>1</v>
      </c>
      <c r="O6" s="177" t="s">
        <v>53</v>
      </c>
      <c r="R6" s="177">
        <v>1</v>
      </c>
    </row>
    <row r="7" spans="1:20" x14ac:dyDescent="0.2">
      <c r="C7" s="177" t="s">
        <v>413</v>
      </c>
      <c r="F7" s="177" t="s">
        <v>413</v>
      </c>
      <c r="I7" s="177" t="s">
        <v>413</v>
      </c>
      <c r="L7" s="177" t="s">
        <v>413</v>
      </c>
      <c r="O7" s="177" t="s">
        <v>413</v>
      </c>
      <c r="R7" s="177" t="s">
        <v>413</v>
      </c>
    </row>
    <row r="8" spans="1:20" x14ac:dyDescent="0.2">
      <c r="C8" s="177" t="s">
        <v>414</v>
      </c>
      <c r="D8" s="177" t="s">
        <v>415</v>
      </c>
      <c r="E8" s="177" t="s">
        <v>53</v>
      </c>
      <c r="F8" s="177" t="s">
        <v>414</v>
      </c>
      <c r="G8" s="177" t="s">
        <v>415</v>
      </c>
      <c r="H8" s="177" t="s">
        <v>53</v>
      </c>
      <c r="I8" s="177" t="s">
        <v>414</v>
      </c>
      <c r="J8" s="177" t="s">
        <v>415</v>
      </c>
      <c r="K8" s="177" t="s">
        <v>53</v>
      </c>
      <c r="L8" s="177" t="s">
        <v>414</v>
      </c>
      <c r="M8" s="177" t="s">
        <v>415</v>
      </c>
      <c r="N8" s="177" t="s">
        <v>53</v>
      </c>
      <c r="O8" s="177" t="s">
        <v>414</v>
      </c>
      <c r="P8" s="177" t="s">
        <v>415</v>
      </c>
      <c r="Q8" s="177" t="s">
        <v>53</v>
      </c>
      <c r="R8" s="177" t="s">
        <v>414</v>
      </c>
      <c r="S8" s="177" t="s">
        <v>415</v>
      </c>
      <c r="T8" s="177" t="s">
        <v>53</v>
      </c>
    </row>
    <row r="9" spans="1:20" x14ac:dyDescent="0.2">
      <c r="C9" s="177" t="s">
        <v>421</v>
      </c>
      <c r="D9" s="177" t="s">
        <v>421</v>
      </c>
      <c r="E9" s="177" t="s">
        <v>421</v>
      </c>
      <c r="F9" s="177" t="s">
        <v>421</v>
      </c>
      <c r="G9" s="177" t="s">
        <v>421</v>
      </c>
      <c r="H9" s="177" t="s">
        <v>421</v>
      </c>
      <c r="I9" s="177" t="s">
        <v>421</v>
      </c>
      <c r="J9" s="177" t="s">
        <v>421</v>
      </c>
      <c r="K9" s="177" t="s">
        <v>421</v>
      </c>
      <c r="L9" s="177" t="s">
        <v>421</v>
      </c>
      <c r="M9" s="177" t="s">
        <v>421</v>
      </c>
      <c r="N9" s="177" t="s">
        <v>421</v>
      </c>
      <c r="O9" s="177" t="s">
        <v>421</v>
      </c>
      <c r="P9" s="177" t="s">
        <v>421</v>
      </c>
      <c r="Q9" s="177" t="s">
        <v>421</v>
      </c>
      <c r="R9" s="177" t="s">
        <v>421</v>
      </c>
      <c r="S9" s="177" t="s">
        <v>421</v>
      </c>
      <c r="T9" s="177" t="s">
        <v>421</v>
      </c>
    </row>
    <row r="10" spans="1:20" x14ac:dyDescent="0.2">
      <c r="A10" s="177" t="s">
        <v>433</v>
      </c>
      <c r="B10" s="177" t="s">
        <v>600</v>
      </c>
      <c r="C10" s="177">
        <v>60262</v>
      </c>
      <c r="D10" s="177">
        <v>58390</v>
      </c>
      <c r="E10" s="177">
        <v>118652</v>
      </c>
      <c r="F10" s="177">
        <v>40</v>
      </c>
      <c r="G10" s="177">
        <v>49</v>
      </c>
      <c r="H10" s="177">
        <v>44</v>
      </c>
      <c r="I10" s="177">
        <v>243608</v>
      </c>
      <c r="J10" s="177">
        <v>231239</v>
      </c>
      <c r="K10" s="177">
        <v>474847</v>
      </c>
      <c r="L10" s="177">
        <v>58</v>
      </c>
      <c r="M10" s="177">
        <v>65</v>
      </c>
      <c r="N10" s="177">
        <v>61</v>
      </c>
      <c r="O10" s="177">
        <v>303870</v>
      </c>
      <c r="P10" s="177">
        <v>289629</v>
      </c>
      <c r="Q10" s="177">
        <v>593499</v>
      </c>
      <c r="R10" s="177">
        <v>54</v>
      </c>
      <c r="S10" s="177">
        <v>62</v>
      </c>
      <c r="T10" s="177">
        <v>58</v>
      </c>
    </row>
    <row r="11" spans="1:20" x14ac:dyDescent="0.2">
      <c r="B11" s="177" t="s">
        <v>9</v>
      </c>
      <c r="C11" s="177">
        <v>41685</v>
      </c>
      <c r="D11" s="177">
        <v>40477</v>
      </c>
      <c r="E11" s="177">
        <v>82162</v>
      </c>
      <c r="F11" s="177">
        <v>37</v>
      </c>
      <c r="G11" s="177">
        <v>45</v>
      </c>
      <c r="H11" s="177">
        <v>41</v>
      </c>
      <c r="I11" s="177">
        <v>187425</v>
      </c>
      <c r="J11" s="177">
        <v>177789</v>
      </c>
      <c r="K11" s="177">
        <v>365214</v>
      </c>
      <c r="L11" s="177">
        <v>57</v>
      </c>
      <c r="M11" s="177">
        <v>65</v>
      </c>
      <c r="N11" s="177">
        <v>61</v>
      </c>
      <c r="O11" s="177">
        <v>229110</v>
      </c>
      <c r="P11" s="177">
        <v>218266</v>
      </c>
      <c r="Q11" s="177">
        <v>447376</v>
      </c>
      <c r="R11" s="177">
        <v>54</v>
      </c>
      <c r="S11" s="177">
        <v>61</v>
      </c>
      <c r="T11" s="177">
        <v>57</v>
      </c>
    </row>
    <row r="12" spans="1:20" x14ac:dyDescent="0.2">
      <c r="B12" s="177" t="s">
        <v>54</v>
      </c>
      <c r="C12" s="177">
        <v>39069</v>
      </c>
      <c r="D12" s="177">
        <v>38097</v>
      </c>
      <c r="E12" s="177">
        <v>77166</v>
      </c>
      <c r="F12" s="177">
        <v>37</v>
      </c>
      <c r="G12" s="177">
        <v>45</v>
      </c>
      <c r="H12" s="177">
        <v>41</v>
      </c>
      <c r="I12" s="177">
        <v>173824</v>
      </c>
      <c r="J12" s="177">
        <v>164892</v>
      </c>
      <c r="K12" s="177">
        <v>338716</v>
      </c>
      <c r="L12" s="177">
        <v>58</v>
      </c>
      <c r="M12" s="177">
        <v>65</v>
      </c>
      <c r="N12" s="177">
        <v>62</v>
      </c>
      <c r="O12" s="177">
        <v>212893</v>
      </c>
      <c r="P12" s="177">
        <v>202989</v>
      </c>
      <c r="Q12" s="177">
        <v>415882</v>
      </c>
      <c r="R12" s="177">
        <v>54</v>
      </c>
      <c r="S12" s="177">
        <v>62</v>
      </c>
      <c r="T12" s="177">
        <v>58</v>
      </c>
    </row>
    <row r="13" spans="1:20" x14ac:dyDescent="0.2">
      <c r="B13" s="177" t="s">
        <v>55</v>
      </c>
      <c r="C13" s="177">
        <v>159</v>
      </c>
      <c r="D13" s="177">
        <v>143</v>
      </c>
      <c r="E13" s="177">
        <v>302</v>
      </c>
      <c r="F13" s="177">
        <v>38</v>
      </c>
      <c r="G13" s="177">
        <v>40</v>
      </c>
      <c r="H13" s="177">
        <v>39</v>
      </c>
      <c r="I13" s="177">
        <v>674</v>
      </c>
      <c r="J13" s="177">
        <v>617</v>
      </c>
      <c r="K13" s="177">
        <v>1291</v>
      </c>
      <c r="L13" s="177">
        <v>64</v>
      </c>
      <c r="M13" s="177">
        <v>67</v>
      </c>
      <c r="N13" s="177">
        <v>66</v>
      </c>
      <c r="O13" s="177">
        <v>833</v>
      </c>
      <c r="P13" s="177">
        <v>760</v>
      </c>
      <c r="Q13" s="177">
        <v>1593</v>
      </c>
      <c r="R13" s="177">
        <v>59</v>
      </c>
      <c r="S13" s="177">
        <v>62</v>
      </c>
      <c r="T13" s="177">
        <v>61</v>
      </c>
    </row>
    <row r="14" spans="1:20" x14ac:dyDescent="0.2">
      <c r="B14" s="177" t="s">
        <v>434</v>
      </c>
      <c r="C14" s="177">
        <v>166</v>
      </c>
      <c r="D14" s="177">
        <v>141</v>
      </c>
      <c r="E14" s="177">
        <v>307</v>
      </c>
      <c r="F14" s="177">
        <v>7</v>
      </c>
      <c r="G14" s="177">
        <v>18</v>
      </c>
      <c r="H14" s="177">
        <v>12</v>
      </c>
      <c r="I14" s="177">
        <v>105</v>
      </c>
      <c r="J14" s="177">
        <v>80</v>
      </c>
      <c r="K14" s="177">
        <v>185</v>
      </c>
      <c r="L14" s="177">
        <v>23</v>
      </c>
      <c r="M14" s="177">
        <v>20</v>
      </c>
      <c r="N14" s="177">
        <v>22</v>
      </c>
      <c r="O14" s="177">
        <v>271</v>
      </c>
      <c r="P14" s="177">
        <v>221</v>
      </c>
      <c r="Q14" s="177">
        <v>492</v>
      </c>
      <c r="R14" s="177">
        <v>13</v>
      </c>
      <c r="S14" s="177">
        <v>19</v>
      </c>
      <c r="T14" s="177">
        <v>16</v>
      </c>
    </row>
    <row r="15" spans="1:20" x14ac:dyDescent="0.2">
      <c r="B15" s="177" t="s">
        <v>57</v>
      </c>
      <c r="C15" s="177">
        <v>322</v>
      </c>
      <c r="D15" s="177">
        <v>349</v>
      </c>
      <c r="E15" s="177">
        <v>671</v>
      </c>
      <c r="F15" s="177">
        <v>11</v>
      </c>
      <c r="G15" s="177">
        <v>20</v>
      </c>
      <c r="H15" s="177">
        <v>16</v>
      </c>
      <c r="I15" s="177">
        <v>442</v>
      </c>
      <c r="J15" s="177">
        <v>456</v>
      </c>
      <c r="K15" s="177">
        <v>898</v>
      </c>
      <c r="L15" s="177">
        <v>15</v>
      </c>
      <c r="M15" s="177">
        <v>20</v>
      </c>
      <c r="N15" s="177">
        <v>17</v>
      </c>
      <c r="O15" s="177">
        <v>764</v>
      </c>
      <c r="P15" s="177">
        <v>805</v>
      </c>
      <c r="Q15" s="177">
        <v>1569</v>
      </c>
      <c r="R15" s="177">
        <v>13</v>
      </c>
      <c r="S15" s="177">
        <v>20</v>
      </c>
      <c r="T15" s="177">
        <v>17</v>
      </c>
    </row>
    <row r="16" spans="1:20" x14ac:dyDescent="0.2">
      <c r="B16" s="177" t="s">
        <v>58</v>
      </c>
      <c r="C16" s="177">
        <v>1969</v>
      </c>
      <c r="D16" s="177">
        <v>1747</v>
      </c>
      <c r="E16" s="177">
        <v>3716</v>
      </c>
      <c r="F16" s="177">
        <v>41</v>
      </c>
      <c r="G16" s="177">
        <v>46</v>
      </c>
      <c r="H16" s="177">
        <v>43</v>
      </c>
      <c r="I16" s="177">
        <v>12380</v>
      </c>
      <c r="J16" s="177">
        <v>11744</v>
      </c>
      <c r="K16" s="177">
        <v>24124</v>
      </c>
      <c r="L16" s="177">
        <v>52</v>
      </c>
      <c r="M16" s="177">
        <v>58</v>
      </c>
      <c r="N16" s="177">
        <v>55</v>
      </c>
      <c r="O16" s="177">
        <v>14349</v>
      </c>
      <c r="P16" s="177">
        <v>13491</v>
      </c>
      <c r="Q16" s="177">
        <v>27840</v>
      </c>
      <c r="R16" s="177">
        <v>50</v>
      </c>
      <c r="S16" s="177">
        <v>57</v>
      </c>
      <c r="T16" s="177">
        <v>53</v>
      </c>
    </row>
    <row r="17" spans="2:20" x14ac:dyDescent="0.2">
      <c r="B17" s="177" t="s">
        <v>10</v>
      </c>
      <c r="C17" s="177">
        <v>4581</v>
      </c>
      <c r="D17" s="177">
        <v>4623</v>
      </c>
      <c r="E17" s="177">
        <v>9204</v>
      </c>
      <c r="F17" s="177">
        <v>43</v>
      </c>
      <c r="G17" s="177">
        <v>53</v>
      </c>
      <c r="H17" s="177">
        <v>48</v>
      </c>
      <c r="I17" s="177">
        <v>11498</v>
      </c>
      <c r="J17" s="177">
        <v>10935</v>
      </c>
      <c r="K17" s="177">
        <v>22433</v>
      </c>
      <c r="L17" s="177">
        <v>61</v>
      </c>
      <c r="M17" s="177">
        <v>68</v>
      </c>
      <c r="N17" s="177">
        <v>65</v>
      </c>
      <c r="O17" s="177">
        <v>16079</v>
      </c>
      <c r="P17" s="177">
        <v>15558</v>
      </c>
      <c r="Q17" s="177">
        <v>31637</v>
      </c>
      <c r="R17" s="177">
        <v>56</v>
      </c>
      <c r="S17" s="177">
        <v>64</v>
      </c>
      <c r="T17" s="177">
        <v>60</v>
      </c>
    </row>
    <row r="18" spans="2:20" x14ac:dyDescent="0.2">
      <c r="B18" s="177" t="s">
        <v>59</v>
      </c>
      <c r="C18" s="177">
        <v>1673</v>
      </c>
      <c r="D18" s="177">
        <v>1724</v>
      </c>
      <c r="E18" s="177">
        <v>3397</v>
      </c>
      <c r="F18" s="177">
        <v>39</v>
      </c>
      <c r="G18" s="177">
        <v>51</v>
      </c>
      <c r="H18" s="177">
        <v>45</v>
      </c>
      <c r="I18" s="177">
        <v>2610</v>
      </c>
      <c r="J18" s="177">
        <v>2559</v>
      </c>
      <c r="K18" s="177">
        <v>5169</v>
      </c>
      <c r="L18" s="177">
        <v>55</v>
      </c>
      <c r="M18" s="177">
        <v>64</v>
      </c>
      <c r="N18" s="177">
        <v>60</v>
      </c>
      <c r="O18" s="177">
        <v>4283</v>
      </c>
      <c r="P18" s="177">
        <v>4283</v>
      </c>
      <c r="Q18" s="177">
        <v>8566</v>
      </c>
      <c r="R18" s="177">
        <v>49</v>
      </c>
      <c r="S18" s="177">
        <v>59</v>
      </c>
      <c r="T18" s="177">
        <v>54</v>
      </c>
    </row>
    <row r="19" spans="2:20" x14ac:dyDescent="0.2">
      <c r="B19" s="177" t="s">
        <v>60</v>
      </c>
      <c r="C19" s="177">
        <v>656</v>
      </c>
      <c r="D19" s="177">
        <v>677</v>
      </c>
      <c r="E19" s="177">
        <v>1333</v>
      </c>
      <c r="F19" s="177">
        <v>45</v>
      </c>
      <c r="G19" s="177">
        <v>54</v>
      </c>
      <c r="H19" s="177">
        <v>50</v>
      </c>
      <c r="I19" s="177">
        <v>1356</v>
      </c>
      <c r="J19" s="177">
        <v>1388</v>
      </c>
      <c r="K19" s="177">
        <v>2744</v>
      </c>
      <c r="L19" s="177">
        <v>59</v>
      </c>
      <c r="M19" s="177">
        <v>65</v>
      </c>
      <c r="N19" s="177">
        <v>62</v>
      </c>
      <c r="O19" s="177">
        <v>2012</v>
      </c>
      <c r="P19" s="177">
        <v>2065</v>
      </c>
      <c r="Q19" s="177">
        <v>4077</v>
      </c>
      <c r="R19" s="177">
        <v>55</v>
      </c>
      <c r="S19" s="177">
        <v>62</v>
      </c>
      <c r="T19" s="177">
        <v>58</v>
      </c>
    </row>
    <row r="20" spans="2:20" x14ac:dyDescent="0.2">
      <c r="B20" s="177" t="s">
        <v>61</v>
      </c>
      <c r="C20" s="177">
        <v>771</v>
      </c>
      <c r="D20" s="177">
        <v>717</v>
      </c>
      <c r="E20" s="177">
        <v>1488</v>
      </c>
      <c r="F20" s="177">
        <v>45</v>
      </c>
      <c r="G20" s="177">
        <v>55</v>
      </c>
      <c r="H20" s="177">
        <v>50</v>
      </c>
      <c r="I20" s="177">
        <v>3063</v>
      </c>
      <c r="J20" s="177">
        <v>2815</v>
      </c>
      <c r="K20" s="177">
        <v>5878</v>
      </c>
      <c r="L20" s="177">
        <v>65</v>
      </c>
      <c r="M20" s="177">
        <v>73</v>
      </c>
      <c r="N20" s="177">
        <v>69</v>
      </c>
      <c r="O20" s="177">
        <v>3834</v>
      </c>
      <c r="P20" s="177">
        <v>3532</v>
      </c>
      <c r="Q20" s="177">
        <v>7366</v>
      </c>
      <c r="R20" s="177">
        <v>61</v>
      </c>
      <c r="S20" s="177">
        <v>70</v>
      </c>
      <c r="T20" s="177">
        <v>65</v>
      </c>
    </row>
    <row r="21" spans="2:20" x14ac:dyDescent="0.2">
      <c r="B21" s="177" t="s">
        <v>62</v>
      </c>
      <c r="C21" s="177">
        <v>1481</v>
      </c>
      <c r="D21" s="177">
        <v>1505</v>
      </c>
      <c r="E21" s="177">
        <v>2986</v>
      </c>
      <c r="F21" s="177">
        <v>44</v>
      </c>
      <c r="G21" s="177">
        <v>54</v>
      </c>
      <c r="H21" s="177">
        <v>49</v>
      </c>
      <c r="I21" s="177">
        <v>4469</v>
      </c>
      <c r="J21" s="177">
        <v>4173</v>
      </c>
      <c r="K21" s="177">
        <v>8642</v>
      </c>
      <c r="L21" s="177">
        <v>62</v>
      </c>
      <c r="M21" s="177">
        <v>69</v>
      </c>
      <c r="N21" s="177">
        <v>65</v>
      </c>
      <c r="O21" s="177">
        <v>5950</v>
      </c>
      <c r="P21" s="177">
        <v>5678</v>
      </c>
      <c r="Q21" s="177">
        <v>11628</v>
      </c>
      <c r="R21" s="177">
        <v>57</v>
      </c>
      <c r="S21" s="177">
        <v>65</v>
      </c>
      <c r="T21" s="177">
        <v>61</v>
      </c>
    </row>
    <row r="22" spans="2:20" x14ac:dyDescent="0.2">
      <c r="B22" s="177" t="s">
        <v>11</v>
      </c>
      <c r="C22" s="177">
        <v>5334</v>
      </c>
      <c r="D22" s="177">
        <v>5145</v>
      </c>
      <c r="E22" s="177">
        <v>10479</v>
      </c>
      <c r="F22" s="177">
        <v>50</v>
      </c>
      <c r="G22" s="177">
        <v>57</v>
      </c>
      <c r="H22" s="177">
        <v>54</v>
      </c>
      <c r="I22" s="177">
        <v>26337</v>
      </c>
      <c r="J22" s="177">
        <v>24943</v>
      </c>
      <c r="K22" s="177">
        <v>51280</v>
      </c>
      <c r="L22" s="177">
        <v>60</v>
      </c>
      <c r="M22" s="177">
        <v>68</v>
      </c>
      <c r="N22" s="177">
        <v>64</v>
      </c>
      <c r="O22" s="177">
        <v>31671</v>
      </c>
      <c r="P22" s="177">
        <v>30088</v>
      </c>
      <c r="Q22" s="177">
        <v>61759</v>
      </c>
      <c r="R22" s="177">
        <v>58</v>
      </c>
      <c r="S22" s="177">
        <v>66</v>
      </c>
      <c r="T22" s="177">
        <v>62</v>
      </c>
    </row>
    <row r="23" spans="2:20" x14ac:dyDescent="0.2">
      <c r="B23" s="177" t="s">
        <v>63</v>
      </c>
      <c r="C23" s="177">
        <v>596</v>
      </c>
      <c r="D23" s="177">
        <v>575</v>
      </c>
      <c r="E23" s="177">
        <v>1171</v>
      </c>
      <c r="F23" s="177">
        <v>58</v>
      </c>
      <c r="G23" s="177">
        <v>60</v>
      </c>
      <c r="H23" s="177">
        <v>59</v>
      </c>
      <c r="I23" s="177">
        <v>7675</v>
      </c>
      <c r="J23" s="177">
        <v>7292</v>
      </c>
      <c r="K23" s="177">
        <v>14967</v>
      </c>
      <c r="L23" s="177">
        <v>67</v>
      </c>
      <c r="M23" s="177">
        <v>74</v>
      </c>
      <c r="N23" s="177">
        <v>71</v>
      </c>
      <c r="O23" s="177">
        <v>8271</v>
      </c>
      <c r="P23" s="177">
        <v>7867</v>
      </c>
      <c r="Q23" s="177">
        <v>16138</v>
      </c>
      <c r="R23" s="177">
        <v>66</v>
      </c>
      <c r="S23" s="177">
        <v>73</v>
      </c>
      <c r="T23" s="177">
        <v>70</v>
      </c>
    </row>
    <row r="24" spans="2:20" x14ac:dyDescent="0.2">
      <c r="B24" s="177" t="s">
        <v>64</v>
      </c>
      <c r="C24" s="177">
        <v>2612</v>
      </c>
      <c r="D24" s="177">
        <v>2530</v>
      </c>
      <c r="E24" s="177">
        <v>5142</v>
      </c>
      <c r="F24" s="177">
        <v>47</v>
      </c>
      <c r="G24" s="177">
        <v>56</v>
      </c>
      <c r="H24" s="177">
        <v>51</v>
      </c>
      <c r="I24" s="177">
        <v>10419</v>
      </c>
      <c r="J24" s="177">
        <v>9932</v>
      </c>
      <c r="K24" s="177">
        <v>20351</v>
      </c>
      <c r="L24" s="177">
        <v>54</v>
      </c>
      <c r="M24" s="177">
        <v>63</v>
      </c>
      <c r="N24" s="177">
        <v>59</v>
      </c>
      <c r="O24" s="177">
        <v>13031</v>
      </c>
      <c r="P24" s="177">
        <v>12462</v>
      </c>
      <c r="Q24" s="177">
        <v>25493</v>
      </c>
      <c r="R24" s="177">
        <v>53</v>
      </c>
      <c r="S24" s="177">
        <v>62</v>
      </c>
      <c r="T24" s="177">
        <v>57</v>
      </c>
    </row>
    <row r="25" spans="2:20" x14ac:dyDescent="0.2">
      <c r="B25" s="177" t="s">
        <v>65</v>
      </c>
      <c r="C25" s="177">
        <v>1329</v>
      </c>
      <c r="D25" s="177">
        <v>1277</v>
      </c>
      <c r="E25" s="177">
        <v>2606</v>
      </c>
      <c r="F25" s="177">
        <v>52</v>
      </c>
      <c r="G25" s="177">
        <v>58</v>
      </c>
      <c r="H25" s="177">
        <v>55</v>
      </c>
      <c r="I25" s="177">
        <v>3696</v>
      </c>
      <c r="J25" s="177">
        <v>3548</v>
      </c>
      <c r="K25" s="177">
        <v>7244</v>
      </c>
      <c r="L25" s="177">
        <v>56</v>
      </c>
      <c r="M25" s="177">
        <v>66</v>
      </c>
      <c r="N25" s="177">
        <v>61</v>
      </c>
      <c r="O25" s="177">
        <v>5025</v>
      </c>
      <c r="P25" s="177">
        <v>4825</v>
      </c>
      <c r="Q25" s="177">
        <v>9850</v>
      </c>
      <c r="R25" s="177">
        <v>55</v>
      </c>
      <c r="S25" s="177">
        <v>63</v>
      </c>
      <c r="T25" s="177">
        <v>59</v>
      </c>
    </row>
    <row r="26" spans="2:20" x14ac:dyDescent="0.2">
      <c r="B26" s="177" t="s">
        <v>66</v>
      </c>
      <c r="C26" s="177">
        <v>797</v>
      </c>
      <c r="D26" s="177">
        <v>763</v>
      </c>
      <c r="E26" s="177">
        <v>1560</v>
      </c>
      <c r="F26" s="177">
        <v>49</v>
      </c>
      <c r="G26" s="177">
        <v>59</v>
      </c>
      <c r="H26" s="177">
        <v>54</v>
      </c>
      <c r="I26" s="177">
        <v>4547</v>
      </c>
      <c r="J26" s="177">
        <v>4171</v>
      </c>
      <c r="K26" s="177">
        <v>8718</v>
      </c>
      <c r="L26" s="177">
        <v>65</v>
      </c>
      <c r="M26" s="177">
        <v>72</v>
      </c>
      <c r="N26" s="177">
        <v>68</v>
      </c>
      <c r="O26" s="177">
        <v>5344</v>
      </c>
      <c r="P26" s="177">
        <v>4934</v>
      </c>
      <c r="Q26" s="177">
        <v>10278</v>
      </c>
      <c r="R26" s="177">
        <v>63</v>
      </c>
      <c r="S26" s="177">
        <v>70</v>
      </c>
      <c r="T26" s="177">
        <v>66</v>
      </c>
    </row>
    <row r="27" spans="2:20" x14ac:dyDescent="0.2">
      <c r="B27" s="177" t="s">
        <v>12</v>
      </c>
      <c r="C27" s="177">
        <v>6507</v>
      </c>
      <c r="D27" s="177">
        <v>6247</v>
      </c>
      <c r="E27" s="177">
        <v>12754</v>
      </c>
      <c r="F27" s="177">
        <v>50</v>
      </c>
      <c r="G27" s="177">
        <v>58</v>
      </c>
      <c r="H27" s="177">
        <v>54</v>
      </c>
      <c r="I27" s="177">
        <v>10197</v>
      </c>
      <c r="J27" s="177">
        <v>10057</v>
      </c>
      <c r="K27" s="177">
        <v>20254</v>
      </c>
      <c r="L27" s="177">
        <v>58</v>
      </c>
      <c r="M27" s="177">
        <v>68</v>
      </c>
      <c r="N27" s="177">
        <v>63</v>
      </c>
      <c r="O27" s="177">
        <v>16704</v>
      </c>
      <c r="P27" s="177">
        <v>16304</v>
      </c>
      <c r="Q27" s="177">
        <v>33008</v>
      </c>
      <c r="R27" s="177">
        <v>55</v>
      </c>
      <c r="S27" s="177">
        <v>64</v>
      </c>
      <c r="T27" s="177">
        <v>60</v>
      </c>
    </row>
    <row r="28" spans="2:20" x14ac:dyDescent="0.2">
      <c r="B28" s="177" t="s">
        <v>67</v>
      </c>
      <c r="C28" s="177">
        <v>1430</v>
      </c>
      <c r="D28" s="177">
        <v>1335</v>
      </c>
      <c r="E28" s="177">
        <v>2765</v>
      </c>
      <c r="F28" s="177">
        <v>43</v>
      </c>
      <c r="G28" s="177">
        <v>55</v>
      </c>
      <c r="H28" s="177">
        <v>49</v>
      </c>
      <c r="I28" s="177">
        <v>2213</v>
      </c>
      <c r="J28" s="177">
        <v>2146</v>
      </c>
      <c r="K28" s="177">
        <v>4359</v>
      </c>
      <c r="L28" s="177">
        <v>52</v>
      </c>
      <c r="M28" s="177">
        <v>62</v>
      </c>
      <c r="N28" s="177">
        <v>57</v>
      </c>
      <c r="O28" s="177">
        <v>3643</v>
      </c>
      <c r="P28" s="177">
        <v>3481</v>
      </c>
      <c r="Q28" s="177">
        <v>7124</v>
      </c>
      <c r="R28" s="177">
        <v>48</v>
      </c>
      <c r="S28" s="177">
        <v>59</v>
      </c>
      <c r="T28" s="177">
        <v>54</v>
      </c>
    </row>
    <row r="29" spans="2:20" x14ac:dyDescent="0.2">
      <c r="B29" s="177" t="s">
        <v>68</v>
      </c>
      <c r="C29" s="177">
        <v>4226</v>
      </c>
      <c r="D29" s="177">
        <v>4125</v>
      </c>
      <c r="E29" s="177">
        <v>8351</v>
      </c>
      <c r="F29" s="177">
        <v>53</v>
      </c>
      <c r="G29" s="177">
        <v>60</v>
      </c>
      <c r="H29" s="177">
        <v>56</v>
      </c>
      <c r="I29" s="177">
        <v>6612</v>
      </c>
      <c r="J29" s="177">
        <v>6608</v>
      </c>
      <c r="K29" s="177">
        <v>13220</v>
      </c>
      <c r="L29" s="177">
        <v>61</v>
      </c>
      <c r="M29" s="177">
        <v>70</v>
      </c>
      <c r="N29" s="177">
        <v>65</v>
      </c>
      <c r="O29" s="177">
        <v>10838</v>
      </c>
      <c r="P29" s="177">
        <v>10733</v>
      </c>
      <c r="Q29" s="177">
        <v>21571</v>
      </c>
      <c r="R29" s="177">
        <v>58</v>
      </c>
      <c r="S29" s="177">
        <v>66</v>
      </c>
      <c r="T29" s="177">
        <v>62</v>
      </c>
    </row>
    <row r="30" spans="2:20" x14ac:dyDescent="0.2">
      <c r="B30" s="177" t="s">
        <v>69</v>
      </c>
      <c r="C30" s="177">
        <v>851</v>
      </c>
      <c r="D30" s="177">
        <v>787</v>
      </c>
      <c r="E30" s="177">
        <v>1638</v>
      </c>
      <c r="F30" s="177">
        <v>47</v>
      </c>
      <c r="G30" s="177">
        <v>57</v>
      </c>
      <c r="H30" s="177">
        <v>52</v>
      </c>
      <c r="I30" s="177">
        <v>1372</v>
      </c>
      <c r="J30" s="177">
        <v>1303</v>
      </c>
      <c r="K30" s="177">
        <v>2675</v>
      </c>
      <c r="L30" s="177">
        <v>58</v>
      </c>
      <c r="M30" s="177">
        <v>66</v>
      </c>
      <c r="N30" s="177">
        <v>62</v>
      </c>
      <c r="O30" s="177">
        <v>2223</v>
      </c>
      <c r="P30" s="177">
        <v>2090</v>
      </c>
      <c r="Q30" s="177">
        <v>4313</v>
      </c>
      <c r="R30" s="177">
        <v>54</v>
      </c>
      <c r="S30" s="177">
        <v>63</v>
      </c>
      <c r="T30" s="177">
        <v>58</v>
      </c>
    </row>
    <row r="31" spans="2:20" x14ac:dyDescent="0.2">
      <c r="B31" s="177" t="s">
        <v>13</v>
      </c>
      <c r="C31" s="177">
        <v>130</v>
      </c>
      <c r="D31" s="177">
        <v>98</v>
      </c>
      <c r="E31" s="177">
        <v>228</v>
      </c>
      <c r="F31" s="177">
        <v>52</v>
      </c>
      <c r="G31" s="177">
        <v>68</v>
      </c>
      <c r="H31" s="177">
        <v>59</v>
      </c>
      <c r="I31" s="177">
        <v>961</v>
      </c>
      <c r="J31" s="177">
        <v>989</v>
      </c>
      <c r="K31" s="177">
        <v>1950</v>
      </c>
      <c r="L31" s="177">
        <v>68</v>
      </c>
      <c r="M31" s="177">
        <v>72</v>
      </c>
      <c r="N31" s="177">
        <v>70</v>
      </c>
      <c r="O31" s="177">
        <v>1091</v>
      </c>
      <c r="P31" s="177">
        <v>1087</v>
      </c>
      <c r="Q31" s="177">
        <v>2178</v>
      </c>
      <c r="R31" s="177">
        <v>66</v>
      </c>
      <c r="S31" s="177">
        <v>71</v>
      </c>
      <c r="T31" s="177">
        <v>69</v>
      </c>
    </row>
    <row r="32" spans="2:20" x14ac:dyDescent="0.2">
      <c r="B32" s="177" t="s">
        <v>36</v>
      </c>
      <c r="C32" s="177">
        <v>1480</v>
      </c>
      <c r="D32" s="177">
        <v>1349</v>
      </c>
      <c r="E32" s="177">
        <v>2829</v>
      </c>
      <c r="F32" s="177">
        <v>49</v>
      </c>
      <c r="G32" s="177">
        <v>53</v>
      </c>
      <c r="H32" s="177">
        <v>51</v>
      </c>
      <c r="I32" s="177">
        <v>3632</v>
      </c>
      <c r="J32" s="177">
        <v>3320</v>
      </c>
      <c r="K32" s="177">
        <v>6952</v>
      </c>
      <c r="L32" s="177">
        <v>55</v>
      </c>
      <c r="M32" s="177">
        <v>63</v>
      </c>
      <c r="N32" s="177">
        <v>59</v>
      </c>
      <c r="O32" s="177">
        <v>5112</v>
      </c>
      <c r="P32" s="177">
        <v>4669</v>
      </c>
      <c r="Q32" s="177">
        <v>9781</v>
      </c>
      <c r="R32" s="177">
        <v>54</v>
      </c>
      <c r="S32" s="177">
        <v>60</v>
      </c>
      <c r="T32" s="177">
        <v>57</v>
      </c>
    </row>
    <row r="40" spans="3:20" x14ac:dyDescent="0.2">
      <c r="C40" s="177">
        <v>2</v>
      </c>
      <c r="D40" s="177">
        <v>3</v>
      </c>
      <c r="E40" s="177">
        <v>4</v>
      </c>
      <c r="F40" s="177">
        <v>8</v>
      </c>
      <c r="G40" s="177">
        <v>9</v>
      </c>
      <c r="H40" s="177">
        <v>10</v>
      </c>
      <c r="I40" s="177">
        <v>11</v>
      </c>
      <c r="J40" s="177">
        <v>12</v>
      </c>
      <c r="K40" s="177">
        <v>13</v>
      </c>
      <c r="L40" s="177">
        <v>17</v>
      </c>
      <c r="M40" s="177">
        <v>18</v>
      </c>
      <c r="N40" s="177">
        <v>19</v>
      </c>
      <c r="O40" s="177">
        <v>20</v>
      </c>
      <c r="P40" s="177">
        <v>21</v>
      </c>
      <c r="Q40" s="177">
        <v>22</v>
      </c>
      <c r="R40" s="177">
        <v>26</v>
      </c>
      <c r="S40" s="177">
        <v>27</v>
      </c>
      <c r="T40" s="177">
        <v>28</v>
      </c>
    </row>
  </sheetData>
  <phoneticPr fontId="0"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workbookViewId="0">
      <selection activeCell="B11" sqref="B11"/>
    </sheetView>
  </sheetViews>
  <sheetFormatPr defaultRowHeight="12.75" x14ac:dyDescent="0.2"/>
  <cols>
    <col min="1" max="1" width="9.140625" style="177"/>
    <col min="2" max="2" width="26" style="177" bestFit="1" customWidth="1"/>
    <col min="3" max="16384" width="9.140625" style="177"/>
  </cols>
  <sheetData>
    <row r="1" spans="1:20" ht="15" x14ac:dyDescent="0.2">
      <c r="A1" s="242" t="s">
        <v>435</v>
      </c>
    </row>
    <row r="2" spans="1:20" x14ac:dyDescent="0.2">
      <c r="C2" s="177" t="s">
        <v>430</v>
      </c>
      <c r="I2" s="177" t="s">
        <v>431</v>
      </c>
      <c r="O2" s="177" t="s">
        <v>53</v>
      </c>
    </row>
    <row r="3" spans="1:20" x14ac:dyDescent="0.2">
      <c r="C3" s="177" t="s">
        <v>412</v>
      </c>
      <c r="I3" s="177" t="s">
        <v>412</v>
      </c>
      <c r="O3" s="177" t="s">
        <v>412</v>
      </c>
    </row>
    <row r="4" spans="1:20" x14ac:dyDescent="0.2">
      <c r="C4" s="177">
        <v>1</v>
      </c>
      <c r="I4" s="177">
        <v>1</v>
      </c>
      <c r="O4" s="177">
        <v>1</v>
      </c>
    </row>
    <row r="5" spans="1:20" x14ac:dyDescent="0.2">
      <c r="C5" s="177" t="s">
        <v>432</v>
      </c>
      <c r="I5" s="177" t="s">
        <v>432</v>
      </c>
      <c r="O5" s="177" t="s">
        <v>432</v>
      </c>
    </row>
    <row r="6" spans="1:20" x14ac:dyDescent="0.2">
      <c r="C6" s="177" t="s">
        <v>53</v>
      </c>
      <c r="F6" s="177">
        <v>1</v>
      </c>
      <c r="I6" s="177" t="s">
        <v>53</v>
      </c>
      <c r="L6" s="177">
        <v>1</v>
      </c>
      <c r="O6" s="177" t="s">
        <v>53</v>
      </c>
      <c r="R6" s="177">
        <v>1</v>
      </c>
    </row>
    <row r="7" spans="1:20" x14ac:dyDescent="0.2">
      <c r="C7" s="177" t="s">
        <v>413</v>
      </c>
      <c r="F7" s="177" t="s">
        <v>413</v>
      </c>
      <c r="I7" s="177" t="s">
        <v>413</v>
      </c>
      <c r="L7" s="177" t="s">
        <v>413</v>
      </c>
      <c r="O7" s="177" t="s">
        <v>413</v>
      </c>
      <c r="R7" s="177" t="s">
        <v>413</v>
      </c>
    </row>
    <row r="8" spans="1:20" x14ac:dyDescent="0.2">
      <c r="C8" s="177" t="s">
        <v>414</v>
      </c>
      <c r="D8" s="177" t="s">
        <v>415</v>
      </c>
      <c r="E8" s="177" t="s">
        <v>53</v>
      </c>
      <c r="F8" s="177" t="s">
        <v>414</v>
      </c>
      <c r="G8" s="177" t="s">
        <v>415</v>
      </c>
      <c r="H8" s="177" t="s">
        <v>53</v>
      </c>
      <c r="I8" s="177" t="s">
        <v>414</v>
      </c>
      <c r="J8" s="177" t="s">
        <v>415</v>
      </c>
      <c r="K8" s="177" t="s">
        <v>53</v>
      </c>
      <c r="L8" s="177" t="s">
        <v>414</v>
      </c>
      <c r="M8" s="177" t="s">
        <v>415</v>
      </c>
      <c r="N8" s="177" t="s">
        <v>53</v>
      </c>
      <c r="O8" s="177" t="s">
        <v>414</v>
      </c>
      <c r="P8" s="177" t="s">
        <v>415</v>
      </c>
      <c r="Q8" s="177" t="s">
        <v>53</v>
      </c>
      <c r="R8" s="177" t="s">
        <v>414</v>
      </c>
      <c r="S8" s="177" t="s">
        <v>415</v>
      </c>
      <c r="T8" s="177" t="s">
        <v>53</v>
      </c>
    </row>
    <row r="9" spans="1:20" x14ac:dyDescent="0.2">
      <c r="C9" s="177" t="s">
        <v>421</v>
      </c>
      <c r="D9" s="177" t="s">
        <v>421</v>
      </c>
      <c r="E9" s="177" t="s">
        <v>421</v>
      </c>
      <c r="F9" s="177" t="s">
        <v>421</v>
      </c>
      <c r="G9" s="177" t="s">
        <v>421</v>
      </c>
      <c r="H9" s="177" t="s">
        <v>421</v>
      </c>
      <c r="I9" s="177" t="s">
        <v>421</v>
      </c>
      <c r="J9" s="177" t="s">
        <v>421</v>
      </c>
      <c r="K9" s="177" t="s">
        <v>421</v>
      </c>
      <c r="L9" s="177" t="s">
        <v>421</v>
      </c>
      <c r="M9" s="177" t="s">
        <v>421</v>
      </c>
      <c r="N9" s="177" t="s">
        <v>421</v>
      </c>
      <c r="O9" s="177" t="s">
        <v>421</v>
      </c>
      <c r="P9" s="177" t="s">
        <v>421</v>
      </c>
      <c r="Q9" s="177" t="s">
        <v>421</v>
      </c>
      <c r="R9" s="177" t="s">
        <v>421</v>
      </c>
      <c r="S9" s="177" t="s">
        <v>421</v>
      </c>
      <c r="T9" s="177" t="s">
        <v>421</v>
      </c>
    </row>
    <row r="10" spans="1:20" x14ac:dyDescent="0.2">
      <c r="A10" s="177" t="s">
        <v>433</v>
      </c>
      <c r="B10" s="177" t="s">
        <v>600</v>
      </c>
      <c r="C10" s="177">
        <v>60954</v>
      </c>
      <c r="D10" s="177">
        <v>58493</v>
      </c>
      <c r="E10" s="177">
        <v>119447</v>
      </c>
      <c r="F10" s="177">
        <v>51</v>
      </c>
      <c r="G10" s="177">
        <v>61</v>
      </c>
      <c r="H10" s="177">
        <v>56</v>
      </c>
      <c r="I10" s="177">
        <v>253028</v>
      </c>
      <c r="J10" s="177">
        <v>240185</v>
      </c>
      <c r="K10" s="177">
        <v>493213</v>
      </c>
      <c r="L10" s="177">
        <v>69</v>
      </c>
      <c r="M10" s="177">
        <v>76</v>
      </c>
      <c r="N10" s="177">
        <v>72</v>
      </c>
      <c r="O10" s="177">
        <v>313982</v>
      </c>
      <c r="P10" s="177">
        <v>298678</v>
      </c>
      <c r="Q10" s="177">
        <v>612660</v>
      </c>
      <c r="R10" s="177">
        <v>65</v>
      </c>
      <c r="S10" s="177">
        <v>73</v>
      </c>
      <c r="T10" s="177">
        <v>69</v>
      </c>
    </row>
    <row r="11" spans="1:20" x14ac:dyDescent="0.2">
      <c r="B11" s="177" t="s">
        <v>9</v>
      </c>
      <c r="C11" s="177">
        <v>41880</v>
      </c>
      <c r="D11" s="177">
        <v>40179</v>
      </c>
      <c r="E11" s="177">
        <v>82059</v>
      </c>
      <c r="F11" s="177">
        <v>48</v>
      </c>
      <c r="G11" s="177">
        <v>57</v>
      </c>
      <c r="H11" s="177">
        <v>52</v>
      </c>
      <c r="I11" s="177">
        <v>193266</v>
      </c>
      <c r="J11" s="177">
        <v>183048</v>
      </c>
      <c r="K11" s="177">
        <v>376314</v>
      </c>
      <c r="L11" s="177">
        <v>68</v>
      </c>
      <c r="M11" s="177">
        <v>76</v>
      </c>
      <c r="N11" s="177">
        <v>72</v>
      </c>
      <c r="O11" s="177">
        <v>235146</v>
      </c>
      <c r="P11" s="177">
        <v>223227</v>
      </c>
      <c r="Q11" s="177">
        <v>458373</v>
      </c>
      <c r="R11" s="177">
        <v>65</v>
      </c>
      <c r="S11" s="177">
        <v>73</v>
      </c>
      <c r="T11" s="177">
        <v>69</v>
      </c>
    </row>
    <row r="12" spans="1:20" x14ac:dyDescent="0.2">
      <c r="B12" s="177" t="s">
        <v>54</v>
      </c>
      <c r="C12" s="177">
        <v>39144</v>
      </c>
      <c r="D12" s="177">
        <v>37596</v>
      </c>
      <c r="E12" s="177">
        <v>76740</v>
      </c>
      <c r="F12" s="177">
        <v>48</v>
      </c>
      <c r="G12" s="177">
        <v>58</v>
      </c>
      <c r="H12" s="177">
        <v>53</v>
      </c>
      <c r="I12" s="177">
        <v>177469</v>
      </c>
      <c r="J12" s="177">
        <v>168093</v>
      </c>
      <c r="K12" s="177">
        <v>345562</v>
      </c>
      <c r="L12" s="177">
        <v>69</v>
      </c>
      <c r="M12" s="177">
        <v>77</v>
      </c>
      <c r="N12" s="177">
        <v>73</v>
      </c>
      <c r="O12" s="177">
        <v>216613</v>
      </c>
      <c r="P12" s="177">
        <v>205689</v>
      </c>
      <c r="Q12" s="177">
        <v>422302</v>
      </c>
      <c r="R12" s="177">
        <v>65</v>
      </c>
      <c r="S12" s="177">
        <v>73</v>
      </c>
      <c r="T12" s="177">
        <v>69</v>
      </c>
    </row>
    <row r="13" spans="1:20" x14ac:dyDescent="0.2">
      <c r="B13" s="177" t="s">
        <v>55</v>
      </c>
      <c r="C13" s="177">
        <v>143</v>
      </c>
      <c r="D13" s="177">
        <v>154</v>
      </c>
      <c r="E13" s="177">
        <v>297</v>
      </c>
      <c r="F13" s="177">
        <v>42</v>
      </c>
      <c r="G13" s="177">
        <v>53</v>
      </c>
      <c r="H13" s="177">
        <v>48</v>
      </c>
      <c r="I13" s="177">
        <v>734</v>
      </c>
      <c r="J13" s="177">
        <v>662</v>
      </c>
      <c r="K13" s="177">
        <v>1396</v>
      </c>
      <c r="L13" s="177">
        <v>70</v>
      </c>
      <c r="M13" s="177">
        <v>77</v>
      </c>
      <c r="N13" s="177">
        <v>74</v>
      </c>
      <c r="O13" s="177">
        <v>877</v>
      </c>
      <c r="P13" s="177">
        <v>816</v>
      </c>
      <c r="Q13" s="177">
        <v>1693</v>
      </c>
      <c r="R13" s="177">
        <v>65</v>
      </c>
      <c r="S13" s="177">
        <v>73</v>
      </c>
      <c r="T13" s="177">
        <v>69</v>
      </c>
    </row>
    <row r="14" spans="1:20" x14ac:dyDescent="0.2">
      <c r="B14" s="177" t="s">
        <v>434</v>
      </c>
      <c r="C14" s="177">
        <v>176</v>
      </c>
      <c r="D14" s="177">
        <v>175</v>
      </c>
      <c r="E14" s="177">
        <v>351</v>
      </c>
      <c r="F14" s="177">
        <v>22</v>
      </c>
      <c r="G14" s="177">
        <v>35</v>
      </c>
      <c r="H14" s="177">
        <v>28</v>
      </c>
      <c r="I14" s="177">
        <v>82</v>
      </c>
      <c r="J14" s="177">
        <v>96</v>
      </c>
      <c r="K14" s="177">
        <v>178</v>
      </c>
      <c r="L14" s="177">
        <v>22</v>
      </c>
      <c r="M14" s="177">
        <v>29</v>
      </c>
      <c r="N14" s="177">
        <v>26</v>
      </c>
      <c r="O14" s="177">
        <v>258</v>
      </c>
      <c r="P14" s="177">
        <v>271</v>
      </c>
      <c r="Q14" s="177">
        <v>529</v>
      </c>
      <c r="R14" s="177">
        <v>22</v>
      </c>
      <c r="S14" s="177">
        <v>33</v>
      </c>
      <c r="T14" s="177">
        <v>28</v>
      </c>
    </row>
    <row r="15" spans="1:20" x14ac:dyDescent="0.2">
      <c r="B15" s="177" t="s">
        <v>57</v>
      </c>
      <c r="C15" s="177">
        <v>434</v>
      </c>
      <c r="D15" s="177">
        <v>407</v>
      </c>
      <c r="E15" s="177">
        <v>841</v>
      </c>
      <c r="F15" s="177">
        <v>17</v>
      </c>
      <c r="G15" s="177">
        <v>25</v>
      </c>
      <c r="H15" s="177">
        <v>21</v>
      </c>
      <c r="I15" s="177">
        <v>416</v>
      </c>
      <c r="J15" s="177">
        <v>413</v>
      </c>
      <c r="K15" s="177">
        <v>829</v>
      </c>
      <c r="L15" s="177">
        <v>23</v>
      </c>
      <c r="M15" s="177">
        <v>27</v>
      </c>
      <c r="N15" s="177">
        <v>25</v>
      </c>
      <c r="O15" s="177">
        <v>850</v>
      </c>
      <c r="P15" s="177">
        <v>820</v>
      </c>
      <c r="Q15" s="177">
        <v>1670</v>
      </c>
      <c r="R15" s="177">
        <v>20</v>
      </c>
      <c r="S15" s="177">
        <v>26</v>
      </c>
      <c r="T15" s="177">
        <v>23</v>
      </c>
    </row>
    <row r="16" spans="1:20" x14ac:dyDescent="0.2">
      <c r="B16" s="177" t="s">
        <v>58</v>
      </c>
      <c r="C16" s="177">
        <v>1983</v>
      </c>
      <c r="D16" s="177">
        <v>1847</v>
      </c>
      <c r="E16" s="177">
        <v>3830</v>
      </c>
      <c r="F16" s="177">
        <v>50</v>
      </c>
      <c r="G16" s="177">
        <v>57</v>
      </c>
      <c r="H16" s="177">
        <v>53</v>
      </c>
      <c r="I16" s="177">
        <v>14565</v>
      </c>
      <c r="J16" s="177">
        <v>13784</v>
      </c>
      <c r="K16" s="177">
        <v>28349</v>
      </c>
      <c r="L16" s="177">
        <v>64</v>
      </c>
      <c r="M16" s="177">
        <v>70</v>
      </c>
      <c r="N16" s="177">
        <v>67</v>
      </c>
      <c r="O16" s="177">
        <v>16548</v>
      </c>
      <c r="P16" s="177">
        <v>15631</v>
      </c>
      <c r="Q16" s="177">
        <v>32179</v>
      </c>
      <c r="R16" s="177">
        <v>62</v>
      </c>
      <c r="S16" s="177">
        <v>68</v>
      </c>
      <c r="T16" s="177">
        <v>65</v>
      </c>
    </row>
    <row r="17" spans="2:20" x14ac:dyDescent="0.2">
      <c r="B17" s="177" t="s">
        <v>10</v>
      </c>
      <c r="C17" s="177">
        <v>4991</v>
      </c>
      <c r="D17" s="177">
        <v>4750</v>
      </c>
      <c r="E17" s="177">
        <v>9741</v>
      </c>
      <c r="F17" s="177">
        <v>54</v>
      </c>
      <c r="G17" s="177">
        <v>65</v>
      </c>
      <c r="H17" s="177">
        <v>60</v>
      </c>
      <c r="I17" s="177">
        <v>12339</v>
      </c>
      <c r="J17" s="177">
        <v>11929</v>
      </c>
      <c r="K17" s="177">
        <v>24268</v>
      </c>
      <c r="L17" s="177">
        <v>72</v>
      </c>
      <c r="M17" s="177">
        <v>78</v>
      </c>
      <c r="N17" s="177">
        <v>75</v>
      </c>
      <c r="O17" s="177">
        <v>17330</v>
      </c>
      <c r="P17" s="177">
        <v>16679</v>
      </c>
      <c r="Q17" s="177">
        <v>34009</v>
      </c>
      <c r="R17" s="177">
        <v>67</v>
      </c>
      <c r="S17" s="177">
        <v>75</v>
      </c>
      <c r="T17" s="177">
        <v>71</v>
      </c>
    </row>
    <row r="18" spans="2:20" x14ac:dyDescent="0.2">
      <c r="B18" s="177" t="s">
        <v>59</v>
      </c>
      <c r="C18" s="177">
        <v>1854</v>
      </c>
      <c r="D18" s="177">
        <v>1841</v>
      </c>
      <c r="E18" s="177">
        <v>3695</v>
      </c>
      <c r="F18" s="177">
        <v>50</v>
      </c>
      <c r="G18" s="177">
        <v>61</v>
      </c>
      <c r="H18" s="177">
        <v>56</v>
      </c>
      <c r="I18" s="177">
        <v>2804</v>
      </c>
      <c r="J18" s="177">
        <v>2735</v>
      </c>
      <c r="K18" s="177">
        <v>5539</v>
      </c>
      <c r="L18" s="177">
        <v>65</v>
      </c>
      <c r="M18" s="177">
        <v>75</v>
      </c>
      <c r="N18" s="177">
        <v>70</v>
      </c>
      <c r="O18" s="177">
        <v>4658</v>
      </c>
      <c r="P18" s="177">
        <v>4576</v>
      </c>
      <c r="Q18" s="177">
        <v>9234</v>
      </c>
      <c r="R18" s="177">
        <v>59</v>
      </c>
      <c r="S18" s="177">
        <v>69</v>
      </c>
      <c r="T18" s="177">
        <v>64</v>
      </c>
    </row>
    <row r="19" spans="2:20" x14ac:dyDescent="0.2">
      <c r="B19" s="177" t="s">
        <v>60</v>
      </c>
      <c r="C19" s="177">
        <v>736</v>
      </c>
      <c r="D19" s="177">
        <v>732</v>
      </c>
      <c r="E19" s="177">
        <v>1468</v>
      </c>
      <c r="F19" s="177">
        <v>58</v>
      </c>
      <c r="G19" s="177">
        <v>68</v>
      </c>
      <c r="H19" s="177">
        <v>63</v>
      </c>
      <c r="I19" s="177">
        <v>1649</v>
      </c>
      <c r="J19" s="177">
        <v>1525</v>
      </c>
      <c r="K19" s="177">
        <v>3174</v>
      </c>
      <c r="L19" s="177">
        <v>71</v>
      </c>
      <c r="M19" s="177">
        <v>76</v>
      </c>
      <c r="N19" s="177">
        <v>74</v>
      </c>
      <c r="O19" s="177">
        <v>2385</v>
      </c>
      <c r="P19" s="177">
        <v>2257</v>
      </c>
      <c r="Q19" s="177">
        <v>4642</v>
      </c>
      <c r="R19" s="177">
        <v>67</v>
      </c>
      <c r="S19" s="177">
        <v>74</v>
      </c>
      <c r="T19" s="177">
        <v>70</v>
      </c>
    </row>
    <row r="20" spans="2:20" x14ac:dyDescent="0.2">
      <c r="B20" s="177" t="s">
        <v>61</v>
      </c>
      <c r="C20" s="177">
        <v>781</v>
      </c>
      <c r="D20" s="177">
        <v>751</v>
      </c>
      <c r="E20" s="177">
        <v>1532</v>
      </c>
      <c r="F20" s="177">
        <v>55</v>
      </c>
      <c r="G20" s="177">
        <v>68</v>
      </c>
      <c r="H20" s="177">
        <v>61</v>
      </c>
      <c r="I20" s="177">
        <v>3291</v>
      </c>
      <c r="J20" s="177">
        <v>3219</v>
      </c>
      <c r="K20" s="177">
        <v>6510</v>
      </c>
      <c r="L20" s="177">
        <v>75</v>
      </c>
      <c r="M20" s="177">
        <v>81</v>
      </c>
      <c r="N20" s="177">
        <v>78</v>
      </c>
      <c r="O20" s="177">
        <v>4072</v>
      </c>
      <c r="P20" s="177">
        <v>3970</v>
      </c>
      <c r="Q20" s="177">
        <v>8042</v>
      </c>
      <c r="R20" s="177">
        <v>71</v>
      </c>
      <c r="S20" s="177">
        <v>79</v>
      </c>
      <c r="T20" s="177">
        <v>75</v>
      </c>
    </row>
    <row r="21" spans="2:20" x14ac:dyDescent="0.2">
      <c r="B21" s="177" t="s">
        <v>62</v>
      </c>
      <c r="C21" s="177">
        <v>1620</v>
      </c>
      <c r="D21" s="177">
        <v>1426</v>
      </c>
      <c r="E21" s="177">
        <v>3046</v>
      </c>
      <c r="F21" s="177">
        <v>57</v>
      </c>
      <c r="G21" s="177">
        <v>68</v>
      </c>
      <c r="H21" s="177">
        <v>62</v>
      </c>
      <c r="I21" s="177">
        <v>4595</v>
      </c>
      <c r="J21" s="177">
        <v>4450</v>
      </c>
      <c r="K21" s="177">
        <v>9045</v>
      </c>
      <c r="L21" s="177">
        <v>73</v>
      </c>
      <c r="M21" s="177">
        <v>79</v>
      </c>
      <c r="N21" s="177">
        <v>76</v>
      </c>
      <c r="O21" s="177">
        <v>6215</v>
      </c>
      <c r="P21" s="177">
        <v>5876</v>
      </c>
      <c r="Q21" s="177">
        <v>12091</v>
      </c>
      <c r="R21" s="177">
        <v>69</v>
      </c>
      <c r="S21" s="177">
        <v>76</v>
      </c>
      <c r="T21" s="177">
        <v>73</v>
      </c>
    </row>
    <row r="22" spans="2:20" x14ac:dyDescent="0.2">
      <c r="B22" s="177" t="s">
        <v>11</v>
      </c>
      <c r="C22" s="177">
        <v>5449</v>
      </c>
      <c r="D22" s="177">
        <v>5196</v>
      </c>
      <c r="E22" s="177">
        <v>10645</v>
      </c>
      <c r="F22" s="177">
        <v>59</v>
      </c>
      <c r="G22" s="177">
        <v>68</v>
      </c>
      <c r="H22" s="177">
        <v>64</v>
      </c>
      <c r="I22" s="177">
        <v>27827</v>
      </c>
      <c r="J22" s="177">
        <v>26358</v>
      </c>
      <c r="K22" s="177">
        <v>54185</v>
      </c>
      <c r="L22" s="177">
        <v>71</v>
      </c>
      <c r="M22" s="177">
        <v>78</v>
      </c>
      <c r="N22" s="177">
        <v>74</v>
      </c>
      <c r="O22" s="177">
        <v>33276</v>
      </c>
      <c r="P22" s="177">
        <v>31554</v>
      </c>
      <c r="Q22" s="177">
        <v>64830</v>
      </c>
      <c r="R22" s="177">
        <v>69</v>
      </c>
      <c r="S22" s="177">
        <v>76</v>
      </c>
      <c r="T22" s="177">
        <v>73</v>
      </c>
    </row>
    <row r="23" spans="2:20" x14ac:dyDescent="0.2">
      <c r="B23" s="177" t="s">
        <v>63</v>
      </c>
      <c r="C23" s="177">
        <v>550</v>
      </c>
      <c r="D23" s="177">
        <v>510</v>
      </c>
      <c r="E23" s="177">
        <v>1060</v>
      </c>
      <c r="F23" s="177">
        <v>63</v>
      </c>
      <c r="G23" s="177">
        <v>75</v>
      </c>
      <c r="H23" s="177">
        <v>69</v>
      </c>
      <c r="I23" s="177">
        <v>8167</v>
      </c>
      <c r="J23" s="177">
        <v>7601</v>
      </c>
      <c r="K23" s="177">
        <v>15768</v>
      </c>
      <c r="L23" s="177">
        <v>78</v>
      </c>
      <c r="M23" s="177">
        <v>83</v>
      </c>
      <c r="N23" s="177">
        <v>81</v>
      </c>
      <c r="O23" s="177">
        <v>8717</v>
      </c>
      <c r="P23" s="177">
        <v>8111</v>
      </c>
      <c r="Q23" s="177">
        <v>16828</v>
      </c>
      <c r="R23" s="177">
        <v>77</v>
      </c>
      <c r="S23" s="177">
        <v>83</v>
      </c>
      <c r="T23" s="177">
        <v>80</v>
      </c>
    </row>
    <row r="24" spans="2:20" x14ac:dyDescent="0.2">
      <c r="B24" s="177" t="s">
        <v>64</v>
      </c>
      <c r="C24" s="177">
        <v>2650</v>
      </c>
      <c r="D24" s="177">
        <v>2505</v>
      </c>
      <c r="E24" s="177">
        <v>5155</v>
      </c>
      <c r="F24" s="177">
        <v>56</v>
      </c>
      <c r="G24" s="177">
        <v>66</v>
      </c>
      <c r="H24" s="177">
        <v>61</v>
      </c>
      <c r="I24" s="177">
        <v>10502</v>
      </c>
      <c r="J24" s="177">
        <v>10038</v>
      </c>
      <c r="K24" s="177">
        <v>20540</v>
      </c>
      <c r="L24" s="177">
        <v>66</v>
      </c>
      <c r="M24" s="177">
        <v>73</v>
      </c>
      <c r="N24" s="177">
        <v>69</v>
      </c>
      <c r="O24" s="177">
        <v>13152</v>
      </c>
      <c r="P24" s="177">
        <v>12543</v>
      </c>
      <c r="Q24" s="177">
        <v>25695</v>
      </c>
      <c r="R24" s="177">
        <v>64</v>
      </c>
      <c r="S24" s="177">
        <v>71</v>
      </c>
      <c r="T24" s="177">
        <v>68</v>
      </c>
    </row>
    <row r="25" spans="2:20" x14ac:dyDescent="0.2">
      <c r="B25" s="177" t="s">
        <v>65</v>
      </c>
      <c r="C25" s="177">
        <v>1317</v>
      </c>
      <c r="D25" s="177">
        <v>1290</v>
      </c>
      <c r="E25" s="177">
        <v>2607</v>
      </c>
      <c r="F25" s="177">
        <v>62</v>
      </c>
      <c r="G25" s="177">
        <v>70</v>
      </c>
      <c r="H25" s="177">
        <v>66</v>
      </c>
      <c r="I25" s="177">
        <v>3767</v>
      </c>
      <c r="J25" s="177">
        <v>3566</v>
      </c>
      <c r="K25" s="177">
        <v>7333</v>
      </c>
      <c r="L25" s="177">
        <v>68</v>
      </c>
      <c r="M25" s="177">
        <v>76</v>
      </c>
      <c r="N25" s="177">
        <v>72</v>
      </c>
      <c r="O25" s="177">
        <v>5084</v>
      </c>
      <c r="P25" s="177">
        <v>4856</v>
      </c>
      <c r="Q25" s="177">
        <v>9940</v>
      </c>
      <c r="R25" s="177">
        <v>67</v>
      </c>
      <c r="S25" s="177">
        <v>74</v>
      </c>
      <c r="T25" s="177">
        <v>70</v>
      </c>
    </row>
    <row r="26" spans="2:20" x14ac:dyDescent="0.2">
      <c r="B26" s="177" t="s">
        <v>66</v>
      </c>
      <c r="C26" s="177">
        <v>932</v>
      </c>
      <c r="D26" s="177">
        <v>891</v>
      </c>
      <c r="E26" s="177">
        <v>1823</v>
      </c>
      <c r="F26" s="177">
        <v>62</v>
      </c>
      <c r="G26" s="177">
        <v>69</v>
      </c>
      <c r="H26" s="177">
        <v>65</v>
      </c>
      <c r="I26" s="177">
        <v>5391</v>
      </c>
      <c r="J26" s="177">
        <v>5153</v>
      </c>
      <c r="K26" s="177">
        <v>10544</v>
      </c>
      <c r="L26" s="177">
        <v>74</v>
      </c>
      <c r="M26" s="177">
        <v>80</v>
      </c>
      <c r="N26" s="177">
        <v>77</v>
      </c>
      <c r="O26" s="177">
        <v>6323</v>
      </c>
      <c r="P26" s="177">
        <v>6044</v>
      </c>
      <c r="Q26" s="177">
        <v>12367</v>
      </c>
      <c r="R26" s="177">
        <v>72</v>
      </c>
      <c r="S26" s="177">
        <v>78</v>
      </c>
      <c r="T26" s="177">
        <v>75</v>
      </c>
    </row>
    <row r="27" spans="2:20" x14ac:dyDescent="0.2">
      <c r="B27" s="177" t="s">
        <v>12</v>
      </c>
      <c r="C27" s="177">
        <v>6414</v>
      </c>
      <c r="D27" s="177">
        <v>6350</v>
      </c>
      <c r="E27" s="177">
        <v>12764</v>
      </c>
      <c r="F27" s="177">
        <v>62</v>
      </c>
      <c r="G27" s="177">
        <v>71</v>
      </c>
      <c r="H27" s="177">
        <v>66</v>
      </c>
      <c r="I27" s="177">
        <v>11039</v>
      </c>
      <c r="J27" s="177">
        <v>10791</v>
      </c>
      <c r="K27" s="177">
        <v>21830</v>
      </c>
      <c r="L27" s="177">
        <v>70</v>
      </c>
      <c r="M27" s="177">
        <v>78</v>
      </c>
      <c r="N27" s="177">
        <v>74</v>
      </c>
      <c r="O27" s="177">
        <v>17453</v>
      </c>
      <c r="P27" s="177">
        <v>17141</v>
      </c>
      <c r="Q27" s="177">
        <v>34594</v>
      </c>
      <c r="R27" s="177">
        <v>67</v>
      </c>
      <c r="S27" s="177">
        <v>75</v>
      </c>
      <c r="T27" s="177">
        <v>71</v>
      </c>
    </row>
    <row r="28" spans="2:20" x14ac:dyDescent="0.2">
      <c r="B28" s="177" t="s">
        <v>67</v>
      </c>
      <c r="C28" s="177">
        <v>1363</v>
      </c>
      <c r="D28" s="177">
        <v>1380</v>
      </c>
      <c r="E28" s="177">
        <v>2743</v>
      </c>
      <c r="F28" s="177">
        <v>55</v>
      </c>
      <c r="G28" s="177">
        <v>64</v>
      </c>
      <c r="H28" s="177">
        <v>60</v>
      </c>
      <c r="I28" s="177">
        <v>2190</v>
      </c>
      <c r="J28" s="177">
        <v>2133</v>
      </c>
      <c r="K28" s="177">
        <v>4323</v>
      </c>
      <c r="L28" s="177">
        <v>65</v>
      </c>
      <c r="M28" s="177">
        <v>75</v>
      </c>
      <c r="N28" s="177">
        <v>70</v>
      </c>
      <c r="O28" s="177">
        <v>3553</v>
      </c>
      <c r="P28" s="177">
        <v>3513</v>
      </c>
      <c r="Q28" s="177">
        <v>7066</v>
      </c>
      <c r="R28" s="177">
        <v>61</v>
      </c>
      <c r="S28" s="177">
        <v>71</v>
      </c>
      <c r="T28" s="177">
        <v>66</v>
      </c>
    </row>
    <row r="29" spans="2:20" x14ac:dyDescent="0.2">
      <c r="B29" s="177" t="s">
        <v>68</v>
      </c>
      <c r="C29" s="177">
        <v>4249</v>
      </c>
      <c r="D29" s="177">
        <v>4158</v>
      </c>
      <c r="E29" s="177">
        <v>8407</v>
      </c>
      <c r="F29" s="177">
        <v>65</v>
      </c>
      <c r="G29" s="177">
        <v>73</v>
      </c>
      <c r="H29" s="177">
        <v>69</v>
      </c>
      <c r="I29" s="177">
        <v>7381</v>
      </c>
      <c r="J29" s="177">
        <v>7318</v>
      </c>
      <c r="K29" s="177">
        <v>14699</v>
      </c>
      <c r="L29" s="177">
        <v>72</v>
      </c>
      <c r="M29" s="177">
        <v>79</v>
      </c>
      <c r="N29" s="177">
        <v>75</v>
      </c>
      <c r="O29" s="177">
        <v>11630</v>
      </c>
      <c r="P29" s="177">
        <v>11476</v>
      </c>
      <c r="Q29" s="177">
        <v>23106</v>
      </c>
      <c r="R29" s="177">
        <v>69</v>
      </c>
      <c r="S29" s="177">
        <v>77</v>
      </c>
      <c r="T29" s="177">
        <v>73</v>
      </c>
    </row>
    <row r="30" spans="2:20" x14ac:dyDescent="0.2">
      <c r="B30" s="177" t="s">
        <v>69</v>
      </c>
      <c r="C30" s="177">
        <v>802</v>
      </c>
      <c r="D30" s="177">
        <v>812</v>
      </c>
      <c r="E30" s="177">
        <v>1614</v>
      </c>
      <c r="F30" s="177">
        <v>55</v>
      </c>
      <c r="G30" s="177">
        <v>70</v>
      </c>
      <c r="H30" s="177">
        <v>62</v>
      </c>
      <c r="I30" s="177">
        <v>1468</v>
      </c>
      <c r="J30" s="177">
        <v>1340</v>
      </c>
      <c r="K30" s="177">
        <v>2808</v>
      </c>
      <c r="L30" s="177">
        <v>69</v>
      </c>
      <c r="M30" s="177">
        <v>78</v>
      </c>
      <c r="N30" s="177">
        <v>73</v>
      </c>
      <c r="O30" s="177">
        <v>2270</v>
      </c>
      <c r="P30" s="177">
        <v>2152</v>
      </c>
      <c r="Q30" s="177">
        <v>4422</v>
      </c>
      <c r="R30" s="177">
        <v>64</v>
      </c>
      <c r="S30" s="177">
        <v>75</v>
      </c>
      <c r="T30" s="177">
        <v>69</v>
      </c>
    </row>
    <row r="31" spans="2:20" x14ac:dyDescent="0.2">
      <c r="B31" s="177" t="s">
        <v>13</v>
      </c>
      <c r="C31" s="177">
        <v>131</v>
      </c>
      <c r="D31" s="177">
        <v>128</v>
      </c>
      <c r="E31" s="177">
        <v>259</v>
      </c>
      <c r="F31" s="177">
        <v>67</v>
      </c>
      <c r="G31" s="177">
        <v>73</v>
      </c>
      <c r="H31" s="177">
        <v>70</v>
      </c>
      <c r="I31" s="177">
        <v>1127</v>
      </c>
      <c r="J31" s="177">
        <v>1095</v>
      </c>
      <c r="K31" s="177">
        <v>2222</v>
      </c>
      <c r="L31" s="177">
        <v>75</v>
      </c>
      <c r="M31" s="177">
        <v>81</v>
      </c>
      <c r="N31" s="177">
        <v>78</v>
      </c>
      <c r="O31" s="177">
        <v>1258</v>
      </c>
      <c r="P31" s="177">
        <v>1223</v>
      </c>
      <c r="Q31" s="177">
        <v>2481</v>
      </c>
      <c r="R31" s="177">
        <v>74</v>
      </c>
      <c r="S31" s="177">
        <v>80</v>
      </c>
      <c r="T31" s="177">
        <v>77</v>
      </c>
    </row>
    <row r="32" spans="2:20" x14ac:dyDescent="0.2">
      <c r="B32" s="177" t="s">
        <v>36</v>
      </c>
      <c r="C32" s="177">
        <v>1515</v>
      </c>
      <c r="D32" s="177">
        <v>1404</v>
      </c>
      <c r="E32" s="177">
        <v>2919</v>
      </c>
      <c r="F32" s="177">
        <v>60</v>
      </c>
      <c r="G32" s="177">
        <v>68</v>
      </c>
      <c r="H32" s="177">
        <v>64</v>
      </c>
      <c r="I32" s="177">
        <v>3665</v>
      </c>
      <c r="J32" s="177">
        <v>3450</v>
      </c>
      <c r="K32" s="177">
        <v>7115</v>
      </c>
      <c r="L32" s="177">
        <v>67</v>
      </c>
      <c r="M32" s="177">
        <v>74</v>
      </c>
      <c r="N32" s="177">
        <v>71</v>
      </c>
      <c r="O32" s="177">
        <v>5180</v>
      </c>
      <c r="P32" s="177">
        <v>4854</v>
      </c>
      <c r="Q32" s="177">
        <v>10034</v>
      </c>
      <c r="R32" s="177">
        <v>65</v>
      </c>
      <c r="S32" s="177">
        <v>73</v>
      </c>
      <c r="T32" s="177">
        <v>69</v>
      </c>
    </row>
    <row r="40" spans="3:20" x14ac:dyDescent="0.2">
      <c r="C40" s="177">
        <v>2</v>
      </c>
      <c r="D40" s="177">
        <v>3</v>
      </c>
      <c r="E40" s="177">
        <v>4</v>
      </c>
      <c r="F40" s="177">
        <v>8</v>
      </c>
      <c r="G40" s="177">
        <v>9</v>
      </c>
      <c r="H40" s="177">
        <v>10</v>
      </c>
      <c r="I40" s="177">
        <v>11</v>
      </c>
      <c r="J40" s="177">
        <v>12</v>
      </c>
      <c r="K40" s="177">
        <v>13</v>
      </c>
      <c r="L40" s="177">
        <v>17</v>
      </c>
      <c r="M40" s="177">
        <v>18</v>
      </c>
      <c r="N40" s="177">
        <v>19</v>
      </c>
      <c r="O40" s="177">
        <v>20</v>
      </c>
      <c r="P40" s="177">
        <v>21</v>
      </c>
      <c r="Q40" s="177">
        <v>22</v>
      </c>
      <c r="R40" s="177">
        <v>26</v>
      </c>
      <c r="S40" s="177">
        <v>27</v>
      </c>
      <c r="T40" s="177">
        <v>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pageSetUpPr fitToPage="1"/>
  </sheetPr>
  <dimension ref="A1:X28"/>
  <sheetViews>
    <sheetView workbookViewId="0">
      <pane ySplit="9" topLeftCell="A10" activePane="bottomLeft" state="frozen"/>
      <selection pane="bottomLeft"/>
    </sheetView>
  </sheetViews>
  <sheetFormatPr defaultRowHeight="12.75" x14ac:dyDescent="0.2"/>
  <cols>
    <col min="1" max="1" width="9.140625" style="12"/>
    <col min="2" max="2" width="18.140625" style="12" bestFit="1" customWidth="1"/>
    <col min="3" max="22" width="9.140625" style="12"/>
    <col min="23" max="24" width="9.140625" style="12" hidden="1" customWidth="1"/>
    <col min="25" max="16384" width="9.140625" style="12"/>
  </cols>
  <sheetData>
    <row r="1" spans="1:23" ht="14.25" x14ac:dyDescent="0.2">
      <c r="A1" s="66" t="s">
        <v>550</v>
      </c>
      <c r="B1" s="66"/>
      <c r="C1" s="66"/>
      <c r="D1" s="66"/>
    </row>
    <row r="2" spans="1:23" ht="15" thickBot="1" x14ac:dyDescent="0.25">
      <c r="A2" s="2" t="s">
        <v>513</v>
      </c>
      <c r="J2" s="41"/>
      <c r="K2" s="41"/>
      <c r="L2" s="41"/>
      <c r="M2" s="41"/>
      <c r="N2" s="41"/>
    </row>
    <row r="3" spans="1:23" ht="13.5" thickBot="1" x14ac:dyDescent="0.25">
      <c r="A3" s="2" t="s">
        <v>0</v>
      </c>
      <c r="J3" s="41"/>
      <c r="K3" s="448"/>
      <c r="L3" s="440"/>
      <c r="M3" s="440"/>
      <c r="N3" s="41"/>
      <c r="R3" s="450" t="s">
        <v>28</v>
      </c>
      <c r="S3" s="451"/>
      <c r="T3" s="452"/>
    </row>
    <row r="4" spans="1:23" ht="15" thickBot="1" x14ac:dyDescent="0.25">
      <c r="A4" s="1" t="s">
        <v>595</v>
      </c>
      <c r="J4" s="41"/>
      <c r="K4" s="51"/>
      <c r="L4" s="449"/>
      <c r="M4" s="455"/>
      <c r="N4" s="41"/>
      <c r="R4" s="42" t="s">
        <v>456</v>
      </c>
      <c r="S4" s="453">
        <v>2013</v>
      </c>
      <c r="T4" s="454"/>
      <c r="W4" s="12">
        <v>2012</v>
      </c>
    </row>
    <row r="5" spans="1:23" x14ac:dyDescent="0.2">
      <c r="A5" s="1"/>
      <c r="J5" s="41"/>
      <c r="K5" s="51"/>
      <c r="L5" s="52"/>
      <c r="M5" s="53"/>
      <c r="N5" s="41"/>
      <c r="W5" s="12">
        <v>2013</v>
      </c>
    </row>
    <row r="6" spans="1:23" x14ac:dyDescent="0.2">
      <c r="W6" s="54"/>
    </row>
    <row r="7" spans="1:23" x14ac:dyDescent="0.2">
      <c r="A7" s="456"/>
      <c r="B7" s="456"/>
      <c r="C7" s="441" t="s">
        <v>52</v>
      </c>
      <c r="D7" s="441"/>
      <c r="E7" s="441"/>
      <c r="F7" s="441"/>
      <c r="G7" s="441"/>
      <c r="H7" s="441"/>
      <c r="I7" s="441" t="s">
        <v>598</v>
      </c>
      <c r="J7" s="441"/>
      <c r="K7" s="441"/>
      <c r="L7" s="441"/>
      <c r="M7" s="441"/>
      <c r="N7" s="441"/>
      <c r="O7" s="441" t="s">
        <v>4</v>
      </c>
      <c r="P7" s="441"/>
      <c r="Q7" s="441"/>
      <c r="R7" s="441"/>
      <c r="S7" s="441"/>
      <c r="T7" s="441"/>
      <c r="W7" s="54"/>
    </row>
    <row r="8" spans="1:23" ht="22.5" customHeight="1" x14ac:dyDescent="0.2">
      <c r="A8" s="457"/>
      <c r="B8" s="457"/>
      <c r="C8" s="444" t="s">
        <v>405</v>
      </c>
      <c r="D8" s="445"/>
      <c r="E8" s="445"/>
      <c r="F8" s="446" t="s">
        <v>70</v>
      </c>
      <c r="G8" s="446"/>
      <c r="H8" s="446"/>
      <c r="I8" s="444" t="s">
        <v>405</v>
      </c>
      <c r="J8" s="445"/>
      <c r="K8" s="445"/>
      <c r="L8" s="446" t="s">
        <v>70</v>
      </c>
      <c r="M8" s="446"/>
      <c r="N8" s="446"/>
      <c r="O8" s="444" t="s">
        <v>405</v>
      </c>
      <c r="P8" s="445"/>
      <c r="Q8" s="445"/>
      <c r="R8" s="446" t="s">
        <v>70</v>
      </c>
      <c r="S8" s="446"/>
      <c r="T8" s="446"/>
    </row>
    <row r="9" spans="1:23" x14ac:dyDescent="0.2">
      <c r="A9" s="458"/>
      <c r="B9" s="458"/>
      <c r="C9" s="69" t="s">
        <v>6</v>
      </c>
      <c r="D9" s="69" t="s">
        <v>7</v>
      </c>
      <c r="E9" s="69" t="s">
        <v>53</v>
      </c>
      <c r="F9" s="69" t="s">
        <v>6</v>
      </c>
      <c r="G9" s="69" t="s">
        <v>7</v>
      </c>
      <c r="H9" s="69" t="s">
        <v>53</v>
      </c>
      <c r="I9" s="69" t="s">
        <v>6</v>
      </c>
      <c r="J9" s="69" t="s">
        <v>7</v>
      </c>
      <c r="K9" s="69" t="s">
        <v>53</v>
      </c>
      <c r="L9" s="70" t="s">
        <v>6</v>
      </c>
      <c r="M9" s="70" t="s">
        <v>7</v>
      </c>
      <c r="N9" s="70" t="s">
        <v>53</v>
      </c>
      <c r="O9" s="69" t="s">
        <v>6</v>
      </c>
      <c r="P9" s="69" t="s">
        <v>7</v>
      </c>
      <c r="Q9" s="69" t="s">
        <v>53</v>
      </c>
      <c r="R9" s="69" t="s">
        <v>6</v>
      </c>
      <c r="S9" s="69" t="s">
        <v>7</v>
      </c>
      <c r="T9" s="69" t="s">
        <v>53</v>
      </c>
    </row>
    <row r="10" spans="1:23" x14ac:dyDescent="0.2">
      <c r="A10" s="18" t="s">
        <v>38</v>
      </c>
      <c r="B10" s="71"/>
      <c r="C10" s="47"/>
      <c r="D10" s="47"/>
      <c r="E10" s="47"/>
      <c r="F10" s="61"/>
      <c r="G10" s="61"/>
      <c r="H10" s="61"/>
      <c r="I10" s="61"/>
      <c r="J10" s="61"/>
      <c r="K10" s="61"/>
      <c r="L10" s="61"/>
      <c r="M10" s="61"/>
      <c r="N10" s="61"/>
      <c r="O10" s="47"/>
      <c r="P10" s="47"/>
      <c r="Q10" s="47"/>
      <c r="R10" s="61"/>
      <c r="S10" s="61"/>
      <c r="T10" s="61"/>
      <c r="W10" s="12" t="str">
        <f>"Y1P_Table3b_"&amp;$S$4</f>
        <v>Y1P_Table3b_2013</v>
      </c>
    </row>
    <row r="11" spans="1:23" x14ac:dyDescent="0.2">
      <c r="A11" s="26"/>
      <c r="B11" s="20" t="s">
        <v>17</v>
      </c>
      <c r="C11" s="178">
        <f ca="1">VLOOKUP(TRIM($B11),INDIRECT($W$10),6,0)</f>
        <v>40331</v>
      </c>
      <c r="D11" s="178">
        <f ca="1">VLOOKUP(TRIM($B11),INDIRECT($W$10),5,0)</f>
        <v>47193</v>
      </c>
      <c r="E11" s="178">
        <f ca="1">VLOOKUP(TRIM($B11),INDIRECT($W$10),7,0)</f>
        <v>87524</v>
      </c>
      <c r="F11" s="178">
        <f ca="1">VLOOKUP(TRIM($B11),INDIRECT($W$10),3,0)</f>
        <v>64</v>
      </c>
      <c r="G11" s="178">
        <f ca="1">VLOOKUP(TRIM($B11),INDIRECT($W$10),2,0)</f>
        <v>69</v>
      </c>
      <c r="H11" s="178">
        <f ca="1">VLOOKUP(TRIM($B11),INDIRECT($W$10),4,0)</f>
        <v>67</v>
      </c>
      <c r="I11" s="178">
        <f ca="1">VLOOKUP(TRIM($B11),INDIRECT($W$10),12,0)</f>
        <v>206353</v>
      </c>
      <c r="J11" s="178">
        <f ca="1">VLOOKUP(TRIM($B11),INDIRECT($W$10),11,0)</f>
        <v>218559</v>
      </c>
      <c r="K11" s="178">
        <f ca="1">VLOOKUP(TRIM($B11),INDIRECT($W$10),13,0)</f>
        <v>424912</v>
      </c>
      <c r="L11" s="178">
        <f ca="1">VLOOKUP(TRIM($B11),INDIRECT($W$10),9,0)</f>
        <v>76</v>
      </c>
      <c r="M11" s="178">
        <f ca="1">VLOOKUP(TRIM($B11),INDIRECT($W$10),8,0)</f>
        <v>80</v>
      </c>
      <c r="N11" s="178">
        <f ca="1">VLOOKUP(TRIM($B11),INDIRECT($W$10),10,0)</f>
        <v>78</v>
      </c>
      <c r="O11" s="178">
        <f ca="1">VLOOKUP(TRIM($B11),INDIRECT($W$10),18,0)</f>
        <v>246684</v>
      </c>
      <c r="P11" s="178">
        <f ca="1">VLOOKUP(TRIM($B11),INDIRECT($W$10),17,0)</f>
        <v>265752</v>
      </c>
      <c r="Q11" s="178">
        <f ca="1">VLOOKUP(TRIM($B11),INDIRECT($W$10),19,0)</f>
        <v>512436</v>
      </c>
      <c r="R11" s="178">
        <f ca="1">VLOOKUP(TRIM($B11),INDIRECT($W$10),15,0)</f>
        <v>74</v>
      </c>
      <c r="S11" s="178">
        <f ca="1">VLOOKUP(TRIM($B11),INDIRECT($W$10),14,0)</f>
        <v>78</v>
      </c>
      <c r="T11" s="178">
        <f ca="1">VLOOKUP(TRIM($B11),INDIRECT($W$10),16,0)</f>
        <v>76</v>
      </c>
    </row>
    <row r="12" spans="1:23" x14ac:dyDescent="0.2">
      <c r="A12" s="26"/>
      <c r="B12" s="20" t="s">
        <v>18</v>
      </c>
      <c r="C12" s="178">
        <f t="shared" ref="C12:C17" ca="1" si="0">VLOOKUP(TRIM($B12),INDIRECT($W$10),6,0)</f>
        <v>20623</v>
      </c>
      <c r="D12" s="178">
        <f t="shared" ref="D12:D17" ca="1" si="1">VLOOKUP(TRIM($B12),INDIRECT($W$10),5,0)</f>
        <v>11300</v>
      </c>
      <c r="E12" s="178">
        <f t="shared" ref="E12:E17" ca="1" si="2">VLOOKUP(TRIM($B12),INDIRECT($W$10),7,0)</f>
        <v>31923</v>
      </c>
      <c r="F12" s="178">
        <f t="shared" ref="F12:F17" ca="1" si="3">VLOOKUP(TRIM($B12),INDIRECT($W$10),3,0)</f>
        <v>26</v>
      </c>
      <c r="G12" s="178">
        <f t="shared" ref="G12:G17" ca="1" si="4">VLOOKUP(TRIM($B12),INDIRECT($W$10),2,0)</f>
        <v>26</v>
      </c>
      <c r="H12" s="178">
        <f t="shared" ref="H12:H17" ca="1" si="5">VLOOKUP(TRIM($B12),INDIRECT($W$10),4,0)</f>
        <v>26</v>
      </c>
      <c r="I12" s="178">
        <f t="shared" ref="I12:I17" ca="1" si="6">VLOOKUP(TRIM($B12),INDIRECT($W$10),12,0)</f>
        <v>44634</v>
      </c>
      <c r="J12" s="178">
        <f t="shared" ref="J12:J17" ca="1" si="7">VLOOKUP(TRIM($B12),INDIRECT($W$10),11,0)</f>
        <v>19692</v>
      </c>
      <c r="K12" s="178">
        <f t="shared" ref="K12:K17" ca="1" si="8">VLOOKUP(TRIM($B12),INDIRECT($W$10),13,0)</f>
        <v>64326</v>
      </c>
      <c r="L12" s="178">
        <f t="shared" ref="L12:L17" ca="1" si="9">VLOOKUP(TRIM($B12),INDIRECT($W$10),9,0)</f>
        <v>35</v>
      </c>
      <c r="M12" s="178">
        <f t="shared" ref="M12:M17" ca="1" si="10">VLOOKUP(TRIM($B12),INDIRECT($W$10),8,0)</f>
        <v>35</v>
      </c>
      <c r="N12" s="178">
        <f t="shared" ref="N12:N17" ca="1" si="11">VLOOKUP(TRIM($B12),INDIRECT($W$10),10,0)</f>
        <v>35</v>
      </c>
      <c r="O12" s="178">
        <f t="shared" ref="O12:O17" ca="1" si="12">VLOOKUP(TRIM($B12),INDIRECT($W$10),18,0)</f>
        <v>65257</v>
      </c>
      <c r="P12" s="178">
        <f t="shared" ref="P12:P17" ca="1" si="13">VLOOKUP(TRIM($B12),INDIRECT($W$10),17,0)</f>
        <v>30992</v>
      </c>
      <c r="Q12" s="178">
        <f t="shared" ref="Q12:Q17" ca="1" si="14">VLOOKUP(TRIM($B12),INDIRECT($W$10),19,0)</f>
        <v>96249</v>
      </c>
      <c r="R12" s="178">
        <f t="shared" ref="R12:R17" ca="1" si="15">VLOOKUP(TRIM($B12),INDIRECT($W$10),15,0)</f>
        <v>32</v>
      </c>
      <c r="S12" s="178">
        <f t="shared" ref="S12:S17" ca="1" si="16">VLOOKUP(TRIM($B12),INDIRECT($W$10),14,0)</f>
        <v>32</v>
      </c>
      <c r="T12" s="178">
        <f t="shared" ref="T12:T17" ca="1" si="17">VLOOKUP(TRIM($B12),INDIRECT($W$10),16,0)</f>
        <v>32</v>
      </c>
    </row>
    <row r="13" spans="1:23" x14ac:dyDescent="0.2">
      <c r="A13" s="26"/>
      <c r="B13" s="20" t="s">
        <v>19</v>
      </c>
      <c r="C13" s="178">
        <f t="shared" ca="1" si="0"/>
        <v>18538</v>
      </c>
      <c r="D13" s="178">
        <f t="shared" ca="1" si="1"/>
        <v>10514</v>
      </c>
      <c r="E13" s="178">
        <f t="shared" ca="1" si="2"/>
        <v>29052</v>
      </c>
      <c r="F13" s="178">
        <f t="shared" ca="1" si="3"/>
        <v>27</v>
      </c>
      <c r="G13" s="178">
        <f t="shared" ca="1" si="4"/>
        <v>28</v>
      </c>
      <c r="H13" s="178">
        <f t="shared" ca="1" si="5"/>
        <v>28</v>
      </c>
      <c r="I13" s="178">
        <f t="shared" ca="1" si="6"/>
        <v>39774</v>
      </c>
      <c r="J13" s="178">
        <f t="shared" ca="1" si="7"/>
        <v>17736</v>
      </c>
      <c r="K13" s="178">
        <f t="shared" ca="1" si="8"/>
        <v>57510</v>
      </c>
      <c r="L13" s="178">
        <f t="shared" ca="1" si="9"/>
        <v>37</v>
      </c>
      <c r="M13" s="178">
        <f t="shared" ca="1" si="10"/>
        <v>37</v>
      </c>
      <c r="N13" s="178">
        <f t="shared" ca="1" si="11"/>
        <v>37</v>
      </c>
      <c r="O13" s="178">
        <f t="shared" ca="1" si="12"/>
        <v>58312</v>
      </c>
      <c r="P13" s="178">
        <f t="shared" ca="1" si="13"/>
        <v>28250</v>
      </c>
      <c r="Q13" s="178">
        <f t="shared" ca="1" si="14"/>
        <v>86562</v>
      </c>
      <c r="R13" s="178">
        <f t="shared" ca="1" si="15"/>
        <v>34</v>
      </c>
      <c r="S13" s="178">
        <f t="shared" ca="1" si="16"/>
        <v>34</v>
      </c>
      <c r="T13" s="178">
        <f t="shared" ca="1" si="17"/>
        <v>34</v>
      </c>
    </row>
    <row r="14" spans="1:23" x14ac:dyDescent="0.2">
      <c r="A14" s="26"/>
      <c r="B14" s="222" t="s">
        <v>516</v>
      </c>
      <c r="C14" s="178">
        <f t="shared" ca="1" si="0"/>
        <v>10565</v>
      </c>
      <c r="D14" s="178">
        <f t="shared" ca="1" si="1"/>
        <v>6769</v>
      </c>
      <c r="E14" s="178">
        <f t="shared" ca="1" si="2"/>
        <v>17334</v>
      </c>
      <c r="F14" s="178">
        <f t="shared" ca="1" si="3"/>
        <v>29</v>
      </c>
      <c r="G14" s="178">
        <f t="shared" ca="1" si="4"/>
        <v>29</v>
      </c>
      <c r="H14" s="178">
        <f t="shared" ca="1" si="5"/>
        <v>29</v>
      </c>
      <c r="I14" s="178">
        <f t="shared" ca="1" si="6"/>
        <v>23353</v>
      </c>
      <c r="J14" s="178">
        <f t="shared" ca="1" si="7"/>
        <v>11467</v>
      </c>
      <c r="K14" s="178">
        <f t="shared" ca="1" si="8"/>
        <v>34820</v>
      </c>
      <c r="L14" s="178">
        <f t="shared" ca="1" si="9"/>
        <v>38</v>
      </c>
      <c r="M14" s="178">
        <f t="shared" ca="1" si="10"/>
        <v>37</v>
      </c>
      <c r="N14" s="178">
        <f t="shared" ca="1" si="11"/>
        <v>37</v>
      </c>
      <c r="O14" s="178">
        <f t="shared" ca="1" si="12"/>
        <v>33918</v>
      </c>
      <c r="P14" s="178">
        <f t="shared" ca="1" si="13"/>
        <v>18236</v>
      </c>
      <c r="Q14" s="178">
        <f t="shared" ca="1" si="14"/>
        <v>52154</v>
      </c>
      <c r="R14" s="178">
        <f t="shared" ca="1" si="15"/>
        <v>35</v>
      </c>
      <c r="S14" s="178">
        <f t="shared" ca="1" si="16"/>
        <v>34</v>
      </c>
      <c r="T14" s="178">
        <f t="shared" ca="1" si="17"/>
        <v>34</v>
      </c>
    </row>
    <row r="15" spans="1:23" x14ac:dyDescent="0.2">
      <c r="A15" s="26"/>
      <c r="B15" s="222" t="s">
        <v>517</v>
      </c>
      <c r="C15" s="178">
        <f t="shared" ca="1" si="0"/>
        <v>7973</v>
      </c>
      <c r="D15" s="178">
        <f t="shared" ca="1" si="1"/>
        <v>3745</v>
      </c>
      <c r="E15" s="178">
        <f t="shared" ca="1" si="2"/>
        <v>11718</v>
      </c>
      <c r="F15" s="178">
        <f t="shared" ca="1" si="3"/>
        <v>26</v>
      </c>
      <c r="G15" s="178">
        <f t="shared" ca="1" si="4"/>
        <v>26</v>
      </c>
      <c r="H15" s="178">
        <f t="shared" ca="1" si="5"/>
        <v>26</v>
      </c>
      <c r="I15" s="178">
        <f t="shared" ca="1" si="6"/>
        <v>16421</v>
      </c>
      <c r="J15" s="178">
        <f t="shared" ca="1" si="7"/>
        <v>6269</v>
      </c>
      <c r="K15" s="178">
        <f t="shared" ca="1" si="8"/>
        <v>22690</v>
      </c>
      <c r="L15" s="178">
        <f t="shared" ca="1" si="9"/>
        <v>37</v>
      </c>
      <c r="M15" s="178">
        <f t="shared" ca="1" si="10"/>
        <v>38</v>
      </c>
      <c r="N15" s="178">
        <f t="shared" ca="1" si="11"/>
        <v>37</v>
      </c>
      <c r="O15" s="178">
        <f t="shared" ca="1" si="12"/>
        <v>24394</v>
      </c>
      <c r="P15" s="178">
        <f t="shared" ca="1" si="13"/>
        <v>10014</v>
      </c>
      <c r="Q15" s="178">
        <f t="shared" ca="1" si="14"/>
        <v>34408</v>
      </c>
      <c r="R15" s="178">
        <f t="shared" ca="1" si="15"/>
        <v>33</v>
      </c>
      <c r="S15" s="178">
        <f t="shared" ca="1" si="16"/>
        <v>34</v>
      </c>
      <c r="T15" s="178">
        <f t="shared" ca="1" si="17"/>
        <v>33</v>
      </c>
    </row>
    <row r="16" spans="1:23" x14ac:dyDescent="0.2">
      <c r="A16" s="26"/>
      <c r="B16" s="20" t="s">
        <v>22</v>
      </c>
      <c r="C16" s="178">
        <f t="shared" ca="1" si="0"/>
        <v>2085</v>
      </c>
      <c r="D16" s="178">
        <f t="shared" ca="1" si="1"/>
        <v>786</v>
      </c>
      <c r="E16" s="178">
        <f t="shared" ca="1" si="2"/>
        <v>2871</v>
      </c>
      <c r="F16" s="178">
        <f t="shared" ca="1" si="3"/>
        <v>12</v>
      </c>
      <c r="G16" s="178">
        <f t="shared" ca="1" si="4"/>
        <v>9</v>
      </c>
      <c r="H16" s="178">
        <f t="shared" ca="1" si="5"/>
        <v>11</v>
      </c>
      <c r="I16" s="178">
        <f t="shared" ca="1" si="6"/>
        <v>4860</v>
      </c>
      <c r="J16" s="178">
        <f t="shared" ca="1" si="7"/>
        <v>1956</v>
      </c>
      <c r="K16" s="178">
        <f t="shared" ca="1" si="8"/>
        <v>6816</v>
      </c>
      <c r="L16" s="178">
        <f t="shared" ca="1" si="9"/>
        <v>17</v>
      </c>
      <c r="M16" s="178">
        <f t="shared" ca="1" si="10"/>
        <v>13</v>
      </c>
      <c r="N16" s="178">
        <f t="shared" ca="1" si="11"/>
        <v>16</v>
      </c>
      <c r="O16" s="178">
        <f t="shared" ca="1" si="12"/>
        <v>6945</v>
      </c>
      <c r="P16" s="178">
        <f t="shared" ca="1" si="13"/>
        <v>2742</v>
      </c>
      <c r="Q16" s="178">
        <f t="shared" ca="1" si="14"/>
        <v>9687</v>
      </c>
      <c r="R16" s="178">
        <f t="shared" ca="1" si="15"/>
        <v>15</v>
      </c>
      <c r="S16" s="178">
        <f t="shared" ca="1" si="16"/>
        <v>12</v>
      </c>
      <c r="T16" s="178">
        <f t="shared" ca="1" si="17"/>
        <v>14</v>
      </c>
    </row>
    <row r="17" spans="1:21" x14ac:dyDescent="0.2">
      <c r="A17" s="31"/>
      <c r="B17" s="31" t="s">
        <v>599</v>
      </c>
      <c r="C17" s="49">
        <f t="shared" ca="1" si="0"/>
        <v>60954</v>
      </c>
      <c r="D17" s="49">
        <f t="shared" ca="1" si="1"/>
        <v>58493</v>
      </c>
      <c r="E17" s="49">
        <f t="shared" ca="1" si="2"/>
        <v>119447</v>
      </c>
      <c r="F17" s="49">
        <f t="shared" ca="1" si="3"/>
        <v>51</v>
      </c>
      <c r="G17" s="49">
        <f t="shared" ca="1" si="4"/>
        <v>61</v>
      </c>
      <c r="H17" s="49">
        <f t="shared" ca="1" si="5"/>
        <v>56</v>
      </c>
      <c r="I17" s="49">
        <f t="shared" ca="1" si="6"/>
        <v>253028</v>
      </c>
      <c r="J17" s="49">
        <f t="shared" ca="1" si="7"/>
        <v>240185</v>
      </c>
      <c r="K17" s="49">
        <f t="shared" ca="1" si="8"/>
        <v>493213</v>
      </c>
      <c r="L17" s="49">
        <f t="shared" ca="1" si="9"/>
        <v>69</v>
      </c>
      <c r="M17" s="49">
        <f t="shared" ca="1" si="10"/>
        <v>76</v>
      </c>
      <c r="N17" s="49">
        <f t="shared" ca="1" si="11"/>
        <v>72</v>
      </c>
      <c r="O17" s="49">
        <f t="shared" ca="1" si="12"/>
        <v>313982</v>
      </c>
      <c r="P17" s="49">
        <f t="shared" ca="1" si="13"/>
        <v>298678</v>
      </c>
      <c r="Q17" s="49">
        <f t="shared" ca="1" si="14"/>
        <v>612660</v>
      </c>
      <c r="R17" s="49">
        <f t="shared" ca="1" si="15"/>
        <v>65</v>
      </c>
      <c r="S17" s="49">
        <f t="shared" ca="1" si="16"/>
        <v>73</v>
      </c>
      <c r="T17" s="49">
        <f t="shared" ca="1" si="17"/>
        <v>69</v>
      </c>
    </row>
    <row r="18" spans="1:21" x14ac:dyDescent="0.2">
      <c r="A18" s="17"/>
      <c r="B18" s="17"/>
      <c r="C18" s="64"/>
      <c r="D18" s="64"/>
      <c r="E18" s="64"/>
      <c r="F18" s="23"/>
      <c r="G18" s="23"/>
      <c r="H18" s="23"/>
      <c r="I18" s="64"/>
      <c r="J18" s="64"/>
      <c r="K18" s="64"/>
      <c r="L18" s="17"/>
      <c r="M18" s="17"/>
      <c r="N18" s="17"/>
      <c r="O18" s="17"/>
      <c r="P18" s="17"/>
      <c r="Q18" s="17"/>
      <c r="R18" s="17"/>
      <c r="S18" s="17"/>
      <c r="T18" s="32" t="s">
        <v>23</v>
      </c>
    </row>
    <row r="19" spans="1:21" x14ac:dyDescent="0.2">
      <c r="A19" s="17"/>
      <c r="B19" s="17"/>
      <c r="C19" s="64"/>
      <c r="D19" s="64"/>
      <c r="E19" s="64"/>
      <c r="F19" s="23"/>
      <c r="G19" s="23"/>
      <c r="H19" s="23"/>
      <c r="I19" s="64"/>
      <c r="J19" s="64"/>
      <c r="K19" s="64"/>
      <c r="L19" s="17"/>
      <c r="M19" s="17"/>
      <c r="N19" s="17"/>
      <c r="O19" s="17"/>
      <c r="P19" s="17"/>
      <c r="Q19" s="17"/>
      <c r="R19" s="17"/>
      <c r="S19" s="17"/>
      <c r="T19" s="32"/>
    </row>
    <row r="20" spans="1:21" ht="12.75" customHeight="1" x14ac:dyDescent="0.2">
      <c r="A20" s="447" t="s">
        <v>631</v>
      </c>
      <c r="B20" s="405"/>
      <c r="C20" s="405"/>
      <c r="D20" s="405"/>
      <c r="E20" s="405"/>
      <c r="F20" s="405"/>
      <c r="G20" s="405"/>
      <c r="H20" s="405"/>
      <c r="I20" s="405"/>
      <c r="J20" s="405"/>
      <c r="K20" s="405"/>
      <c r="L20" s="405"/>
      <c r="M20" s="405"/>
      <c r="N20" s="405"/>
      <c r="O20" s="405"/>
      <c r="P20" s="405"/>
      <c r="Q20" s="405"/>
      <c r="R20" s="405"/>
      <c r="S20" s="405"/>
      <c r="T20" s="405"/>
    </row>
    <row r="21" spans="1:21" ht="12.75" customHeight="1" x14ac:dyDescent="0.2">
      <c r="A21" s="447" t="s">
        <v>639</v>
      </c>
      <c r="B21" s="435"/>
      <c r="C21" s="435"/>
      <c r="D21" s="435"/>
      <c r="E21" s="435"/>
      <c r="F21" s="435"/>
      <c r="G21" s="435"/>
      <c r="H21" s="435"/>
      <c r="I21" s="435"/>
      <c r="J21" s="435"/>
      <c r="K21" s="435"/>
      <c r="L21" s="435"/>
      <c r="M21" s="435"/>
      <c r="N21" s="274"/>
      <c r="O21" s="274"/>
      <c r="P21" s="274"/>
      <c r="Q21" s="274"/>
      <c r="R21" s="274"/>
      <c r="S21" s="274"/>
      <c r="T21" s="274"/>
    </row>
    <row r="22" spans="1:21" ht="12.75" customHeight="1" x14ac:dyDescent="0.2">
      <c r="A22" s="447" t="s">
        <v>640</v>
      </c>
      <c r="B22" s="405"/>
      <c r="C22" s="405"/>
      <c r="D22" s="405"/>
      <c r="E22" s="405"/>
      <c r="F22" s="405"/>
      <c r="G22" s="405"/>
      <c r="H22" s="405"/>
      <c r="I22" s="405"/>
      <c r="J22" s="405"/>
      <c r="K22" s="405"/>
      <c r="L22" s="405"/>
      <c r="M22" s="405"/>
      <c r="N22" s="405"/>
      <c r="O22" s="405"/>
      <c r="P22" s="405"/>
      <c r="Q22" s="405"/>
      <c r="R22" s="405"/>
      <c r="S22" s="405"/>
      <c r="T22" s="405"/>
      <c r="U22" s="405"/>
    </row>
    <row r="23" spans="1:21" x14ac:dyDescent="0.2">
      <c r="A23" s="229" t="s">
        <v>645</v>
      </c>
      <c r="B23" s="17"/>
      <c r="C23" s="64"/>
      <c r="D23" s="64"/>
      <c r="E23" s="64"/>
      <c r="F23" s="23"/>
      <c r="G23" s="23"/>
      <c r="H23" s="23"/>
      <c r="I23" s="64"/>
      <c r="J23" s="64"/>
      <c r="K23" s="64"/>
      <c r="L23" s="17"/>
      <c r="M23" s="17"/>
      <c r="N23" s="17"/>
      <c r="O23" s="17"/>
      <c r="P23" s="17"/>
      <c r="Q23" s="17"/>
      <c r="R23" s="17"/>
      <c r="S23" s="17"/>
      <c r="T23" s="32"/>
    </row>
    <row r="24" spans="1:21" ht="21.75" customHeight="1" x14ac:dyDescent="0.2">
      <c r="A24" s="439" t="s">
        <v>646</v>
      </c>
      <c r="B24" s="439"/>
      <c r="C24" s="439"/>
      <c r="D24" s="439"/>
      <c r="E24" s="439"/>
      <c r="F24" s="439"/>
      <c r="G24" s="439"/>
      <c r="H24" s="439"/>
      <c r="I24" s="439"/>
      <c r="J24" s="439"/>
      <c r="K24" s="439"/>
      <c r="L24" s="439"/>
      <c r="M24" s="439"/>
      <c r="N24" s="439"/>
      <c r="O24" s="439"/>
      <c r="P24" s="439"/>
      <c r="Q24" s="439"/>
      <c r="R24" s="439"/>
      <c r="S24" s="439"/>
      <c r="T24" s="439"/>
    </row>
    <row r="25" spans="1:21" x14ac:dyDescent="0.2">
      <c r="A25" s="229" t="s">
        <v>647</v>
      </c>
      <c r="B25" s="29"/>
      <c r="C25" s="29"/>
      <c r="D25" s="29"/>
      <c r="E25" s="29"/>
      <c r="F25" s="29"/>
      <c r="G25" s="29"/>
      <c r="H25" s="29"/>
      <c r="I25" s="29"/>
      <c r="J25" s="29"/>
      <c r="K25" s="29"/>
      <c r="L25" s="29"/>
      <c r="M25" s="29"/>
      <c r="N25" s="29"/>
      <c r="O25" s="29"/>
      <c r="P25" s="29"/>
      <c r="Q25" s="29"/>
      <c r="R25" s="29"/>
      <c r="S25" s="29"/>
      <c r="T25" s="29"/>
    </row>
    <row r="26" spans="1:21" x14ac:dyDescent="0.2">
      <c r="A26" s="38"/>
      <c r="B26" s="29"/>
      <c r="C26" s="29"/>
      <c r="D26" s="29"/>
      <c r="E26" s="29"/>
      <c r="F26" s="29"/>
      <c r="G26" s="29"/>
      <c r="H26" s="29"/>
      <c r="I26" s="29"/>
      <c r="J26" s="29"/>
      <c r="K26" s="29"/>
      <c r="L26" s="29"/>
      <c r="M26" s="29"/>
      <c r="N26" s="29"/>
      <c r="O26" s="29"/>
      <c r="P26" s="29"/>
      <c r="Q26" s="29"/>
      <c r="R26" s="29"/>
      <c r="S26" s="29"/>
      <c r="T26" s="29"/>
    </row>
    <row r="27" spans="1:21" x14ac:dyDescent="0.2">
      <c r="A27" s="34" t="s">
        <v>24</v>
      </c>
      <c r="B27" s="29"/>
      <c r="C27" s="29"/>
      <c r="D27" s="29"/>
      <c r="E27" s="29"/>
      <c r="F27" s="29"/>
      <c r="G27" s="29"/>
      <c r="H27" s="29"/>
      <c r="I27" s="29"/>
      <c r="J27" s="29"/>
      <c r="K27" s="29"/>
      <c r="L27" s="29"/>
      <c r="M27" s="29"/>
      <c r="N27" s="29"/>
      <c r="O27" s="29"/>
      <c r="P27" s="29"/>
      <c r="Q27" s="29"/>
      <c r="R27" s="29"/>
      <c r="S27" s="29"/>
      <c r="T27" s="29"/>
    </row>
    <row r="28" spans="1:21" x14ac:dyDescent="0.2">
      <c r="A28" s="33" t="s">
        <v>25</v>
      </c>
      <c r="B28" s="29"/>
      <c r="C28" s="29"/>
      <c r="D28" s="29"/>
      <c r="E28" s="29"/>
      <c r="F28" s="29"/>
      <c r="G28" s="29"/>
      <c r="H28" s="29"/>
      <c r="I28" s="29"/>
      <c r="J28" s="29"/>
      <c r="K28" s="29"/>
      <c r="L28" s="29"/>
      <c r="M28" s="29"/>
      <c r="N28" s="29"/>
      <c r="O28" s="29"/>
      <c r="P28" s="29"/>
      <c r="Q28" s="29"/>
      <c r="R28" s="29"/>
      <c r="S28" s="29"/>
      <c r="T28" s="29"/>
    </row>
  </sheetData>
  <sheetProtection sheet="1" objects="1" scenarios="1"/>
  <mergeCells count="18">
    <mergeCell ref="A24:T24"/>
    <mergeCell ref="C8:E8"/>
    <mergeCell ref="F8:H8"/>
    <mergeCell ref="A7:B9"/>
    <mergeCell ref="C7:H7"/>
    <mergeCell ref="I7:N7"/>
    <mergeCell ref="A20:T20"/>
    <mergeCell ref="A21:M21"/>
    <mergeCell ref="I8:K8"/>
    <mergeCell ref="L8:N8"/>
    <mergeCell ref="O8:Q8"/>
    <mergeCell ref="R8:T8"/>
    <mergeCell ref="A22:U22"/>
    <mergeCell ref="K3:M3"/>
    <mergeCell ref="L4:M4"/>
    <mergeCell ref="O7:T7"/>
    <mergeCell ref="R3:T3"/>
    <mergeCell ref="S4:T4"/>
  </mergeCells>
  <phoneticPr fontId="23" type="noConversion"/>
  <dataValidations count="2">
    <dataValidation type="list" allowBlank="1" showInputMessage="1" showErrorMessage="1" sqref="L4:M5">
      <formula1>$W$4:$W$7</formula1>
    </dataValidation>
    <dataValidation type="list" allowBlank="1" showInputMessage="1" showErrorMessage="1" sqref="S4:T4">
      <formula1>$W$4:$W$5</formula1>
    </dataValidation>
  </dataValidations>
  <pageMargins left="0.74803149606299213" right="0.74803149606299213" top="0.98425196850393704" bottom="0.98425196850393704" header="0.51181102362204722" footer="0.51181102362204722"/>
  <pageSetup paperSize="9" scale="6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65</vt:i4>
      </vt:variant>
    </vt:vector>
  </HeadingPairs>
  <TitlesOfParts>
    <vt:vector size="99" baseType="lpstr">
      <vt:lpstr>Index</vt:lpstr>
      <vt:lpstr>Table 1</vt:lpstr>
      <vt:lpstr>Table 2</vt:lpstr>
      <vt:lpstr>Y1P_Table2_2012</vt:lpstr>
      <vt:lpstr>Y1P_Table2_2013</vt:lpstr>
      <vt:lpstr>Table 3a</vt:lpstr>
      <vt:lpstr>Y1P_Table3a_2012</vt:lpstr>
      <vt:lpstr>Y1P_Table3a_2013</vt:lpstr>
      <vt:lpstr>Table 3b</vt:lpstr>
      <vt:lpstr>Y1P_Table3b_2012</vt:lpstr>
      <vt:lpstr>Y1P_Table3b_2013</vt:lpstr>
      <vt:lpstr>Table 3c</vt:lpstr>
      <vt:lpstr>Y1P_Table3c_2012</vt:lpstr>
      <vt:lpstr>Y1P_Table3c_2013</vt:lpstr>
      <vt:lpstr>Table 4</vt:lpstr>
      <vt:lpstr>Y1P table 4 2012</vt:lpstr>
      <vt:lpstr>Y1P table 4 2013</vt:lpstr>
      <vt:lpstr>Table 5a</vt:lpstr>
      <vt:lpstr>Y1P_Table5a_2012</vt:lpstr>
      <vt:lpstr>Y1P_Table5a_2013</vt:lpstr>
      <vt:lpstr>Table 5b</vt:lpstr>
      <vt:lpstr>Y1P_Table5b_2012</vt:lpstr>
      <vt:lpstr>Y1P_Table5b_2013</vt:lpstr>
      <vt:lpstr>Table 5c</vt:lpstr>
      <vt:lpstr>Y1P_Table5c_2012</vt:lpstr>
      <vt:lpstr>Y1P_Table5c_2013</vt:lpstr>
      <vt:lpstr>Table 5d</vt:lpstr>
      <vt:lpstr>Y1P_Table5d_2012</vt:lpstr>
      <vt:lpstr>Y1P_Table5d_2013</vt:lpstr>
      <vt:lpstr>Table 6</vt:lpstr>
      <vt:lpstr>Table 7</vt:lpstr>
      <vt:lpstr>Table 7_2013</vt:lpstr>
      <vt:lpstr>Table 8</vt:lpstr>
      <vt:lpstr>Table8_2013</vt:lpstr>
      <vt:lpstr>'Table 1'!Print_Area</vt:lpstr>
      <vt:lpstr>'Table 2'!Print_Area</vt:lpstr>
      <vt:lpstr>'Table 3a'!Print_Area</vt:lpstr>
      <vt:lpstr>'Table 3b'!Print_Area</vt:lpstr>
      <vt:lpstr>'Table 3c'!Print_Area</vt:lpstr>
      <vt:lpstr>'Table 4'!Print_Area</vt:lpstr>
      <vt:lpstr>'Table 5a'!Print_Area</vt:lpstr>
      <vt:lpstr>'Table 5b'!Print_Area</vt:lpstr>
      <vt:lpstr>'Table 5c'!Print_Area</vt:lpstr>
      <vt:lpstr>'Table 5d'!Print_Area</vt:lpstr>
      <vt:lpstr>'Table 6'!Print_Area</vt:lpstr>
      <vt:lpstr>'Table 7'!Print_Area</vt:lpstr>
      <vt:lpstr>'Table 8'!Print_Area</vt:lpstr>
      <vt:lpstr>'Table 1'!Print_Titles</vt:lpstr>
      <vt:lpstr>'Table 2'!Print_Titles</vt:lpstr>
      <vt:lpstr>'Table 4'!Print_Titles</vt:lpstr>
      <vt:lpstr>'Table 5a'!Print_Titles</vt:lpstr>
      <vt:lpstr>'Table 5b'!Print_Titles</vt:lpstr>
      <vt:lpstr>'Table 5c'!Print_Titles</vt:lpstr>
      <vt:lpstr>'Table 5d'!Print_Titles</vt:lpstr>
      <vt:lpstr>Table7_Disadvantaged_2013</vt:lpstr>
      <vt:lpstr>Table7_EAL_2013</vt:lpstr>
      <vt:lpstr>Table7_ETH_2013</vt:lpstr>
      <vt:lpstr>Table7_FSM_2013</vt:lpstr>
      <vt:lpstr>Table7_PRIMARY_2013</vt:lpstr>
      <vt:lpstr>Table7_SEN_2013</vt:lpstr>
      <vt:lpstr>Table8_2013</vt:lpstr>
      <vt:lpstr>Y1P_Table2_DISADVANTAGED_2012</vt:lpstr>
      <vt:lpstr>Y1P_Table2_DISADVANTAGED_2013</vt:lpstr>
      <vt:lpstr>Y1P_Table2_2013!Y1P_Table2_EAL_2012</vt:lpstr>
      <vt:lpstr>Y1P_Table2_EAL_2012</vt:lpstr>
      <vt:lpstr>Y1P_Table2_EAL_2013</vt:lpstr>
      <vt:lpstr>Y1P_Table2_2013!Y1P_Table2_ETH_2012</vt:lpstr>
      <vt:lpstr>Y1P_Table2_ETH_2012</vt:lpstr>
      <vt:lpstr>Y1P_Table2_ETH_2013</vt:lpstr>
      <vt:lpstr>Y1P_Table2_2013!Y1P_Table2_FSM_2012</vt:lpstr>
      <vt:lpstr>Y1P_Table2_FSM_2012</vt:lpstr>
      <vt:lpstr>Y1P_Table2_FSM_2013</vt:lpstr>
      <vt:lpstr>Y1P_Table2_2013!Y1P_Table2_PRIMARY_2012</vt:lpstr>
      <vt:lpstr>Y1P_Table2_PRIMARY_2012</vt:lpstr>
      <vt:lpstr>Y1P_Table2_Primary_2013</vt:lpstr>
      <vt:lpstr>Y1P_Table2_2013!Y1P_Table2_SEN_2012</vt:lpstr>
      <vt:lpstr>Y1P_Table2_SEN_2012</vt:lpstr>
      <vt:lpstr>Y1P_Table2_SEN_2013</vt:lpstr>
      <vt:lpstr>Y1P_Table3a_2013!Y1P_Table3a_2012</vt:lpstr>
      <vt:lpstr>Y1P_Table3a_2012</vt:lpstr>
      <vt:lpstr>Y1P_Table3a_2013</vt:lpstr>
      <vt:lpstr>Y1P_Table3b_2013!Y1P_Table3b_2012</vt:lpstr>
      <vt:lpstr>Y1P_Table3b_2012</vt:lpstr>
      <vt:lpstr>Y1P_Table3b_2013</vt:lpstr>
      <vt:lpstr>Y1P_Table3c_2013!Y1P_Table3c_2012</vt:lpstr>
      <vt:lpstr>Y1P_Table3c_2012</vt:lpstr>
      <vt:lpstr>Y1P_Table3c_2013</vt:lpstr>
      <vt:lpstr>Y1P_Table5a_2013!Y1P_Table5_2012</vt:lpstr>
      <vt:lpstr>Y1P_Table5a_2012</vt:lpstr>
      <vt:lpstr>Y1P_Table5a_2013</vt:lpstr>
      <vt:lpstr>Y1P_Table5b_2012</vt:lpstr>
      <vt:lpstr>Y1P_Table5b_2013</vt:lpstr>
      <vt:lpstr>Y1P_Table5c_2012</vt:lpstr>
      <vt:lpstr>Y1P_Table5c_2013</vt:lpstr>
      <vt:lpstr>Y1P_Table5d_2012</vt:lpstr>
      <vt:lpstr>Y1P_Table5d_2013</vt:lpstr>
      <vt:lpstr>Y1P_Table5b_2013!Y1P_Table6_2012</vt:lpstr>
      <vt:lpstr>Y1P_Table5c_2013!Y1P_Table7_2012</vt:lpstr>
      <vt:lpstr>Y1P_Table5d_2013!Y1P_Table8_2012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NELSON-GIRTCHEN, Anneka</dc:creator>
  <cp:lastModifiedBy>NELSON-GIRTCHEN, Anneka</cp:lastModifiedBy>
  <cp:lastPrinted>2013-09-27T12:54:46Z</cp:lastPrinted>
  <dcterms:created xsi:type="dcterms:W3CDTF">1996-10-14T23:33:28Z</dcterms:created>
  <dcterms:modified xsi:type="dcterms:W3CDTF">2013-11-27T16:15:04Z</dcterms:modified>
</cp:coreProperties>
</file>