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65" windowHeight="11595" tabRatio="877" activeTab="0"/>
  </bookViews>
  <sheets>
    <sheet name="Index" sheetId="1" r:id="rId1"/>
    <sheet name="SEND.1" sheetId="2" r:id="rId2"/>
    <sheet name="SEND.2" sheetId="3" r:id="rId3"/>
    <sheet name="SEND.3" sheetId="4" r:id="rId4"/>
    <sheet name="SEND.4" sheetId="5" r:id="rId5"/>
    <sheet name="SEND.5" sheetId="6" r:id="rId6"/>
    <sheet name="SEND.6" sheetId="7" r:id="rId7"/>
    <sheet name="SEND.7" sheetId="8" r:id="rId8"/>
    <sheet name="SEND.8" sheetId="9" r:id="rId9"/>
    <sheet name="SEND.9" sheetId="10" r:id="rId10"/>
    <sheet name="SEND.10" sheetId="11" r:id="rId11"/>
    <sheet name="SEND.11" sheetId="12" r:id="rId12"/>
    <sheet name="SEND.12" sheetId="13" r:id="rId13"/>
    <sheet name="SEND.13" sheetId="14" r:id="rId14"/>
    <sheet name="SEND.14" sheetId="15" r:id="rId15"/>
    <sheet name="SEND.15" sheetId="16" r:id="rId16"/>
    <sheet name="SEND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ACCASELOADCHANGE">OFFSET('[12]TABLE 10'!$B$15,0,1,1,'[12]TABLE 10'!$D$1)</definedName>
    <definedName name="AACCASELOADRANGE">OFFSET('[12]TABLE 10'!$B$13,0,1,1,'[12]TABLE 10'!$D$1)</definedName>
    <definedName name="AACDISPOSALSAVERAGERANGE">OFFSET('[12]TABLE 10'!$B$9,0,1,1,'[12]TABLE 10'!$D$1)</definedName>
    <definedName name="AACDISPOSALSRANGE">OFFSET('[12]TABLE 10'!$B$5,0,1,1,'[12]TABLE 10'!$D$1)</definedName>
    <definedName name="AACRATIORANGE">OFFSET('[12]TABLE 10'!$B$11,0,1,1,'[12]TABLE 10'!$D$1)</definedName>
    <definedName name="AACRATIORANGE2">OFFSET('[12]TABLE 10'!$B$12,0,1,1,'[12]TABLE 10'!$D$1)</definedName>
    <definedName name="AACRECEIPTSAVERAGERANGE">OFFSET('[12]TABLE 10'!$B$7,0,1,1,'[12]TABLE 10'!$D$1)</definedName>
    <definedName name="AACRECEIPTSRANGE">OFFSET('[12]TABLE 10'!$B$3,0,1,1,'[12]TABLE 10'!$D$1)</definedName>
    <definedName name="AACTIMELINESSRANGE">OFFSET('[12]TABLE 10'!$B$17,0,1,1,'[12]TABLE 10'!$D$1)</definedName>
    <definedName name="AACTIMELINESSRANGE2">OFFSET('[12]TABLE 10'!$B$20,0,1,1,'[12]TABLE 10'!$D$1)</definedName>
    <definedName name="Accommodation">#REF!</definedName>
    <definedName name="ACTUALLOOKUP">'[13]TABLE 2'!$N$255:$O$284</definedName>
    <definedName name="ADJACTUALLOOKUP">'[11]MH data'!$S$232:$AD$238</definedName>
    <definedName name="AGEN">#REF!</definedName>
    <definedName name="agen1">#REF!</definedName>
    <definedName name="AIMB">#REF!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OFFSET('[12]TABLE 10'!$B$119,0,1,1,'[12]TABLE 10'!$D$1)</definedName>
    <definedName name="ASTCASELOADRANGE">OFFSET('[12]TABLE 10'!$B$117,0,1,1,'[12]TABLE 10'!$D$1)</definedName>
    <definedName name="ASTDISPOSALSAVERAGERANGE">OFFSET('[12]TABLE 10'!$B$113,0,1,1,'[12]TABLE 10'!$D$105)</definedName>
    <definedName name="ASTDISPOSALSRANGE">OFFSET('[12]TABLE 10'!$B$109,0,1,1,'[12]TABLE 10'!$D$105)</definedName>
    <definedName name="ASTRATIORANGE">OFFSET('[12]TABLE 10'!$B$115,0,1,1,'[12]TABLE 10'!$D$1)</definedName>
    <definedName name="ASTRECEIPTSAVERAGERANGE">OFFSET('[12]TABLE 10'!$B$111,0,1,1,'[12]TABLE 10'!$D$105)</definedName>
    <definedName name="ASTRECEIPTSRANGE">OFFSET('[12]TABLE 10'!$B$107,0,1,1,'[12]TABLE 10'!$D$105)</definedName>
    <definedName name="ASTTIMELINESSRANGE">OFFSET('[12]TABLE 10'!$B$121,0,1,1,'[12]TABLE 10'!$D$1)</definedName>
    <definedName name="CCS_Team">#REF!</definedName>
    <definedName name="CHAMBERDAYSSALARIEDACTUALLOOKUP">'[11]MH data'!$S$216:$AD$217</definedName>
    <definedName name="CHAMBERDAYSSALARIEDMEDICALACTUALLOOKUP">'[11]MH data'!$S$224:$AD$225</definedName>
    <definedName name="CHAMBERDAYSSALARIEDMEDICALPROFILELOOKUP">'[11]MH data'!$E$224:$P$225</definedName>
    <definedName name="CHAMBERDAYSSALARIEDPROFILELOOKUP">'[11]MH data'!$E$216:$P$217</definedName>
    <definedName name="CICCASELOADCHANGE">OFFSET('[12]TABLE 10'!$B$222,0,1,1,'[12]TABLE 10'!$D$1)</definedName>
    <definedName name="CICCASELOADRANGE">OFFSET('[12]TABLE 10'!$B$220,0,1,1,'[12]TABLE 10'!$D$1)</definedName>
    <definedName name="CICDISPOSALSAVERAGERANGE">OFFSET('[12]TABLE 10'!$B$216,0,1,1,'[12]TABLE 10'!$D$1)</definedName>
    <definedName name="CICDISPOSALSRANGE">OFFSET('[12]TABLE 10'!$B$212,0,1,1,'[12]TABLE 10'!$D$1)</definedName>
    <definedName name="CICRATIORANGE">OFFSET('[12]TABLE 10'!$B$218,0,1,1,'[12]TABLE 10'!$D$1)</definedName>
    <definedName name="CICRECEIPTSAVERAGERANGE">OFFSET('[12]TABLE 10'!$B$214,0,1,1,'[12]TABLE 10'!$D$1)</definedName>
    <definedName name="CICRECEIPTSRANGE">OFFSET('[12]TABLE 10'!$B$210,0,1,1,'[12]TABLE 10'!$D$1)</definedName>
    <definedName name="CICTIMELINESSRANGE">OFFSET('[12]TABLE 10'!$B$224,0,1,1,'[12]TABLE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'[13]TABLE 3'!$AJ$46:$AK$77</definedName>
    <definedName name="DISPOSALSLOOKUP">'[13]TABLE 2'!$N$189:$O$218</definedName>
    <definedName name="DISPOSALSPROFILE">'[13]TABLE 3'!$AD$46:$AE$77</definedName>
    <definedName name="DISPOSEDNONRESTRICTEDACTUALLOOKUP">'[11]MH data'!$S$176:$AD$177</definedName>
    <definedName name="DISPOSEDRESTRICTEDACTUALLOOKUP">'[11]MH data'!$S$184:$AD$185</definedName>
    <definedName name="DISPOSEDS2ACTUALLOOKUP">'[11]MH data'!$S$168:$AD$169</definedName>
    <definedName name="fg">'[8]Data'!$A$265:$D$267</definedName>
    <definedName name="FORECASTDISPOSALSPROFILE">'[13]TABLE 3'!$AL$46:$AM$77</definedName>
    <definedName name="FORECASTOUTSTANDINGLOOKUP">'[13]TABLE 3'!$AJ$179:$AK$202</definedName>
    <definedName name="FORECASTRECEIPTSLOOKUP">'[13]TABLE 3'!$AJ$153:$AK$176</definedName>
    <definedName name="FORECASTRECEIPTSPROFILE">'[13]TABLE 3'!$AL$153:$AM$176</definedName>
    <definedName name="FTICASELOADCHANGE">OFFSET('[12]TABLE 10'!$B$328,0,1,1,'[12]TABLE 10'!$D$1)</definedName>
    <definedName name="FTICASELOADRANGE">OFFSET('[12]TABLE 10'!$B$326,0,1,1,'[12]TABLE 10'!$D$1)</definedName>
    <definedName name="FTIDISPOSALSAVERAGERANGE">OFFSET('[12]TABLE 10'!$B$322,0,1,1,'[12]TABLE 10'!$D$1)</definedName>
    <definedName name="FTIDISPOSALSRANGE">OFFSET('[12]TABLE 10'!$B$318,0,1,1,'[12]TABLE 10'!$D$1)</definedName>
    <definedName name="FTIRATIORANGE">OFFSET('[12]TABLE 10'!$B$324,0,1,1,'[12]TABLE 10'!$D$1)</definedName>
    <definedName name="FTIRECEIPTSAVERAGERANGE">OFFSET('[12]TABLE 10'!$B$320,0,1,1,'[12]TABLE 10'!$D$1)</definedName>
    <definedName name="FTIRECEIPTSRANGE">OFFSET('[12]TABLE 10'!$B$316,0,1,1,'[12]TABLE 10'!$D$1)</definedName>
    <definedName name="FTITIMELINESSRANGE">OFFSET('[12]TABLE 10'!$B$330,0,1,1,'[12]TABLE 10'!$D$1)</definedName>
    <definedName name="GRPCASELOADCHANGE">OFFSET('[12]TABLE 10'!$B$434,0,1,1,'[12]TABLE 10'!$D$1)</definedName>
    <definedName name="GRPCASELOADRANGE">OFFSET('[12]TABLE 10'!$B$432,0,1,1,'[12]TABLE 10'!$D$1)</definedName>
    <definedName name="GRPDISPOSALSAVERAGERANGE">OFFSET('[12]TABLE 10'!$B$428,0,1,1,'[12]TABLE 10'!$D$1)</definedName>
    <definedName name="GRPDISPOSALSRANGE">OFFSET('[12]TABLE 10'!$B$424,0,1,1,'[12]TABLE 10'!$D$1)</definedName>
    <definedName name="GRPRATIORANGE">OFFSET('[12]TABLE 10'!$B$430,0,1,1,'[12]TABLE 10'!$D$1)</definedName>
    <definedName name="GRPRATIORANGE2">OFFSET('[12]TABLE 10'!$B$431,0,1,1,'[12]TABLE 10'!$D$1)</definedName>
    <definedName name="GRPRECEIPTSAVERAGERANGE">OFFSET('[12]TABLE 10'!$B$426,0,1,1,'[12]TABLE 10'!$D$1)</definedName>
    <definedName name="GRPRECEIPTSRANGE">OFFSET('[12]TABLE 10'!$B$422,0,1,1,'[12]TABLE 10'!$D$1)</definedName>
    <definedName name="GRPTIMELINESSRANGE">OFFSET('[12]TABLE 10'!$B$436,0,1,1,'[12]TABLE 10'!$D$1)</definedName>
    <definedName name="h">#REF!</definedName>
    <definedName name="Head_of_Training">#REF!</definedName>
    <definedName name="HEARDACTUALLOOKUP">'[11]MH data'!$S$156:$AD$157</definedName>
    <definedName name="HEARDPROFILELOOKUP">'[11]MH data'!$E$156:$P$157</definedName>
    <definedName name="HEARINGDAYSFEEACTUALLOOKUP">'[11]MH data'!$S$196:$AD$197</definedName>
    <definedName name="HEARINGDAYSFEEMEDICALACTUALLOOKUP">'[11]MH data'!$S$200:$AD$201</definedName>
    <definedName name="HEARINGDAYSFEEMEDICALPROFILELOOKUP">'[11]MH data'!$E$200:$P$201</definedName>
    <definedName name="HEARINGDAYSFEEMEMBERACTUALLOOKUP">'[11]MH data'!$S$204:$AD$205</definedName>
    <definedName name="HEARINGDAYSFEEMEMBERPROFILELOOKUP">'[11]MH data'!$E$204:$P$205</definedName>
    <definedName name="HEARINGDAYSFEEPROFILELOOKUP">'[11]MH data'!$E$196:$P$197</definedName>
    <definedName name="HEARINGDAYSSALARIEDACTUALLOOKUP">'[11]MH data'!$S$212:$AD$213</definedName>
    <definedName name="HEARINGDAYSSALARIEDMEDICALACTUALLOOKUP">'[11]MH data'!$S$220:$AD$221</definedName>
    <definedName name="HEARINGDAYSSALARIEDMEDICALPROFILELOOKUP">'[11]MH data'!$E$220:$P$221</definedName>
    <definedName name="HEARINGDAYSSALARIEDPROFILELOOKUP">'[11]MH data'!$E$212:$P$213</definedName>
    <definedName name="HEARINGSACTUALLOOKUP">'[11]MH data'!$S$249:$AD$251</definedName>
    <definedName name="Information_Services_Division">#REF!</definedName>
    <definedName name="INTARGETNONRESTRICTEDACTUALLOOKUP">'[11]MH data'!$S$180:$AD$181</definedName>
    <definedName name="INTARGETRESTRICTEDACTUALLOOKUP">'[11]MH data'!$S$188:$AD$189</definedName>
    <definedName name="INTARGETS2ACTUALLOOKUP">'[11]MH data'!$S$172:$AD$173</definedName>
    <definedName name="ITCASELOADCHANGE">OFFSET('[12]TABLE 10'!$B$538,0,1,1,'[12]TABLE 10'!$D$1)</definedName>
    <definedName name="ITCASELOADRANGE">OFFSET('[12]TABLE 10'!$B$536,0,1,1,'[12]TABLE 10'!$D$1)</definedName>
    <definedName name="ITDISPOSALSAVERAGERANGE">OFFSET('[12]TABLE 10'!$B$532,0,1,1,'[12]TABLE 10'!$D$1)</definedName>
    <definedName name="ITDISPOSALSRANGE">OFFSET('[12]TABLE 10'!$B$528,0,1,1,'[12]TABLE 10'!$D$1)</definedName>
    <definedName name="ITRATIORANGE">OFFSET('[12]TABLE 10'!$B$534,0,1,1,'[12]TABLE 10'!$D$1)</definedName>
    <definedName name="ITRATIORANGE2">OFFSET('[12]TABLE 10'!$B$535,0,1,1,'[12]TABLE 10'!$D$1)</definedName>
    <definedName name="ITRECEIPTSAVERAGERANGE">OFFSET('[12]TABLE 10'!$B$530,0,1,1,'[12]TABLE 10'!$D$1)</definedName>
    <definedName name="ITRECEIPTSRANGE">OFFSET('[12]TABLE 10'!$B$526,0,1,1,'[12]TABLE 10'!$D$1)</definedName>
    <definedName name="ITTIMELINESSRANGE">OFFSET('[12]TABLE 10'!$B$540,0,1,1,'[12]TABLE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'[11]MH data'!$S$228:$AD$229</definedName>
    <definedName name="LO">#REF!</definedName>
    <definedName name="MHCASELOADCHANGE">OFFSET('[14]MH PERFORMANCE REPORT CHARTS'!$B$15,0,1,1,'[14]MH PERFORMANCE REPORT CHARTS'!$D$1)</definedName>
    <definedName name="MHCASELOADRANGE">OFFSET('[14]MH PERFORMANCE REPORT CHARTS'!$B$13,0,1,1,'[14]MH PERFORMANCE REPORT CHARTS'!$D$1)</definedName>
    <definedName name="MHDISPOSALSAVERAGERANGE">OFFSET('[14]MH PERFORMANCE REPORT CHARTS'!$B$9,0,1,1,'[14]MH PERFORMANCE REPORT CHARTS'!$D$1)</definedName>
    <definedName name="MHDISPOSALSRANGE">OFFSET('[14]MH PERFORMANCE REPORT CHARTS'!$B$5,0,1,1,'[14]MH PERFORMANCE REPORT CHARTS'!$D$1)</definedName>
    <definedName name="MHRATIORANGE">OFFSET('[14]MH PERFORMANCE REPORT CHARTS'!$B$11,0,1,1,'[14]MH PERFORMANCE REPORT CHARTS'!$D$1)</definedName>
    <definedName name="MHRATIORANGE2">OFFSET('[14]MH PERFORMANCE REPORT CHARTS'!$B$12,0,1,1,'[14]MH PERFORMANCE REPORT CHARTS'!$D$1)</definedName>
    <definedName name="MHRECEIPTSAVERAGERANGE">OFFSET('[14]MH PERFORMANCE REPORT CHARTS'!$B$7,0,1,1,'[14]MH PERFORMANCE REPORT CHARTS'!$D$1)</definedName>
    <definedName name="MHRECEIPTSRANGE">OFFSET('[14]MH PERFORMANCE REPORT CHARTS'!$B$3,0,1,1,'[14]MH PERFORMANCE REPORT CHARTS'!$D$1)</definedName>
    <definedName name="MHTIMELINESSRANGE">OFFSET('[14]MH PERFORMANCE REPORT CHARTS'!$B$17,0,1,1,'[14]MH PERFORMANCE REPORT CHARTS'!$D$1)</definedName>
    <definedName name="MHTIMELINESSRANGE2">OFFSET('[14]MH PERFORMANCE REPORT CHARTS'!$B$20,0,1,1,'[14]MH PERFORMANCE REPORT CHARTS'!$D$1)</definedName>
    <definedName name="MHTIMELINESSRANGE3">OFFSET('[14]MH PERFORMANCE REPORT CHARTS'!$B$23,0,1,1,'[14]MH PERFORMANCE REPORT CHARTS'!$D$1)</definedName>
    <definedName name="MO">#REF!</definedName>
    <definedName name="MONTHSLOOKUP">'[12]TABLE 10'!$C$1119:$AL$1120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NONRESTRICTED">'[10]Table 1.a'!$E$340:$P$345</definedName>
    <definedName name="NONRESTRICTEDYTD">'[10]Table 1.a'!$T$348:$W$353</definedName>
    <definedName name="oipoipoi">#REF!</definedName>
    <definedName name="old">#REF!</definedName>
    <definedName name="OTHERACTUALLOOKUP">'[11]MH data'!$S$160:$AD$161</definedName>
    <definedName name="OTHERPROFILELOOKUP">'[11]MH data'!$E$160:$P$161</definedName>
    <definedName name="OUTCOMEACTUALLOOKUP">'[11]MH data'!$S$254:$AD$257</definedName>
    <definedName name="OUTSTANDINGACTUALLOOKUP">'[11]MH data'!$S$164:$AD$165</definedName>
    <definedName name="OUTSTANDINGFORECASTPROFILE">'[13]TABLE 3'!$AL$179:$AM$202</definedName>
    <definedName name="OUTSTANDINGLOOKUP">'[13]TABLE 2'!$N$314:$O$338</definedName>
    <definedName name="OUTSTANDINGPROFILE">'[13]TABLE 3'!$AD$179:$AE$202</definedName>
    <definedName name="OUTSTANDINGPROFILELOOKUP">'[11]MH data'!$E$164:$P$165</definedName>
    <definedName name="PFI_Team">#REF!</definedName>
    <definedName name="PIFORECASTLOOKUP">'[13]TABLE 3'!$AJ$122:$AK$150</definedName>
    <definedName name="PILOOKUP">'[13]TABLE 2'!$N$155:$O$184</definedName>
    <definedName name="POSTACTUALLOOKUP">'[11]MH data'!$S$241:$AD$246</definedName>
    <definedName name="_xlnm.Print_Area" localSheetId="7">'SEND.7'!$A$1:$M$179</definedName>
    <definedName name="PROF">#REF!</definedName>
    <definedName name="QUARTERLINK">'[10]Contents'!$B$100:$C$103</definedName>
    <definedName name="RECEIPTSACTUALLOOKUP">'[11]MH data'!$S$152:$AD$153</definedName>
    <definedName name="RECEIPTSLOOKUP">'[13]TABLE 2'!$N$287:$O$311</definedName>
    <definedName name="RECEIPTSPROFILE">'[13]TABLE 3'!$AD$153:$AE$176</definedName>
    <definedName name="RECEIPTSPROFILELOOKUP">'[11]MH data'!$E$152:$P$153</definedName>
    <definedName name="Resources">#REF!</definedName>
    <definedName name="RESTRICTED">'[10]Table 1.a'!$E$320:$P$327</definedName>
    <definedName name="RESTRICTEDYTD">'[10]Table 1.a'!$T$330:$W$337</definedName>
    <definedName name="RISK">'[2]Sheet2'!$B$23:$B$26</definedName>
    <definedName name="running">'[4]Sheet1'!$A$1:$K$26</definedName>
    <definedName name="SE">#REF!</definedName>
    <definedName name="SECTION2">'[10]Table 1.a'!$E$304:$P$309</definedName>
    <definedName name="SECTION2YTD">'[10]Table 1.a'!$T$312:$W$317</definedName>
    <definedName name="SENDCASELOADCHANGE">OFFSET('[12]TABLE 10'!$B$644,0,1,1,'[12]TABLE 10'!$D$1)</definedName>
    <definedName name="SENDCASELOADRANGE">OFFSET('[12]TABLE 10'!$B$642,0,1,1,'[12]TABLE 10'!$D$1)</definedName>
    <definedName name="SENDDISPOSALSAVERAGERANGE">OFFSET('[12]TABLE 10'!$B$638,0,1,1,'[12]TABLE 10'!$D$1)</definedName>
    <definedName name="SENDDISPOSALSRANGE">OFFSET('[12]TABLE 10'!$B$634,0,1,1,'[12]TABLE 10'!$D$1)</definedName>
    <definedName name="SENDRATIORANGE">OFFSET('[12]TABLE 10'!$B$640,0,1,1,'[12]TABLE 10'!$D$1)</definedName>
    <definedName name="SENDRATIORANGE2">OFFSET('[12]TABLE 10'!$B$641,0,1,1,'[12]TABLE 10'!$D$1)</definedName>
    <definedName name="SENDRECEIPTSAVERAGERANGE">OFFSET('[12]TABLE 10'!$B$636,0,1,1,'[12]TABLE 10'!$D$1)</definedName>
    <definedName name="SENDRECEIPTSRANGE">OFFSET('[12]TABLE 10'!$B$632,0,1,1,'[12]TABLE 10'!$D$1)</definedName>
    <definedName name="SENDTIMELINESSRANGE">OFFSET('[12]TABLE 10'!$B$646,0,1,1,'[12]TABLE 10'!$D$1)</definedName>
    <definedName name="TARGETLOOKUP">'[13]TABLE 2'!$N$222:$O$251</definedName>
    <definedName name="TAXCASELOADCHANGE">OFFSET('[12]TABLE 10'!$B$749,0,1,1,'[12]TABLE 10'!$D$1)</definedName>
    <definedName name="TAXCASELOADRANGE">OFFSET('[12]TABLE 10'!$B$747,0,1,1,'[12]TABLE 10'!$D$1)</definedName>
    <definedName name="TAXDISPOSALSAVERAGERANGE">OFFSET('[12]TABLE 10'!$B$743,0,1,1,'[12]TABLE 10'!$D$1)</definedName>
    <definedName name="TAXDISPOSALSRANGE">OFFSET('[12]TABLE 10'!$B$739,0,1,1,'[12]TABLE 10'!$D$1)</definedName>
    <definedName name="TAXRATIORANGE">OFFSET('[12]TABLE 10'!$B$745,0,1,1,'[12]TABLE 10'!$D$1)</definedName>
    <definedName name="TAXRATIORANGE2">OFFSET('[12]TABLE 10'!$B$746,0,1,1,'[12]TABLE 10'!$D$1)</definedName>
    <definedName name="TAXRECEIPTSAVERAGERANGE">OFFSET('[12]TABLE 10'!$B$741,0,1,1,'[12]TABLE 10'!$D$1)</definedName>
    <definedName name="TAXRECEIPTSRANGE">OFFSET('[12]TABLE 10'!$B$737,0,1,1,'[12]TABLE 10'!$D$1)</definedName>
    <definedName name="TAXTIMELINESSRANGE">OFFSET('[12]TABLE 10'!$B$751,0,1,1,'[12]TABLE 10'!$D$1)</definedName>
    <definedName name="TAXTIMELINESSRANGE2">OFFSET('[12]TABLE 10'!$B$753,0,1,1,'[12]TABLE 10'!$D$1)</definedName>
    <definedName name="TAXTIMELINESSRANGE3">OFFSET('[12]TABLE 10'!$B$755,0,1,1,'[12]TABLE 10'!$D$1)</definedName>
    <definedName name="tbl_Details">#REF!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OFFSET('[12]TABLE 10'!$B$899,0,1,1,'[12]TABLE 10'!$D$1)</definedName>
    <definedName name="WPCASELOADRANGE">OFFSET('[12]TABLE 10'!$B$897,0,1,1,'[12]TABLE 10'!$D$1)</definedName>
    <definedName name="WPDISPOSALSAVERAGERANGE">OFFSET('[12]TABLE 10'!$B$893,0,1,1,'[12]TABLE 10'!$D$1)</definedName>
    <definedName name="WPDISPOSALSRANGE">OFFSET('[12]TABLE 10'!$B$889,0,1,1,'[12]TABLE 10'!$D$1)</definedName>
    <definedName name="WPRATIORANGE">OFFSET('[12]TABLE 10'!$B$895,0,1,1,'[12]TABLE 10'!$D$1)</definedName>
    <definedName name="WPRATIORANGE2">OFFSET('[12]TABLE 10'!$B$896,0,1,1,'[12]TABLE 10'!$D$1)</definedName>
    <definedName name="WPRECEIPTSAVERAGERANGE">OFFSET('[12]TABLE 10'!$B$891,0,1,1,'[12]TABLE 10'!$D$1)</definedName>
    <definedName name="WPRECEIPTSRANGE">OFFSET('[12]TABLE 10'!$B$887,0,1,1,'[12]TABLE 10'!$D$1)</definedName>
    <definedName name="WPTIMELINESSRANGE">OFFSET('[12]TABLE 10'!$B$901,0,1,1,'[12]TABLE 10'!$D$1)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<sst xmlns="http://schemas.openxmlformats.org/spreadsheetml/2006/main" count="1528" uniqueCount="396">
  <si>
    <t>Table</t>
  </si>
  <si>
    <t>Title</t>
  </si>
  <si>
    <t>Special Educational Needs</t>
  </si>
  <si>
    <t>Appeals registered by nature of Special Educational Need (SEN)</t>
  </si>
  <si>
    <t>Disability Discrimination Claims</t>
  </si>
  <si>
    <t>Local Authority</t>
  </si>
  <si>
    <t>Appeals registered per local authority</t>
  </si>
  <si>
    <t>SEND.1</t>
  </si>
  <si>
    <t>SEND.2</t>
  </si>
  <si>
    <t>SEND.3</t>
  </si>
  <si>
    <t>SEND.4</t>
  </si>
  <si>
    <t>SEND.5</t>
  </si>
  <si>
    <t>SEND.6</t>
  </si>
  <si>
    <t>SEND.7</t>
  </si>
  <si>
    <t>SEND.8</t>
  </si>
  <si>
    <t>SEND.9</t>
  </si>
  <si>
    <t>SEND.10</t>
  </si>
  <si>
    <t>SEND.11</t>
  </si>
  <si>
    <t>SEND.12</t>
  </si>
  <si>
    <t>SEND.13</t>
  </si>
  <si>
    <t>1 September 2007 to 31 August 2008</t>
  </si>
  <si>
    <t>1 September 2008 to 31 August 2009</t>
  </si>
  <si>
    <t>1 September 2009 to 31 August 2010</t>
  </si>
  <si>
    <t>1 September 2010 to 31 August 2011</t>
  </si>
  <si>
    <t>1 September 2011 to 31 August 2012</t>
  </si>
  <si>
    <t>Against refusal to assess</t>
  </si>
  <si>
    <t>Against refusal to make a statement</t>
  </si>
  <si>
    <t>Against refusal to re-assess</t>
  </si>
  <si>
    <t>-</t>
  </si>
  <si>
    <t>Against refusal to change name of school</t>
  </si>
  <si>
    <t>Against decision to cease to maintain statement</t>
  </si>
  <si>
    <t>Against refusal to amend the statement following a review</t>
  </si>
  <si>
    <t>Against school named in statement</t>
  </si>
  <si>
    <t>Against failure to name a school</t>
  </si>
  <si>
    <t>Against contents of the statement - parts 2 &amp; 3</t>
  </si>
  <si>
    <t>Against contents of the statement - parts 2,3 &amp; 4</t>
  </si>
  <si>
    <t>Against contents of the statement - part 4</t>
  </si>
  <si>
    <t>Total appeals registered</t>
  </si>
  <si>
    <t>Table SEND.1</t>
  </si>
  <si>
    <t>Index</t>
  </si>
  <si>
    <t>N/A</t>
  </si>
  <si>
    <t>Autistic Spectrum Disorder (ASD)</t>
  </si>
  <si>
    <t>Behaviour, Emotional and Social Difficulty (BESD)</t>
  </si>
  <si>
    <t>Hearing Impairment (HI)</t>
  </si>
  <si>
    <t>Moderate Learning Difficulty (MLD)</t>
  </si>
  <si>
    <t>Multi Sensory Impairment (MSI)</t>
  </si>
  <si>
    <t>Other (OTH)</t>
  </si>
  <si>
    <t>Physical Disability (PD)</t>
  </si>
  <si>
    <t>Severe Learning Difficulty (SLD)</t>
  </si>
  <si>
    <t>Specific Learning Difficulty (SpLD)</t>
  </si>
  <si>
    <t>Speech, Language and Communication Needs (SLCN)</t>
  </si>
  <si>
    <t>Unknown</t>
  </si>
  <si>
    <t>Visual Impairment (VI)</t>
  </si>
  <si>
    <t>1 September 2012 to 31 August 2013</t>
  </si>
  <si>
    <t>Decision in favour of appellant</t>
  </si>
  <si>
    <t>Decision Revised against appellant</t>
  </si>
  <si>
    <t>Decision Upheld</t>
  </si>
  <si>
    <t>Total</t>
  </si>
  <si>
    <t>Number</t>
  </si>
  <si>
    <t>Decided</t>
  </si>
  <si>
    <t>Appeals not involving contents of statements</t>
  </si>
  <si>
    <t>Refusal to assess</t>
  </si>
  <si>
    <t>Refusal to statement</t>
  </si>
  <si>
    <t>Refusal to re-assess</t>
  </si>
  <si>
    <t>Refusal to amend statement following a review</t>
  </si>
  <si>
    <t>Cease to maintain</t>
  </si>
  <si>
    <t>Contents of statement</t>
  </si>
  <si>
    <t>Parts 2 and/or 3, not 4</t>
  </si>
  <si>
    <t>Parts 2, 3 and 4</t>
  </si>
  <si>
    <t>Part 4 only</t>
  </si>
  <si>
    <t>Refusal to change school named</t>
  </si>
  <si>
    <t>Failure to name a school</t>
  </si>
  <si>
    <t>Asian - Any other</t>
  </si>
  <si>
    <t>Asian - Bangladeshi</t>
  </si>
  <si>
    <t>Black African</t>
  </si>
  <si>
    <t>Black Caribbean</t>
  </si>
  <si>
    <t>Black - Other</t>
  </si>
  <si>
    <t>Chinese</t>
  </si>
  <si>
    <t>Indian</t>
  </si>
  <si>
    <t>Pakistani</t>
  </si>
  <si>
    <t>White</t>
  </si>
  <si>
    <t>Other</t>
  </si>
  <si>
    <t>Not completed</t>
  </si>
  <si>
    <t>Legal representation for parents and LEAs at hearings</t>
  </si>
  <si>
    <t>Legal representative at hearing</t>
  </si>
  <si>
    <t>Parents</t>
  </si>
  <si>
    <t>Other representative at hearing</t>
  </si>
  <si>
    <t>Legal representative through appeal process</t>
  </si>
  <si>
    <t>Voluntary representative through appeal process</t>
  </si>
  <si>
    <t>Table SEND.2</t>
  </si>
  <si>
    <t>Table SEND.3</t>
  </si>
  <si>
    <t>Table SEND.4</t>
  </si>
  <si>
    <t>Table SEND.5</t>
  </si>
  <si>
    <t>Table SEND.6</t>
  </si>
  <si>
    <t>Table SEND.7</t>
  </si>
  <si>
    <t>Child's admission to a school</t>
  </si>
  <si>
    <t>Child's permanent exclusion from school</t>
  </si>
  <si>
    <t>Child's temporary exclusion from school</t>
  </si>
  <si>
    <t>Other issues to do with education and associated services</t>
  </si>
  <si>
    <t>Claims registered uncategorised</t>
  </si>
  <si>
    <t>Table SEND.8</t>
  </si>
  <si>
    <t>Special Educational Needs: Registered appeals by type</t>
  </si>
  <si>
    <t xml:space="preserve">Special Educational Needs: Number of appeals </t>
  </si>
  <si>
    <t>Special Educational Needs: Appeals registered by nature of Special Educational Need (SEN)</t>
  </si>
  <si>
    <t>Special Educational Needs: Appeals by nature of Special Educational Need</t>
  </si>
  <si>
    <t xml:space="preserve">Special Educational Needs: Decisions by Special Educational Need (SEN) </t>
  </si>
  <si>
    <t>Special Educational Needs: Disposals by nature of Special Educational Need</t>
  </si>
  <si>
    <t>Special Educational Needs: Outcomes of appeals; decided, withdrawn, conceded</t>
  </si>
  <si>
    <t>Special Educational Needs: Outcomes of appeals</t>
  </si>
  <si>
    <t>Special Educational Needs: Outcomes by Special Educational Need (SEN) category</t>
  </si>
  <si>
    <t>Disability Discrimination Claims: Registered appeals by type</t>
  </si>
  <si>
    <t>Ability to learn</t>
  </si>
  <si>
    <t>Ability to lift</t>
  </si>
  <si>
    <t>Continence</t>
  </si>
  <si>
    <t>Eyesight</t>
  </si>
  <si>
    <t>Hearing</t>
  </si>
  <si>
    <t>Manual dexterity</t>
  </si>
  <si>
    <t>Memory</t>
  </si>
  <si>
    <t>Mental health problem</t>
  </si>
  <si>
    <t>Mobility</t>
  </si>
  <si>
    <t>Perception of risk</t>
  </si>
  <si>
    <t>Physical co-ordination</t>
  </si>
  <si>
    <t>Progressive illness</t>
  </si>
  <si>
    <t>Severe disfigurement</t>
  </si>
  <si>
    <t>Speech</t>
  </si>
  <si>
    <t>Uncategorised</t>
  </si>
  <si>
    <t>Table SEND.9</t>
  </si>
  <si>
    <t>Disability Discrimination Claims: Appeals registered by nature of disability</t>
  </si>
  <si>
    <t>Another issue with child's education</t>
  </si>
  <si>
    <t>Disability Discrimination Claims Uncategorised</t>
  </si>
  <si>
    <t>Table SEND.10</t>
  </si>
  <si>
    <t>Disability Discrimination Claims: Outcomes of claims by type</t>
  </si>
  <si>
    <t>Special Educational Needs: Breakdown of child's ethnic origin</t>
  </si>
  <si>
    <t>Table SEND.11</t>
  </si>
  <si>
    <t>Disability Discrimination Claims: Breakdown of child's ethnic origin</t>
  </si>
  <si>
    <t>Table SEND.12</t>
  </si>
  <si>
    <t>Per 10,000 of school population</t>
  </si>
  <si>
    <t>Barnet</t>
  </si>
  <si>
    <t>Barnsley</t>
  </si>
  <si>
    <t>Bexley</t>
  </si>
  <si>
    <t>Birmingham</t>
  </si>
  <si>
    <t>Blackpool</t>
  </si>
  <si>
    <t>Bolton</t>
  </si>
  <si>
    <t>Bournemouth</t>
  </si>
  <si>
    <t>Bracknell Forest</t>
  </si>
  <si>
    <t>Bradford</t>
  </si>
  <si>
    <t>Brent</t>
  </si>
  <si>
    <t>Brighton and Hove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</si>
  <si>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</si>
  <si>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</si>
  <si>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</si>
  <si>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</si>
  <si>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</si>
  <si>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</si>
  <si>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</si>
  <si>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</si>
  <si>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Cornwall</t>
  </si>
  <si>
    <t>Coventry</t>
  </si>
  <si>
    <t>Croydon</t>
  </si>
  <si>
    <t>Cumbria</t>
  </si>
  <si>
    <t>Darlington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</si>
  <si>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</si>
  <si>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</si>
  <si>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</si>
  <si>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</si>
  <si>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</si>
  <si>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</si>
  <si>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</si>
  <si>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</si>
  <si>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</si>
  <si>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</si>
  <si>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</si>
  <si>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</si>
  <si>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</si>
  <si>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</si>
  <si>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</si>
  <si>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</si>
  <si>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</si>
  <si>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</si>
  <si>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</si>
  <si>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</si>
  <si>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</si>
  <si>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</si>
  <si>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</si>
  <si>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</si>
  <si>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</si>
  <si>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Wight</t>
  </si>
  <si>
    <t>Isles of Scilly</t>
  </si>
  <si>
    <t>Islington</t>
  </si>
  <si>
    <t>Kent</t>
  </si>
  <si>
    <t>Kingston upon Thames</t>
  </si>
  <si>
    <t>Kirklees</t>
  </si>
  <si>
    <t>Knowsley</t>
  </si>
  <si>
    <t>Lambeth</t>
  </si>
  <si>
    <t>Lancashire</t>
  </si>
  <si>
    <t>Leeds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</si>
  <si>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</si>
  <si>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</si>
  <si>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</si>
  <si>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</si>
  <si>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</si>
  <si>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</si>
  <si>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</si>
  <si>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</si>
  <si>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</si>
  <si>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</si>
  <si>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</si>
  <si>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</si>
  <si>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</si>
  <si>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</si>
  <si>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</si>
  <si>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</si>
  <si>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</si>
  <si>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</si>
  <si>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</si>
  <si>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</si>
  <si>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Nottinghamshire</t>
  </si>
  <si>
    <t>Oldham</t>
  </si>
  <si>
    <t>Oxfordshire</t>
  </si>
  <si>
    <t>Peterborough</t>
  </si>
  <si>
    <t>Plymouth</t>
  </si>
  <si>
    <t>Poole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</si>
  <si>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</si>
  <si>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</si>
  <si>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</si>
  <si>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</si>
  <si>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</si>
  <si>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</si>
  <si>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</si>
  <si>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</si>
  <si>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</si>
  <si>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</si>
  <si>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</si>
  <si>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</si>
  <si>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</si>
  <si>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</si>
  <si>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</si>
  <si>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</si>
  <si>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</si>
  <si>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</si>
  <si>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</si>
  <si>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Southwark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</si>
  <si>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</si>
  <si>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</si>
  <si>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</si>
  <si>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</si>
  <si>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</si>
  <si>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</si>
  <si>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</si>
  <si>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</si>
  <si>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</si>
  <si>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</si>
  <si>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</si>
  <si>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</si>
  <si>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</si>
  <si>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</si>
  <si>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</si>
  <si>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</si>
  <si>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</si>
  <si>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</si>
  <si>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</si>
  <si>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</si>
  <si>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</si>
  <si>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</si>
  <si>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</si>
  <si>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</si>
  <si>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</si>
  <si>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Wirral</t>
  </si>
  <si>
    <t>Wokingham</t>
  </si>
  <si>
    <t>Wolverhampton</t>
  </si>
  <si>
    <t>Worcestershire</t>
  </si>
  <si>
    <t>Table SEND.13</t>
  </si>
  <si>
    <t>Per School Population from the Department for Education School Census</t>
  </si>
  <si>
    <t>Upheld</t>
  </si>
  <si>
    <t>Dismissed</t>
  </si>
  <si>
    <t>Table SEND.14</t>
  </si>
  <si>
    <t>SEND.14</t>
  </si>
  <si>
    <t>1 September 2006 to 31 August 2007</t>
  </si>
  <si>
    <t>1 September 2005 to 31 August 2006</t>
  </si>
  <si>
    <t>1 September 2004 to 31 August 2005</t>
  </si>
  <si>
    <t>1 September 2003 to 31 August 2004</t>
  </si>
  <si>
    <t>1 September 2002 to 31 August 2003</t>
  </si>
  <si>
    <t>1 September 2001 to 31 August 2002</t>
  </si>
  <si>
    <t>1 September 2000 to 31 August 2001</t>
  </si>
  <si>
    <t>Registered appeals by type</t>
  </si>
  <si>
    <t xml:space="preserve">Decisions by Special Educational Need (SEN) </t>
  </si>
  <si>
    <t>Outcomes of appeals; decided, withdrawn, conceded</t>
  </si>
  <si>
    <t>Outcomes by Special Educational Need (SEN) category</t>
  </si>
  <si>
    <t>Breakdown of child's ethnic origin</t>
  </si>
  <si>
    <t>Appeals registered by nature of disability</t>
  </si>
  <si>
    <t>Outcomes of claims by type</t>
  </si>
  <si>
    <t>Received appeals</t>
  </si>
  <si>
    <t>Registered appeals</t>
  </si>
  <si>
    <t>Barking and Dagenham</t>
  </si>
  <si>
    <t>Hammersmith and Fulham</t>
  </si>
  <si>
    <t>Kensington and Chelsea</t>
  </si>
  <si>
    <t>Telford and Wrekin</t>
  </si>
  <si>
    <t>Windsor and Maidenhead</t>
  </si>
  <si>
    <t>Bath and North East Somerset</t>
  </si>
  <si>
    <t>Blackburn with Darwen</t>
  </si>
  <si>
    <t>Bristol, City of</t>
  </si>
  <si>
    <t>Cheshire West and Chester</t>
  </si>
  <si>
    <t>Derby</t>
  </si>
  <si>
    <t>Kingston Upon Hull, City of</t>
  </si>
  <si>
    <t>Leicester</t>
  </si>
  <si>
    <t>Nottingham</t>
  </si>
  <si>
    <t>Southend-on-Sea</t>
  </si>
  <si>
    <t>St. Helens</t>
  </si>
  <si>
    <t>York</t>
  </si>
  <si>
    <t>Appeals registered per local authority in England</t>
  </si>
  <si>
    <t>Bedford</t>
  </si>
  <si>
    <t>City of London</t>
  </si>
  <si>
    <t>England Total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</si>
  <si>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</si>
  <si>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</si>
  <si>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</si>
  <si>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</si>
  <si>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</si>
  <si>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</si>
  <si>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</si>
  <si>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INNER LONDON</t>
  </si>
  <si>
    <t>OUTER LONDON</t>
  </si>
  <si>
    <t>SOUTH EAST</t>
  </si>
  <si>
    <t>SOUTH WEST</t>
  </si>
  <si>
    <t>All school population at January 2010</t>
  </si>
  <si>
    <t>All school population at January 2012</t>
  </si>
  <si>
    <t>All school population at January 2013</t>
  </si>
  <si>
    <t>1 September 1999 to 31 August 2000</t>
  </si>
  <si>
    <t>1 September 1998 to 31 August 1999</t>
  </si>
  <si>
    <t>Unknown or Other</t>
  </si>
  <si>
    <t>1 September 1997 to 31 August 1998</t>
  </si>
  <si>
    <t>1 September 1996 to 31 August 1997</t>
  </si>
  <si>
    <t>1 September 1995 to 31 August 1996</t>
  </si>
  <si>
    <t>1 September 1994 to 31 August 1995</t>
  </si>
  <si>
    <t>* Includes some Wales appeals</t>
  </si>
  <si>
    <t>Unknown / Other</t>
  </si>
  <si>
    <r>
      <t>Epilspy</t>
    </r>
    <r>
      <rPr>
        <vertAlign val="superscript"/>
        <sz val="10"/>
        <rFont val="Arial"/>
        <family val="2"/>
      </rPr>
      <t>1</t>
    </r>
  </si>
  <si>
    <t>1. Epilepsy was removed as a category in 2003/04 school year</t>
  </si>
  <si>
    <t>2. Profound and Multiple Learning Difficulty (PMLD) was introduced as a category in the 2003/04 school year</t>
  </si>
  <si>
    <r>
      <t>Profound and Multiple Learning Difficulty (PMLD)</t>
    </r>
    <r>
      <rPr>
        <vertAlign val="superscript"/>
        <sz val="10"/>
        <rFont val="Arial"/>
        <family val="2"/>
      </rPr>
      <t>2</t>
    </r>
  </si>
  <si>
    <r>
      <t>Epilepsy</t>
    </r>
    <r>
      <rPr>
        <vertAlign val="superscript"/>
        <sz val="10"/>
        <rFont val="Arial"/>
        <family val="2"/>
      </rPr>
      <t>1</t>
    </r>
  </si>
  <si>
    <t>Disability Discrimination Cases: Appeals received and registered</t>
  </si>
  <si>
    <t>SEND.15</t>
  </si>
  <si>
    <t>Special Educational Needs: Representation</t>
  </si>
  <si>
    <t>Disability Discrimination Claims: Representation</t>
  </si>
  <si>
    <t>Responsible body</t>
  </si>
  <si>
    <t>Legal representative through claim process</t>
  </si>
  <si>
    <t>Table SEND.15</t>
  </si>
  <si>
    <r>
      <t>Bedfordshire</t>
    </r>
    <r>
      <rPr>
        <vertAlign val="superscript"/>
        <sz val="10"/>
        <rFont val="Arial"/>
        <family val="2"/>
      </rPr>
      <t>1</t>
    </r>
  </si>
  <si>
    <t>Notes</t>
  </si>
  <si>
    <t>1. Bedfordshire is made up of Bedford and Central Bedfordshire</t>
  </si>
  <si>
    <t>2. Cheshire is Cheshire East and Cheshire West and Chester</t>
  </si>
  <si>
    <r>
      <t>Cheshire</t>
    </r>
    <r>
      <rPr>
        <vertAlign val="superscript"/>
        <sz val="10"/>
        <rFont val="Arial"/>
        <family val="2"/>
      </rPr>
      <t>2</t>
    </r>
  </si>
  <si>
    <t>From September 2010 figures are for England only</t>
  </si>
  <si>
    <t>Table SEND.16</t>
  </si>
  <si>
    <t>SEND.16</t>
  </si>
  <si>
    <t>Appeals registered per 10,000 school age population by local authority</t>
  </si>
  <si>
    <t>Disability Discrimination Claims: Appeals received, registered and outcomes</t>
  </si>
  <si>
    <t>Outcomes decided</t>
  </si>
  <si>
    <t>Please notes tables have been re-ordered to reflect the progression of appeals</t>
  </si>
  <si>
    <t xml:space="preserve">Where possible information has been provided back to 1994. </t>
  </si>
  <si>
    <t>After 2005 the tribunal was moved out of DfE and is now part of HMCTS</t>
  </si>
  <si>
    <t>Withdrawn / Conceded</t>
  </si>
  <si>
    <t>Please note withdrawn and conceded have been grouped together as these outcomes can be used interchangeably</t>
  </si>
  <si>
    <t>Prior to September 2003 only decided outcomes were recorded as outcomes</t>
  </si>
  <si>
    <t>Some figures have been revised based on re-extracted data to provide a complete picture</t>
  </si>
  <si>
    <t>Data is provided from 1994 where available</t>
  </si>
  <si>
    <t>All outcomes (conceded, decided and withdrawn)</t>
  </si>
  <si>
    <r>
      <t>Outcomes decided</t>
    </r>
    <r>
      <rPr>
        <vertAlign val="superscript"/>
        <sz val="10"/>
        <rFont val="Arial"/>
        <family val="2"/>
      </rPr>
      <t>1</t>
    </r>
  </si>
  <si>
    <t>1. Prior to September 2003 only decided outcomes were recorded as outcomes</t>
  </si>
  <si>
    <r>
      <t>Asian - Any other</t>
    </r>
    <r>
      <rPr>
        <vertAlign val="superscript"/>
        <sz val="10"/>
        <rFont val="Arial"/>
        <family val="2"/>
      </rPr>
      <t>1</t>
    </r>
  </si>
  <si>
    <t>1. Asian - any other was introduced from September 2011</t>
  </si>
  <si>
    <t>Data was no longer collected after September 2010</t>
  </si>
  <si>
    <t xml:space="preserve">Between 1994 and 2005 the SEND tribunal was part of what is now Department for Education. </t>
  </si>
  <si>
    <t>Data in relation to Disability Discrimination Claims is only available from September 2003</t>
  </si>
  <si>
    <t>Total outcomes</t>
  </si>
  <si>
    <t>Disability Discrimination Claims: Decided and withdrawn / conceeded</t>
  </si>
  <si>
    <r>
      <t>1 September 2011 to 31 August 2012</t>
    </r>
    <r>
      <rPr>
        <vertAlign val="superscript"/>
        <sz val="10"/>
        <rFont val="Arial"/>
        <family val="2"/>
      </rPr>
      <t>r</t>
    </r>
  </si>
  <si>
    <t>Please note data for 2011/12 has been revised</t>
  </si>
  <si>
    <t>Please note figures for 2010/11 and 2011/12 have been revised</t>
  </si>
  <si>
    <t>Some figures for 2011/12 have been revised. These are indicated on the respective tables</t>
  </si>
  <si>
    <t>*</t>
  </si>
  <si>
    <r>
      <t>1 September 2012 to 31 August 2013</t>
    </r>
    <r>
      <rPr>
        <b/>
        <vertAlign val="superscript"/>
        <sz val="10"/>
        <rFont val="Arial"/>
        <family val="2"/>
      </rPr>
      <t>1</t>
    </r>
  </si>
  <si>
    <t xml:space="preserve">1. From 2012/13 onwards disclosure controls have been applied to protect the identify of young people involved in SEN appeals. </t>
  </si>
  <si>
    <t xml:space="preserve">Cases less than 5 are presented with a * </t>
  </si>
  <si>
    <t>Cases less than five have been marked with a *</t>
  </si>
  <si>
    <t>Academic years run 1st September to 31st August</t>
  </si>
  <si>
    <t xml:space="preserve">As such figures presented here may differ from those presented in the main tables, which are based on different time period. </t>
  </si>
  <si>
    <t>This is where information is available</t>
  </si>
  <si>
    <t>.</t>
  </si>
  <si>
    <r>
      <t>1 September 2001 to 31 August 2002</t>
    </r>
    <r>
      <rPr>
        <vertAlign val="superscript"/>
        <sz val="10"/>
        <rFont val="Arial"/>
        <family val="2"/>
      </rPr>
      <t>1</t>
    </r>
  </si>
  <si>
    <t>1. Total registered appeals includes some unknown grounds</t>
  </si>
  <si>
    <t>From 2010 the categories on the system changed therefore the SEND tribunal is unable to report the breakdown.</t>
  </si>
  <si>
    <t>Data is no longer collected.</t>
  </si>
  <si>
    <t>Special Educational Needs: Appeals received and outcomes</t>
  </si>
  <si>
    <t>Appeals received and outcomes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</si>
</sst>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_-* #,##0.000_-;\-* #,##0.0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0.0"/>
    <numFmt numFmtId="174" formatCode="0.000"/>
    <numFmt numFmtId="175" formatCode="0.00000"/>
    <numFmt numFmtId="176" formatCode="0.0000"/>
    <numFmt numFmtId="177" formatCode="0.0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#,##0.0"/>
    <numFmt numFmtId="190" formatCode="0.00000000000000000%"/>
    <numFmt numFmtId="191" formatCode="0.000%"/>
    <numFmt numFmtId="192" formatCode="0.0000%"/>
    <numFmt numFmtId="193" formatCode="0.0000000000000000%"/>
    <numFmt numFmtId="194" formatCode="mmmm"/>
    <numFmt numFmtId="195" formatCode="#,##0_ ;\-#,##0\ "/>
    <numFmt numFmtId="196" formatCode=";;;"/>
    <numFmt numFmtId="197" formatCode="[$-809]dd\ mmmm\ yyyy"/>
    <numFmt numFmtId="198" formatCode="#,##0.00000"/>
    <numFmt numFmtId="199" formatCode="#,##0.000000"/>
    <numFmt numFmtId="200" formatCode="#,##0.0000000"/>
    <numFmt numFmtId="201" formatCode="0.0000000"/>
    <numFmt numFmtId="202" formatCode="#,##0.0[$%-809]"/>
    <numFmt numFmtId="203" formatCode="0.000000000000%"/>
    <numFmt numFmtId="204" formatCode="[$-1010409]General"/>
    <numFmt numFmtId="205" formatCode="mmmm\-yyyy"/>
    <numFmt numFmtId="206" formatCode="mmm\-yyyy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53" applyAlignment="1" applyProtection="1">
      <alignment horizontal="right"/>
      <protection/>
    </xf>
    <xf numFmtId="0" fontId="1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165" fontId="0" fillId="0" borderId="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13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7" xfId="0" applyFont="1" applyBorder="1" applyAlignment="1">
      <alignment wrapText="1"/>
    </xf>
    <xf numFmtId="165" fontId="0" fillId="0" borderId="0" xfId="42" applyNumberFormat="1" applyFont="1" applyBorder="1" applyAlignment="1">
      <alignment wrapText="1"/>
    </xf>
    <xf numFmtId="165" fontId="1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right" wrapText="1"/>
    </xf>
    <xf numFmtId="165" fontId="0" fillId="0" borderId="0" xfId="42" applyNumberFormat="1" applyFont="1" applyBorder="1" applyAlignment="1">
      <alignment horizontal="right"/>
    </xf>
    <xf numFmtId="165" fontId="1" fillId="0" borderId="0" xfId="42" applyNumberFormat="1" applyFont="1" applyBorder="1" applyAlignment="1">
      <alignment horizontal="right"/>
    </xf>
    <xf numFmtId="165" fontId="1" fillId="0" borderId="11" xfId="42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9" xfId="42" applyNumberFormat="1" applyFont="1" applyBorder="1" applyAlignment="1">
      <alignment/>
    </xf>
    <xf numFmtId="0" fontId="0" fillId="0" borderId="19" xfId="0" applyFont="1" applyBorder="1" applyAlignment="1">
      <alignment textRotation="180"/>
    </xf>
    <xf numFmtId="0" fontId="0" fillId="0" borderId="11" xfId="0" applyFont="1" applyBorder="1" applyAlignment="1">
      <alignment textRotation="180"/>
    </xf>
    <xf numFmtId="0" fontId="0" fillId="0" borderId="0" xfId="0" applyAlignment="1">
      <alignment horizontal="left"/>
    </xf>
    <xf numFmtId="0" fontId="0" fillId="0" borderId="15" xfId="0" applyFont="1" applyBorder="1" applyAlignment="1">
      <alignment wrapText="1"/>
    </xf>
    <xf numFmtId="165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2" fillId="0" borderId="13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3" fillId="0" borderId="0" xfId="53" applyFill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/>
    </xf>
    <xf numFmtId="165" fontId="1" fillId="0" borderId="13" xfId="42" applyNumberFormat="1" applyFont="1" applyBorder="1" applyAlignment="1">
      <alignment wrapText="1"/>
    </xf>
    <xf numFmtId="165" fontId="0" fillId="0" borderId="0" xfId="42" applyNumberFormat="1" applyFont="1" applyAlignment="1">
      <alignment/>
    </xf>
    <xf numFmtId="165" fontId="0" fillId="0" borderId="18" xfId="42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ill="1" applyAlignment="1" quotePrefix="1">
      <alignment/>
    </xf>
    <xf numFmtId="165" fontId="0" fillId="0" borderId="0" xfId="42" applyNumberForma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165" fontId="1" fillId="0" borderId="0" xfId="42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1" fillId="0" borderId="18" xfId="42" applyNumberFormat="1" applyFont="1" applyFill="1" applyBorder="1" applyAlignment="1">
      <alignment/>
    </xf>
    <xf numFmtId="165" fontId="1" fillId="0" borderId="12" xfId="42" applyNumberFormat="1" applyFont="1" applyFill="1" applyBorder="1" applyAlignment="1">
      <alignment/>
    </xf>
    <xf numFmtId="165" fontId="1" fillId="0" borderId="0" xfId="42" applyNumberFormat="1" applyFont="1" applyBorder="1" applyAlignment="1">
      <alignment horizontal="right" wrapText="1"/>
    </xf>
    <xf numFmtId="165" fontId="3" fillId="0" borderId="0" xfId="42" applyNumberFormat="1" applyFont="1" applyAlignment="1">
      <alignment horizontal="right"/>
    </xf>
    <xf numFmtId="165" fontId="1" fillId="0" borderId="16" xfId="42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9" fontId="0" fillId="0" borderId="10" xfId="0" applyNumberFormat="1" applyBorder="1" applyAlignment="1">
      <alignment horizontal="center" wrapText="1"/>
    </xf>
    <xf numFmtId="9" fontId="0" fillId="0" borderId="18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9" fontId="0" fillId="0" borderId="0" xfId="59" applyFont="1" applyBorder="1" applyAlignment="1">
      <alignment horizontal="center"/>
    </xf>
    <xf numFmtId="9" fontId="0" fillId="0" borderId="10" xfId="59" applyFont="1" applyBorder="1" applyAlignment="1">
      <alignment horizontal="center"/>
    </xf>
    <xf numFmtId="9" fontId="0" fillId="0" borderId="18" xfId="59" applyFont="1" applyBorder="1" applyAlignment="1">
      <alignment horizontal="center"/>
    </xf>
    <xf numFmtId="9" fontId="0" fillId="0" borderId="0" xfId="59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8" xfId="59" applyFont="1" applyBorder="1" applyAlignment="1">
      <alignment horizontal="center"/>
    </xf>
    <xf numFmtId="9" fontId="0" fillId="0" borderId="10" xfId="59" applyFont="1" applyBorder="1" applyAlignment="1">
      <alignment horizontal="center" wrapText="1"/>
    </xf>
    <xf numFmtId="9" fontId="0" fillId="0" borderId="18" xfId="59" applyFont="1" applyBorder="1" applyAlignment="1">
      <alignment horizontal="center" wrapText="1"/>
    </xf>
    <xf numFmtId="9" fontId="0" fillId="0" borderId="0" xfId="59" applyFont="1" applyBorder="1" applyAlignment="1">
      <alignment horizontal="center" wrapText="1"/>
    </xf>
    <xf numFmtId="9" fontId="0" fillId="0" borderId="10" xfId="59" applyFont="1" applyBorder="1" applyAlignment="1">
      <alignment horizontal="center" wrapText="1"/>
    </xf>
    <xf numFmtId="9" fontId="0" fillId="0" borderId="18" xfId="59" applyFont="1" applyBorder="1" applyAlignment="1">
      <alignment horizontal="center" wrapText="1"/>
    </xf>
    <xf numFmtId="9" fontId="0" fillId="0" borderId="0" xfId="59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165" fontId="0" fillId="0" borderId="0" xfId="42" applyNumberFormat="1" applyFont="1" applyBorder="1" applyAlignment="1">
      <alignment horizontal="center" wrapText="1"/>
    </xf>
    <xf numFmtId="165" fontId="0" fillId="0" borderId="18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1" xfId="42" applyNumberFormat="1" applyBorder="1" applyAlignment="1">
      <alignment horizontal="center"/>
    </xf>
    <xf numFmtId="165" fontId="0" fillId="0" borderId="11" xfId="42" applyNumberFormat="1" applyFont="1" applyBorder="1" applyAlignment="1">
      <alignment horizontal="center" wrapText="1"/>
    </xf>
    <xf numFmtId="165" fontId="0" fillId="0" borderId="12" xfId="42" applyNumberFormat="1" applyFont="1" applyBorder="1" applyAlignment="1">
      <alignment horizontal="center" wrapText="1"/>
    </xf>
    <xf numFmtId="165" fontId="2" fillId="0" borderId="0" xfId="42" applyNumberFormat="1" applyFont="1" applyBorder="1" applyAlignment="1">
      <alignment horizontal="right" wrapText="1"/>
    </xf>
    <xf numFmtId="165" fontId="5" fillId="0" borderId="13" xfId="42" applyNumberFormat="1" applyFont="1" applyBorder="1" applyAlignment="1">
      <alignment wrapText="1"/>
    </xf>
    <xf numFmtId="165" fontId="0" fillId="0" borderId="0" xfId="42" applyNumberFormat="1" applyFont="1" applyBorder="1" applyAlignment="1">
      <alignment horizontal="right" wrapText="1"/>
    </xf>
    <xf numFmtId="165" fontId="2" fillId="0" borderId="0" xfId="42" applyNumberFormat="1" applyFont="1" applyBorder="1" applyAlignment="1">
      <alignment horizontal="right"/>
    </xf>
    <xf numFmtId="165" fontId="5" fillId="0" borderId="13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1" fillId="0" borderId="13" xfId="42" applyNumberFormat="1" applyFont="1" applyFill="1" applyBorder="1" applyAlignment="1">
      <alignment wrapText="1"/>
    </xf>
    <xf numFmtId="9" fontId="0" fillId="0" borderId="10" xfId="59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165" fontId="0" fillId="0" borderId="0" xfId="42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top"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Border="1" applyAlignment="1">
      <alignment horizontal="center"/>
    </xf>
    <xf numFmtId="164" fontId="0" fillId="0" borderId="18" xfId="42" applyNumberFormat="1" applyFont="1" applyFill="1" applyBorder="1" applyAlignment="1">
      <alignment horizontal="center" vertical="top" wrapText="1"/>
    </xf>
    <xf numFmtId="164" fontId="1" fillId="0" borderId="18" xfId="42" applyNumberFormat="1" applyFont="1" applyFill="1" applyBorder="1" applyAlignment="1">
      <alignment horizontal="right"/>
    </xf>
    <xf numFmtId="164" fontId="0" fillId="0" borderId="18" xfId="42" applyNumberFormat="1" applyFont="1" applyFill="1" applyBorder="1" applyAlignment="1">
      <alignment horizontal="right"/>
    </xf>
    <xf numFmtId="164" fontId="0" fillId="0" borderId="18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 horizontal="right"/>
    </xf>
    <xf numFmtId="164" fontId="1" fillId="0" borderId="12" xfId="42" applyNumberFormat="1" applyFont="1" applyFill="1" applyBorder="1" applyAlignment="1">
      <alignment horizontal="right"/>
    </xf>
    <xf numFmtId="164" fontId="1" fillId="0" borderId="0" xfId="42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8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 wrapText="1"/>
    </xf>
    <xf numFmtId="165" fontId="5" fillId="0" borderId="13" xfId="42" applyNumberFormat="1" applyFont="1" applyFill="1" applyBorder="1" applyAlignment="1">
      <alignment wrapText="1"/>
    </xf>
    <xf numFmtId="165" fontId="1" fillId="0" borderId="0" xfId="42" applyNumberFormat="1" applyFont="1" applyFill="1" applyBorder="1" applyAlignment="1">
      <alignment horizontal="right" wrapText="1"/>
    </xf>
    <xf numFmtId="9" fontId="0" fillId="0" borderId="0" xfId="59" applyFont="1" applyAlignment="1">
      <alignment/>
    </xf>
    <xf numFmtId="9" fontId="0" fillId="0" borderId="19" xfId="59" applyFont="1" applyBorder="1" applyAlignment="1">
      <alignment horizontal="center"/>
    </xf>
    <xf numFmtId="9" fontId="0" fillId="0" borderId="13" xfId="59" applyFont="1" applyBorder="1" applyAlignment="1">
      <alignment horizontal="center"/>
    </xf>
    <xf numFmtId="9" fontId="0" fillId="0" borderId="14" xfId="59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9" fontId="0" fillId="0" borderId="13" xfId="59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9" fontId="0" fillId="0" borderId="13" xfId="0" applyNumberFormat="1" applyBorder="1" applyAlignment="1">
      <alignment horizontal="center" wrapText="1"/>
    </xf>
    <xf numFmtId="9" fontId="1" fillId="0" borderId="0" xfId="59" applyFont="1" applyFill="1" applyBorder="1" applyAlignment="1">
      <alignment/>
    </xf>
    <xf numFmtId="0" fontId="0" fillId="0" borderId="22" xfId="0" applyBorder="1" applyAlignment="1">
      <alignment wrapText="1"/>
    </xf>
    <xf numFmtId="165" fontId="0" fillId="0" borderId="13" xfId="42" applyNumberFormat="1" applyFont="1" applyBorder="1" applyAlignment="1">
      <alignment wrapText="1"/>
    </xf>
    <xf numFmtId="165" fontId="0" fillId="0" borderId="13" xfId="42" applyNumberFormat="1" applyFont="1" applyFill="1" applyBorder="1" applyAlignment="1">
      <alignment wrapText="1"/>
    </xf>
    <xf numFmtId="165" fontId="0" fillId="0" borderId="13" xfId="42" applyNumberFormat="1" applyFont="1" applyBorder="1" applyAlignment="1">
      <alignment/>
    </xf>
    <xf numFmtId="165" fontId="0" fillId="0" borderId="13" xfId="42" applyNumberFormat="1" applyBorder="1" applyAlignment="1">
      <alignment/>
    </xf>
    <xf numFmtId="165" fontId="0" fillId="0" borderId="14" xfId="42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 textRotation="180" wrapText="1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textRotation="180" wrapText="1"/>
    </xf>
    <xf numFmtId="0" fontId="1" fillId="0" borderId="20" xfId="0" applyFont="1" applyFill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4" xfId="42" applyNumberFormat="1" applyFont="1" applyBorder="1" applyAlignment="1">
      <alignment/>
    </xf>
    <xf numFmtId="0" fontId="0" fillId="0" borderId="17" xfId="0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18" xfId="0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9" fontId="0" fillId="0" borderId="19" xfId="59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9" fontId="0" fillId="0" borderId="11" xfId="59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textRotation="180" wrapText="1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/>
    </xf>
    <xf numFmtId="165" fontId="5" fillId="0" borderId="13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 horizontal="right"/>
    </xf>
    <xf numFmtId="165" fontId="1" fillId="0" borderId="13" xfId="42" applyNumberFormat="1" applyFont="1" applyFill="1" applyBorder="1" applyAlignment="1">
      <alignment/>
    </xf>
    <xf numFmtId="165" fontId="1" fillId="0" borderId="13" xfId="42" applyNumberFormat="1" applyFont="1" applyBorder="1" applyAlignment="1">
      <alignment horizontal="right"/>
    </xf>
    <xf numFmtId="165" fontId="1" fillId="0" borderId="14" xfId="42" applyNumberFormat="1" applyFont="1" applyBorder="1" applyAlignment="1">
      <alignment wrapText="1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2" xfId="42" applyNumberFormat="1" applyFont="1" applyBorder="1" applyAlignment="1">
      <alignment textRotation="180" wrapText="1"/>
    </xf>
    <xf numFmtId="165" fontId="0" fillId="0" borderId="18" xfId="42" applyNumberFormat="1" applyFont="1" applyFill="1" applyBorder="1" applyAlignment="1">
      <alignment/>
    </xf>
    <xf numFmtId="0" fontId="1" fillId="0" borderId="16" xfId="0" applyFont="1" applyBorder="1" applyAlignment="1">
      <alignment textRotation="180"/>
    </xf>
    <xf numFmtId="165" fontId="0" fillId="0" borderId="10" xfId="42" applyNumberFormat="1" applyFont="1" applyBorder="1" applyAlignment="1">
      <alignment horizontal="center" wrapText="1"/>
    </xf>
    <xf numFmtId="165" fontId="0" fillId="0" borderId="10" xfId="42" applyNumberFormat="1" applyFont="1" applyBorder="1" applyAlignment="1">
      <alignment horizontal="center"/>
    </xf>
    <xf numFmtId="165" fontId="0" fillId="0" borderId="19" xfId="42" applyNumberFormat="1" applyFont="1" applyBorder="1" applyAlignment="1">
      <alignment horizontal="center" wrapText="1"/>
    </xf>
    <xf numFmtId="189" fontId="1" fillId="0" borderId="18" xfId="0" applyNumberFormat="1" applyFont="1" applyFill="1" applyBorder="1" applyAlignment="1">
      <alignment horizontal="right"/>
    </xf>
    <xf numFmtId="189" fontId="0" fillId="0" borderId="18" xfId="0" applyNumberFormat="1" applyFill="1" applyBorder="1" applyAlignment="1">
      <alignment horizontal="right"/>
    </xf>
    <xf numFmtId="189" fontId="0" fillId="0" borderId="18" xfId="0" applyNumberFormat="1" applyFill="1" applyBorder="1" applyAlignment="1">
      <alignment/>
    </xf>
    <xf numFmtId="189" fontId="0" fillId="0" borderId="18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right"/>
    </xf>
    <xf numFmtId="165" fontId="0" fillId="0" borderId="14" xfId="42" applyNumberFormat="1" applyFont="1" applyBorder="1" applyAlignment="1">
      <alignment wrapText="1"/>
    </xf>
    <xf numFmtId="165" fontId="0" fillId="0" borderId="14" xfId="42" applyNumberFormat="1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165" fontId="0" fillId="0" borderId="0" xfId="42" applyNumberFormat="1" applyFont="1" applyFill="1" applyBorder="1" applyAlignment="1">
      <alignment horizontal="right"/>
    </xf>
    <xf numFmtId="165" fontId="1" fillId="0" borderId="11" xfId="42" applyNumberFormat="1" applyFont="1" applyFill="1" applyBorder="1" applyAlignment="1">
      <alignment horizontal="right"/>
    </xf>
    <xf numFmtId="165" fontId="0" fillId="0" borderId="11" xfId="42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 wrapText="1"/>
    </xf>
    <xf numFmtId="165" fontId="0" fillId="0" borderId="10" xfId="42" applyNumberFormat="1" applyFont="1" applyFill="1" applyBorder="1" applyAlignment="1">
      <alignment horizontal="right"/>
    </xf>
    <xf numFmtId="165" fontId="0" fillId="0" borderId="18" xfId="42" applyNumberFormat="1" applyFont="1" applyFill="1" applyBorder="1" applyAlignment="1">
      <alignment horizontal="right"/>
    </xf>
    <xf numFmtId="165" fontId="0" fillId="0" borderId="18" xfId="42" applyNumberFormat="1" applyFont="1" applyBorder="1" applyAlignment="1">
      <alignment/>
    </xf>
    <xf numFmtId="165" fontId="0" fillId="0" borderId="21" xfId="42" applyNumberFormat="1" applyFont="1" applyBorder="1" applyAlignment="1">
      <alignment wrapText="1"/>
    </xf>
    <xf numFmtId="165" fontId="0" fillId="0" borderId="23" xfId="42" applyNumberFormat="1" applyFont="1" applyBorder="1" applyAlignment="1">
      <alignment wrapText="1"/>
    </xf>
    <xf numFmtId="165" fontId="0" fillId="0" borderId="24" xfId="42" applyNumberFormat="1" applyFont="1" applyBorder="1" applyAlignment="1">
      <alignment wrapText="1"/>
    </xf>
    <xf numFmtId="165" fontId="0" fillId="0" borderId="10" xfId="42" applyNumberFormat="1" applyFont="1" applyBorder="1" applyAlignment="1">
      <alignment wrapText="1"/>
    </xf>
    <xf numFmtId="165" fontId="0" fillId="0" borderId="10" xfId="42" applyNumberFormat="1" applyFont="1" applyFill="1" applyBorder="1" applyAlignment="1">
      <alignment wrapText="1"/>
    </xf>
    <xf numFmtId="165" fontId="0" fillId="0" borderId="18" xfId="42" applyNumberFormat="1" applyFont="1" applyFill="1" applyBorder="1" applyAlignment="1">
      <alignment wrapText="1"/>
    </xf>
    <xf numFmtId="165" fontId="0" fillId="0" borderId="19" xfId="42" applyNumberFormat="1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 wrapText="1"/>
    </xf>
    <xf numFmtId="0" fontId="1" fillId="0" borderId="16" xfId="0" applyFont="1" applyBorder="1" applyAlignment="1">
      <alignment textRotation="180" wrapText="1"/>
    </xf>
    <xf numFmtId="165" fontId="1" fillId="0" borderId="13" xfId="0" applyNumberFormat="1" applyFont="1" applyFill="1" applyBorder="1" applyAlignment="1">
      <alignment/>
    </xf>
    <xf numFmtId="165" fontId="1" fillId="0" borderId="13" xfId="42" applyNumberFormat="1" applyFont="1" applyFill="1" applyBorder="1" applyAlignment="1">
      <alignment horizontal="right"/>
    </xf>
    <xf numFmtId="9" fontId="0" fillId="0" borderId="0" xfId="59" applyFont="1" applyAlignment="1">
      <alignment wrapText="1"/>
    </xf>
    <xf numFmtId="189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 textRotation="180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 textRotation="180" wrapText="1"/>
    </xf>
    <xf numFmtId="0" fontId="0" fillId="0" borderId="13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5" fontId="1" fillId="0" borderId="19" xfId="42" applyNumberFormat="1" applyFont="1" applyFill="1" applyBorder="1" applyAlignment="1">
      <alignment horizontal="right"/>
    </xf>
    <xf numFmtId="165" fontId="1" fillId="0" borderId="14" xfId="42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Statistics%20and%20Reports\Annual%20and%20Quarterly%20Reports\2011-12%20Q3\MH%20and%20Specials\Specials%20tables-q3%20report-2011-12%20MS%20v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June%20MH%20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Reports\Specials%20reports\Specials%20Report%20Temp%20v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Specials%20Report%20Ju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Oct%202011-12\MH%20Performance%20Report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12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4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</v>
          </cell>
        </row>
        <row r="256">
          <cell r="N256" t="str">
            <v>Administrative Appeals Chamber of the Upper Tribunal</v>
          </cell>
          <cell r="O256">
            <v>0.5297580117724002</v>
          </cell>
        </row>
        <row r="257">
          <cell r="N257" t="str">
            <v>Administrative Appeals Chamber of the Upper Tribunal(2)</v>
          </cell>
          <cell r="O257">
            <v>0.5670430486944248</v>
          </cell>
        </row>
        <row r="258">
          <cell r="N258" t="str">
            <v>Asylum Support</v>
          </cell>
          <cell r="O258">
            <v>0.2551935788479698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0.6086956521739131</v>
          </cell>
        </row>
        <row r="267">
          <cell r="N267" t="str">
            <v>Gambling</v>
          </cell>
          <cell r="O267">
            <v>0.6666666666666665</v>
          </cell>
        </row>
        <row r="268">
          <cell r="N268" t="str">
            <v>Gender Recognition</v>
          </cell>
          <cell r="O268">
            <v>0.7563291139240507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</v>
          </cell>
        </row>
        <row r="272">
          <cell r="N272" t="str">
            <v>Lands(2)</v>
          </cell>
          <cell r="O272">
            <v>0.4087069525666017</v>
          </cell>
        </row>
        <row r="273">
          <cell r="N273" t="str">
            <v>Local Government Standards in England</v>
          </cell>
          <cell r="O273">
            <v>0.7714285714285716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0.7431192660550459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</v>
          </cell>
        </row>
        <row r="279">
          <cell r="N279" t="str">
            <v>Tax (First Tier)</v>
          </cell>
          <cell r="O279">
            <v>0.58</v>
          </cell>
        </row>
        <row r="280">
          <cell r="N280" t="str">
            <v>Tax (First Tier)(2)</v>
          </cell>
          <cell r="O280">
            <v>0.7251908396946564</v>
          </cell>
        </row>
        <row r="281">
          <cell r="N281" t="str">
            <v>Tax (First Tier)(3)</v>
          </cell>
          <cell r="O281">
            <v>0.7412790697674418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</v>
          </cell>
        </row>
        <row r="284">
          <cell r="N284" t="str">
            <v>War Pensions and Armed Forces Compensation</v>
          </cell>
          <cell r="O284">
            <v>0.5318761384335154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0.7491576819407008</v>
          </cell>
        </row>
        <row r="123">
          <cell r="AJ123" t="str">
            <v>Administrative Appeals Chamber of the Upper Tribunal</v>
          </cell>
          <cell r="AK123">
            <v>0.6934270765206016</v>
          </cell>
        </row>
        <row r="124">
          <cell r="AJ124" t="str">
            <v>Administrative Appeals Chamber of the Upper Tribunal(2)</v>
          </cell>
          <cell r="AK124">
            <v>0.6755952380952381</v>
          </cell>
        </row>
        <row r="125">
          <cell r="AJ125" t="str">
            <v>Asylum Support</v>
          </cell>
          <cell r="AK125">
            <v>0.9368533713877988</v>
          </cell>
        </row>
        <row r="126">
          <cell r="AJ126" t="str">
            <v>Care Standards</v>
          </cell>
          <cell r="AK126">
            <v>0.7315436241610739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0.7493638676844784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0.9433333333333334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</v>
          </cell>
        </row>
        <row r="138">
          <cell r="AJ138" t="str">
            <v>Lands (CAT 1)</v>
          </cell>
          <cell r="AK138">
            <v>0.7871621621621622</v>
          </cell>
        </row>
        <row r="139">
          <cell r="AJ139" t="str">
            <v>Lands(CAT 2)</v>
          </cell>
          <cell r="AK139">
            <v>0.7300332778702163</v>
          </cell>
        </row>
        <row r="140">
          <cell r="AJ140" t="str">
            <v>Local Government Standards in England</v>
          </cell>
          <cell r="AK140">
            <v>0.9583333333333331</v>
          </cell>
        </row>
        <row r="141">
          <cell r="AJ141" t="str">
            <v>Primary Health Lists</v>
          </cell>
          <cell r="AK141">
            <v>0.662962962962963</v>
          </cell>
        </row>
        <row r="142">
          <cell r="AJ142" t="str">
            <v>Reserve Forces</v>
          </cell>
          <cell r="AK142">
            <v>0.8888888888888888</v>
          </cell>
        </row>
        <row r="143">
          <cell r="AJ143" t="str">
            <v>Reserve Forces(2)</v>
          </cell>
          <cell r="AK143">
            <v>0.7954545454545454</v>
          </cell>
        </row>
        <row r="144">
          <cell r="AJ144" t="str">
            <v>Special Educational Needs</v>
          </cell>
          <cell r="AK144">
            <v>0.7492919852732937</v>
          </cell>
        </row>
        <row r="145">
          <cell r="AJ145" t="str">
            <v>Tax (First Tier)</v>
          </cell>
          <cell r="AK145">
            <v>0.7105542459417487</v>
          </cell>
        </row>
        <row r="146">
          <cell r="AJ146" t="str">
            <v>Tax (First Tier)(2)</v>
          </cell>
          <cell r="AK146">
            <v>0.7769316493313522</v>
          </cell>
        </row>
        <row r="147">
          <cell r="AJ147" t="str">
            <v>Tax (First Tier)(3)</v>
          </cell>
          <cell r="AK147">
            <v>0.7490116825933448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3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9.140625" style="276" customWidth="1"/>
    <col min="2" max="2" width="85.421875" style="276" customWidth="1"/>
    <col min="3" max="16384" width="9.140625" style="276" customWidth="1"/>
  </cols>
  <sheetData>
    <row r="2" spans="1:2" s="272" customFormat="1" ht="12.75">
      <c r="A2" s="271" t="s">
        <v>0</v>
      </c>
      <c r="B2" s="271" t="s">
        <v>1</v>
      </c>
    </row>
    <row r="3" s="272" customFormat="1" ht="12.75">
      <c r="A3" s="68" t="s">
        <v>2</v>
      </c>
    </row>
    <row r="4" spans="1:2" s="272" customFormat="1" ht="12.75">
      <c r="A4" s="272" t="s">
        <v>7</v>
      </c>
      <c r="B4" s="259" t="s">
        <v>395</v>
      </c>
    </row>
    <row r="5" spans="1:2" s="272" customFormat="1" ht="12.75">
      <c r="A5" s="272" t="s">
        <v>8</v>
      </c>
      <c r="B5" s="259" t="s">
        <v>284</v>
      </c>
    </row>
    <row r="6" spans="1:2" s="272" customFormat="1" ht="12.75">
      <c r="A6" s="272" t="s">
        <v>9</v>
      </c>
      <c r="B6" s="259" t="s">
        <v>3</v>
      </c>
    </row>
    <row r="7" spans="1:2" s="272" customFormat="1" ht="12.75">
      <c r="A7" s="272" t="s">
        <v>10</v>
      </c>
      <c r="B7" s="259" t="s">
        <v>288</v>
      </c>
    </row>
    <row r="8" spans="1:3" s="274" customFormat="1" ht="12.75">
      <c r="A8" s="272" t="s">
        <v>11</v>
      </c>
      <c r="B8" s="259" t="s">
        <v>83</v>
      </c>
      <c r="C8" s="273"/>
    </row>
    <row r="9" spans="1:3" s="274" customFormat="1" ht="12.75">
      <c r="A9" s="274" t="s">
        <v>12</v>
      </c>
      <c r="B9" s="259" t="s">
        <v>309</v>
      </c>
      <c r="C9" s="273"/>
    </row>
    <row r="10" spans="1:3" s="274" customFormat="1" ht="12.75">
      <c r="A10" s="274" t="s">
        <v>13</v>
      </c>
      <c r="B10" s="259" t="s">
        <v>356</v>
      </c>
      <c r="C10" s="273"/>
    </row>
    <row r="11" spans="1:2" s="272" customFormat="1" ht="12.75">
      <c r="A11" s="274" t="s">
        <v>14</v>
      </c>
      <c r="B11" s="259" t="s">
        <v>285</v>
      </c>
    </row>
    <row r="12" spans="1:2" s="272" customFormat="1" ht="12.75">
      <c r="A12" s="272" t="s">
        <v>15</v>
      </c>
      <c r="B12" s="259" t="s">
        <v>286</v>
      </c>
    </row>
    <row r="13" spans="1:2" s="272" customFormat="1" ht="12.75">
      <c r="A13" s="272" t="s">
        <v>16</v>
      </c>
      <c r="B13" s="259" t="s">
        <v>287</v>
      </c>
    </row>
    <row r="15" s="272" customFormat="1" ht="12.75">
      <c r="A15" s="68" t="s">
        <v>4</v>
      </c>
    </row>
    <row r="16" spans="1:2" s="272" customFormat="1" ht="12.75">
      <c r="A16" s="272" t="s">
        <v>17</v>
      </c>
      <c r="B16" s="259" t="s">
        <v>341</v>
      </c>
    </row>
    <row r="17" spans="1:2" s="272" customFormat="1" ht="12.75">
      <c r="A17" s="272" t="s">
        <v>18</v>
      </c>
      <c r="B17" s="259" t="s">
        <v>284</v>
      </c>
    </row>
    <row r="18" spans="1:2" s="272" customFormat="1" ht="13.5" customHeight="1">
      <c r="A18" s="272" t="s">
        <v>19</v>
      </c>
      <c r="B18" s="259" t="s">
        <v>289</v>
      </c>
    </row>
    <row r="19" spans="1:2" s="272" customFormat="1" ht="13.5" customHeight="1">
      <c r="A19" s="272" t="s">
        <v>276</v>
      </c>
      <c r="B19" s="259" t="s">
        <v>288</v>
      </c>
    </row>
    <row r="20" spans="1:2" s="272" customFormat="1" ht="13.5" customHeight="1">
      <c r="A20" s="272" t="s">
        <v>342</v>
      </c>
      <c r="B20" s="259" t="s">
        <v>83</v>
      </c>
    </row>
    <row r="21" spans="1:2" s="272" customFormat="1" ht="12.75">
      <c r="A21" s="272" t="s">
        <v>355</v>
      </c>
      <c r="B21" s="259" t="s">
        <v>290</v>
      </c>
    </row>
    <row r="23" ht="12.75">
      <c r="A23" s="275" t="s">
        <v>349</v>
      </c>
    </row>
    <row r="24" ht="12.75">
      <c r="A24" s="276" t="s">
        <v>386</v>
      </c>
    </row>
    <row r="25" ht="12.75">
      <c r="A25" s="276" t="s">
        <v>387</v>
      </c>
    </row>
    <row r="26" ht="12.75">
      <c r="A26" s="276" t="s">
        <v>359</v>
      </c>
    </row>
    <row r="28" ht="12.75">
      <c r="A28" s="276" t="s">
        <v>360</v>
      </c>
    </row>
    <row r="29" ht="12.75">
      <c r="A29" s="276" t="s">
        <v>388</v>
      </c>
    </row>
    <row r="30" ht="12.75">
      <c r="A30" s="276" t="s">
        <v>365</v>
      </c>
    </row>
    <row r="32" ht="12.75">
      <c r="A32" s="276" t="s">
        <v>373</v>
      </c>
    </row>
    <row r="33" ht="12.75">
      <c r="A33" s="276" t="s">
        <v>361</v>
      </c>
    </row>
    <row r="35" ht="12.75">
      <c r="A35" s="276" t="s">
        <v>374</v>
      </c>
    </row>
  </sheetData>
  <sheetProtection/>
  <hyperlinks>
    <hyperlink ref="B4" location="SEND.1!A1" display="SEND: Appeals received and registered"/>
    <hyperlink ref="B5" location="SEND.2!A1" display="Registered appeals by type"/>
    <hyperlink ref="B6" location="SEND.3!A1" display="Appeals registered by nature of Special Educational Need (SEN)"/>
    <hyperlink ref="B7" location="SEND.4!A1" display="Breakdown of child's ethnic origin"/>
    <hyperlink ref="B8" location="SEND.5!A1" display="Legal representation for parents and LEAs at hearings"/>
    <hyperlink ref="B9" location="SEND.6!A1" display="Appeals registered per local authority in England"/>
    <hyperlink ref="B10" location="SEND.7!A1" display="Appeals registered per 10,000 school age population by local authority"/>
    <hyperlink ref="B11" location="SEND.8!A1" display="Decisions by Special Educational Need (SEN) "/>
    <hyperlink ref="B12" location="SEND.9!A1" display="Outcomes of appeals; decided, withdrawn, conceded"/>
    <hyperlink ref="B13" location="SEND.10!A1" display="Outcomes by Special Educational Need (SEN) category"/>
    <hyperlink ref="B16" location="SEND.11!A1" display="Disability Discrimination Cases: Appeals received and registered"/>
    <hyperlink ref="B17" location="SEND.12!A1" display="Registered appeals by type"/>
    <hyperlink ref="B18" location="SEND.13!A1" display="Appeals registered by nature of disability"/>
    <hyperlink ref="B19" location="SEND.14!A1" display="Breakdown of child's ethnic origin"/>
    <hyperlink ref="B20" location="SEND.15!A1" display="Legal representation for parents and LEAs at hearings"/>
    <hyperlink ref="B21" location="SEND.16!A1" display="Outcomes of claims by type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2.28125" style="8" customWidth="1"/>
    <col min="2" max="2" width="6.00390625" style="0" customWidth="1"/>
    <col min="3" max="3" width="7.7109375" style="66" customWidth="1"/>
    <col min="4" max="21" width="6.00390625" style="0" customWidth="1"/>
    <col min="22" max="22" width="7.140625" style="0" customWidth="1"/>
    <col min="23" max="23" width="8.00390625" style="0" customWidth="1"/>
    <col min="24" max="24" width="7.8515625" style="0" customWidth="1"/>
    <col min="25" max="25" width="7.140625" style="0" customWidth="1"/>
    <col min="26" max="26" width="8.28125" style="0" customWidth="1"/>
    <col min="29" max="29" width="9.57421875" style="0" bestFit="1" customWidth="1"/>
  </cols>
  <sheetData>
    <row r="1" spans="1:40" ht="12.75">
      <c r="A1" s="57" t="s">
        <v>126</v>
      </c>
      <c r="B1" s="2"/>
      <c r="C1" s="217"/>
      <c r="D1" s="2"/>
      <c r="E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X1" s="4" t="s">
        <v>39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27" ht="12.75">
      <c r="A2" s="59" t="s">
        <v>107</v>
      </c>
      <c r="B2" s="2"/>
      <c r="C2" s="217"/>
      <c r="D2" s="1"/>
      <c r="I2" s="2"/>
      <c r="J2" s="2"/>
      <c r="K2" s="1"/>
      <c r="P2" s="2"/>
      <c r="Q2" s="2"/>
      <c r="R2" s="1"/>
      <c r="W2" s="2"/>
      <c r="X2" s="1"/>
      <c r="Y2" s="2"/>
      <c r="Z2" s="2"/>
      <c r="AA2" s="2"/>
    </row>
    <row r="3" spans="1:25" ht="12.75">
      <c r="A3" s="58"/>
      <c r="B3" s="2"/>
      <c r="C3" s="217"/>
      <c r="D3" s="1"/>
      <c r="I3" s="2"/>
      <c r="J3" s="2"/>
      <c r="K3" s="1"/>
      <c r="P3" s="2"/>
      <c r="Q3" s="2"/>
      <c r="R3" s="1"/>
      <c r="W3" s="7"/>
      <c r="X3" s="5"/>
      <c r="Y3" s="7"/>
    </row>
    <row r="4" spans="1:24" ht="12.75">
      <c r="A4" s="283" t="s">
        <v>108</v>
      </c>
      <c r="B4" s="294" t="s">
        <v>60</v>
      </c>
      <c r="C4" s="295"/>
      <c r="D4" s="295"/>
      <c r="E4" s="295"/>
      <c r="F4" s="295"/>
      <c r="G4" s="295"/>
      <c r="H4" s="295"/>
      <c r="I4" s="295"/>
      <c r="J4" s="295"/>
      <c r="K4" s="295"/>
      <c r="L4" s="294" t="s">
        <v>66</v>
      </c>
      <c r="M4" s="295"/>
      <c r="N4" s="295"/>
      <c r="O4" s="295"/>
      <c r="P4" s="295"/>
      <c r="Q4" s="295"/>
      <c r="R4" s="295"/>
      <c r="S4" s="295"/>
      <c r="T4" s="295"/>
      <c r="U4" s="295"/>
      <c r="V4" s="296" t="s">
        <v>57</v>
      </c>
      <c r="W4" s="297"/>
      <c r="X4" s="298"/>
    </row>
    <row r="5" spans="1:24" ht="62.25" customHeight="1">
      <c r="A5" s="280"/>
      <c r="B5" s="284" t="s">
        <v>61</v>
      </c>
      <c r="C5" s="282"/>
      <c r="D5" s="291" t="s">
        <v>62</v>
      </c>
      <c r="E5" s="292"/>
      <c r="F5" s="284" t="s">
        <v>63</v>
      </c>
      <c r="G5" s="282"/>
      <c r="H5" s="281" t="s">
        <v>64</v>
      </c>
      <c r="I5" s="282"/>
      <c r="J5" s="293" t="s">
        <v>65</v>
      </c>
      <c r="K5" s="282"/>
      <c r="L5" s="284" t="s">
        <v>67</v>
      </c>
      <c r="M5" s="282"/>
      <c r="N5" s="291" t="s">
        <v>68</v>
      </c>
      <c r="O5" s="292"/>
      <c r="P5" s="284" t="s">
        <v>69</v>
      </c>
      <c r="Q5" s="282"/>
      <c r="R5" s="293" t="s">
        <v>70</v>
      </c>
      <c r="S5" s="281"/>
      <c r="T5" s="293" t="s">
        <v>71</v>
      </c>
      <c r="U5" s="282"/>
      <c r="V5" s="299"/>
      <c r="W5" s="299"/>
      <c r="X5" s="300"/>
    </row>
    <row r="6" spans="1:24" ht="76.5" customHeight="1">
      <c r="A6" s="290"/>
      <c r="B6" s="46" t="s">
        <v>59</v>
      </c>
      <c r="C6" s="218" t="s">
        <v>362</v>
      </c>
      <c r="D6" s="47" t="s">
        <v>59</v>
      </c>
      <c r="E6" s="186" t="s">
        <v>362</v>
      </c>
      <c r="F6" s="46" t="s">
        <v>59</v>
      </c>
      <c r="G6" s="188" t="s">
        <v>362</v>
      </c>
      <c r="H6" s="47" t="s">
        <v>59</v>
      </c>
      <c r="I6" s="186" t="s">
        <v>362</v>
      </c>
      <c r="J6" s="46" t="s">
        <v>59</v>
      </c>
      <c r="K6" s="188" t="s">
        <v>362</v>
      </c>
      <c r="L6" s="47" t="s">
        <v>59</v>
      </c>
      <c r="M6" s="186" t="s">
        <v>362</v>
      </c>
      <c r="N6" s="46" t="s">
        <v>59</v>
      </c>
      <c r="O6" s="188" t="s">
        <v>362</v>
      </c>
      <c r="P6" s="46" t="s">
        <v>59</v>
      </c>
      <c r="Q6" s="188" t="s">
        <v>362</v>
      </c>
      <c r="R6" s="46" t="s">
        <v>59</v>
      </c>
      <c r="S6" s="186" t="s">
        <v>362</v>
      </c>
      <c r="T6" s="46" t="s">
        <v>59</v>
      </c>
      <c r="U6" s="188" t="s">
        <v>362</v>
      </c>
      <c r="V6" s="220" t="s">
        <v>59</v>
      </c>
      <c r="W6" s="253" t="s">
        <v>362</v>
      </c>
      <c r="X6" s="189" t="s">
        <v>57</v>
      </c>
    </row>
    <row r="7" spans="1:24" ht="15" customHeight="1">
      <c r="A7" s="36" t="s">
        <v>330</v>
      </c>
      <c r="B7" s="80">
        <v>295</v>
      </c>
      <c r="C7" s="249">
        <v>0</v>
      </c>
      <c r="D7" s="81">
        <v>132</v>
      </c>
      <c r="E7" s="135">
        <v>0</v>
      </c>
      <c r="F7" s="80">
        <v>25</v>
      </c>
      <c r="G7" s="249">
        <v>0</v>
      </c>
      <c r="H7" s="135">
        <v>0</v>
      </c>
      <c r="I7" s="135">
        <v>0</v>
      </c>
      <c r="J7" s="80">
        <v>40</v>
      </c>
      <c r="K7" s="135">
        <v>0</v>
      </c>
      <c r="L7" s="81">
        <v>137</v>
      </c>
      <c r="M7" s="135">
        <v>0</v>
      </c>
      <c r="N7" s="80">
        <v>378</v>
      </c>
      <c r="O7" s="135">
        <v>0</v>
      </c>
      <c r="P7" s="80">
        <v>108</v>
      </c>
      <c r="Q7" s="249">
        <v>0</v>
      </c>
      <c r="R7" s="80">
        <v>14</v>
      </c>
      <c r="S7" s="135">
        <v>0</v>
      </c>
      <c r="T7" s="80">
        <v>6</v>
      </c>
      <c r="U7" s="249">
        <v>0</v>
      </c>
      <c r="V7" s="190">
        <f>B7+D7+F7+H7+J7+L7+N7+P7+R7+T7</f>
        <v>1135</v>
      </c>
      <c r="W7" s="178">
        <v>0</v>
      </c>
      <c r="X7" s="83">
        <f>SUM(V7:W7)</f>
        <v>1135</v>
      </c>
    </row>
    <row r="8" spans="1:24" ht="15" customHeight="1">
      <c r="A8" s="36" t="s">
        <v>328</v>
      </c>
      <c r="B8" s="80">
        <v>330</v>
      </c>
      <c r="C8" s="249">
        <v>0</v>
      </c>
      <c r="D8" s="81">
        <v>155</v>
      </c>
      <c r="E8" s="135">
        <v>0</v>
      </c>
      <c r="F8" s="80">
        <v>18</v>
      </c>
      <c r="G8" s="249">
        <v>0</v>
      </c>
      <c r="H8" s="135">
        <v>0</v>
      </c>
      <c r="I8" s="135">
        <v>0</v>
      </c>
      <c r="J8" s="80">
        <v>32</v>
      </c>
      <c r="K8" s="135">
        <v>0</v>
      </c>
      <c r="L8" s="81">
        <v>165</v>
      </c>
      <c r="M8" s="135">
        <v>0</v>
      </c>
      <c r="N8" s="80">
        <v>324</v>
      </c>
      <c r="O8" s="135">
        <v>0</v>
      </c>
      <c r="P8" s="80">
        <v>171</v>
      </c>
      <c r="Q8" s="249">
        <v>0</v>
      </c>
      <c r="R8" s="80">
        <v>22</v>
      </c>
      <c r="S8" s="135">
        <v>0</v>
      </c>
      <c r="T8" s="80">
        <v>3</v>
      </c>
      <c r="U8" s="249">
        <v>0</v>
      </c>
      <c r="V8" s="190">
        <f aca="true" t="shared" si="0" ref="V8:V20">B8+D8+F8+H8+J8+L8+N8+P8+R8+T8</f>
        <v>1220</v>
      </c>
      <c r="W8" s="178">
        <v>0</v>
      </c>
      <c r="X8" s="83">
        <f>SUM(V8:W8)</f>
        <v>1220</v>
      </c>
    </row>
    <row r="9" spans="1:24" s="3" customFormat="1" ht="15" customHeight="1">
      <c r="A9" s="53" t="s">
        <v>327</v>
      </c>
      <c r="B9" s="248">
        <v>0</v>
      </c>
      <c r="C9" s="249">
        <v>0</v>
      </c>
      <c r="D9" s="135">
        <v>0</v>
      </c>
      <c r="E9" s="135">
        <v>0</v>
      </c>
      <c r="F9" s="163">
        <v>0</v>
      </c>
      <c r="G9" s="249">
        <v>0</v>
      </c>
      <c r="H9" s="135">
        <v>0</v>
      </c>
      <c r="I9" s="135">
        <v>0</v>
      </c>
      <c r="J9" s="163">
        <v>0</v>
      </c>
      <c r="K9" s="135">
        <v>0</v>
      </c>
      <c r="L9" s="44">
        <v>0</v>
      </c>
      <c r="M9" s="135">
        <v>0</v>
      </c>
      <c r="N9" s="163">
        <v>0</v>
      </c>
      <c r="O9" s="135">
        <v>0</v>
      </c>
      <c r="P9" s="163">
        <v>0</v>
      </c>
      <c r="Q9" s="249">
        <v>0</v>
      </c>
      <c r="R9" s="163">
        <v>0</v>
      </c>
      <c r="S9" s="135">
        <v>0</v>
      </c>
      <c r="T9" s="163">
        <v>0</v>
      </c>
      <c r="U9" s="249">
        <v>0</v>
      </c>
      <c r="V9" s="191">
        <v>1196</v>
      </c>
      <c r="W9" s="178">
        <v>0</v>
      </c>
      <c r="X9" s="83">
        <v>1196</v>
      </c>
    </row>
    <row r="10" spans="1:24" s="3" customFormat="1" ht="15" customHeight="1">
      <c r="A10" s="53" t="s">
        <v>283</v>
      </c>
      <c r="B10" s="158">
        <v>344</v>
      </c>
      <c r="C10" s="249">
        <v>0</v>
      </c>
      <c r="D10" s="159">
        <v>94</v>
      </c>
      <c r="E10" s="135">
        <v>0</v>
      </c>
      <c r="F10" s="158">
        <v>23</v>
      </c>
      <c r="G10" s="249">
        <v>0</v>
      </c>
      <c r="H10" s="135">
        <v>0</v>
      </c>
      <c r="I10" s="135">
        <v>0</v>
      </c>
      <c r="J10" s="158">
        <v>21</v>
      </c>
      <c r="K10" s="135">
        <v>0</v>
      </c>
      <c r="L10" s="159">
        <v>176</v>
      </c>
      <c r="M10" s="135">
        <v>0</v>
      </c>
      <c r="N10" s="158">
        <v>383</v>
      </c>
      <c r="O10" s="135">
        <v>0</v>
      </c>
      <c r="P10" s="158">
        <v>140</v>
      </c>
      <c r="Q10" s="249">
        <v>0</v>
      </c>
      <c r="R10" s="158">
        <v>20</v>
      </c>
      <c r="S10" s="135">
        <v>0</v>
      </c>
      <c r="T10" s="158">
        <v>5</v>
      </c>
      <c r="U10" s="249">
        <v>0</v>
      </c>
      <c r="V10" s="190">
        <f t="shared" si="0"/>
        <v>1206</v>
      </c>
      <c r="W10" s="178">
        <v>0</v>
      </c>
      <c r="X10" s="83">
        <f aca="true" t="shared" si="1" ref="X10:X22">SUM(V10:W10)</f>
        <v>1206</v>
      </c>
    </row>
    <row r="11" spans="1:24" s="3" customFormat="1" ht="15" customHeight="1">
      <c r="A11" s="53" t="s">
        <v>282</v>
      </c>
      <c r="B11" s="158">
        <v>286</v>
      </c>
      <c r="C11" s="249">
        <v>0</v>
      </c>
      <c r="D11" s="159">
        <v>99</v>
      </c>
      <c r="E11" s="135">
        <v>0</v>
      </c>
      <c r="F11" s="158">
        <v>23</v>
      </c>
      <c r="G11" s="249">
        <v>0</v>
      </c>
      <c r="H11" s="135">
        <v>0</v>
      </c>
      <c r="I11" s="135">
        <v>0</v>
      </c>
      <c r="J11" s="158">
        <v>21</v>
      </c>
      <c r="K11" s="135">
        <v>0</v>
      </c>
      <c r="L11" s="159">
        <v>150</v>
      </c>
      <c r="M11" s="135">
        <v>0</v>
      </c>
      <c r="N11" s="158">
        <v>428</v>
      </c>
      <c r="O11" s="135">
        <v>0</v>
      </c>
      <c r="P11" s="158">
        <v>140</v>
      </c>
      <c r="Q11" s="249">
        <v>0</v>
      </c>
      <c r="R11" s="158">
        <v>30</v>
      </c>
      <c r="S11" s="135">
        <v>0</v>
      </c>
      <c r="T11" s="158">
        <v>1</v>
      </c>
      <c r="U11" s="249">
        <v>0</v>
      </c>
      <c r="V11" s="190">
        <f t="shared" si="0"/>
        <v>1178</v>
      </c>
      <c r="W11" s="178">
        <v>0</v>
      </c>
      <c r="X11" s="83">
        <f t="shared" si="1"/>
        <v>1178</v>
      </c>
    </row>
    <row r="12" spans="1:24" s="3" customFormat="1" ht="15" customHeight="1">
      <c r="A12" s="53" t="s">
        <v>281</v>
      </c>
      <c r="B12" s="158">
        <v>302</v>
      </c>
      <c r="C12" s="249">
        <v>0</v>
      </c>
      <c r="D12" s="159">
        <v>98</v>
      </c>
      <c r="E12" s="135">
        <v>0</v>
      </c>
      <c r="F12" s="158">
        <v>10</v>
      </c>
      <c r="G12" s="249">
        <v>0</v>
      </c>
      <c r="H12" s="135">
        <v>0</v>
      </c>
      <c r="I12" s="135">
        <v>0</v>
      </c>
      <c r="J12" s="158">
        <v>20</v>
      </c>
      <c r="K12" s="135">
        <v>0</v>
      </c>
      <c r="L12" s="159">
        <v>163</v>
      </c>
      <c r="M12" s="135">
        <v>0</v>
      </c>
      <c r="N12" s="158">
        <v>455</v>
      </c>
      <c r="O12" s="135">
        <v>0</v>
      </c>
      <c r="P12" s="158">
        <v>141</v>
      </c>
      <c r="Q12" s="249">
        <v>0</v>
      </c>
      <c r="R12" s="158">
        <v>17</v>
      </c>
      <c r="S12" s="135">
        <v>0</v>
      </c>
      <c r="T12" s="158">
        <v>2</v>
      </c>
      <c r="U12" s="249">
        <v>0</v>
      </c>
      <c r="V12" s="190">
        <f t="shared" si="0"/>
        <v>1208</v>
      </c>
      <c r="W12" s="178">
        <v>0</v>
      </c>
      <c r="X12" s="83">
        <f t="shared" si="1"/>
        <v>1208</v>
      </c>
    </row>
    <row r="13" spans="1:24" s="3" customFormat="1" ht="15" customHeight="1">
      <c r="A13" s="53" t="s">
        <v>280</v>
      </c>
      <c r="B13" s="158">
        <v>320</v>
      </c>
      <c r="C13" s="219">
        <v>1031</v>
      </c>
      <c r="D13" s="159">
        <v>71</v>
      </c>
      <c r="E13" s="159">
        <v>170</v>
      </c>
      <c r="F13" s="158">
        <v>8</v>
      </c>
      <c r="G13" s="160">
        <v>60</v>
      </c>
      <c r="H13" s="135">
        <v>0</v>
      </c>
      <c r="I13" s="135">
        <v>0</v>
      </c>
      <c r="J13" s="158">
        <v>30</v>
      </c>
      <c r="K13" s="160">
        <v>43</v>
      </c>
      <c r="L13" s="159">
        <v>151</v>
      </c>
      <c r="M13" s="159">
        <v>268</v>
      </c>
      <c r="N13" s="158">
        <v>483</v>
      </c>
      <c r="O13" s="160">
        <v>337</v>
      </c>
      <c r="P13" s="158">
        <v>125</v>
      </c>
      <c r="Q13" s="160">
        <v>265</v>
      </c>
      <c r="R13" s="158">
        <v>7</v>
      </c>
      <c r="S13" s="159">
        <v>33</v>
      </c>
      <c r="T13" s="158">
        <v>2</v>
      </c>
      <c r="U13" s="160">
        <v>0</v>
      </c>
      <c r="V13" s="190">
        <f t="shared" si="0"/>
        <v>1197</v>
      </c>
      <c r="W13" s="190">
        <f aca="true" t="shared" si="2" ref="W13:W21">C13+E13+G13+I13+K13+M13+O13+Q13+S13+U13</f>
        <v>2207</v>
      </c>
      <c r="X13" s="83">
        <f t="shared" si="1"/>
        <v>3404</v>
      </c>
    </row>
    <row r="14" spans="1:24" s="3" customFormat="1" ht="15" customHeight="1">
      <c r="A14" s="53" t="s">
        <v>279</v>
      </c>
      <c r="B14" s="158">
        <v>276</v>
      </c>
      <c r="C14" s="219">
        <v>996</v>
      </c>
      <c r="D14" s="159">
        <v>80</v>
      </c>
      <c r="E14" s="159">
        <v>143</v>
      </c>
      <c r="F14" s="158">
        <v>16</v>
      </c>
      <c r="G14" s="160">
        <v>71</v>
      </c>
      <c r="H14" s="135">
        <v>0</v>
      </c>
      <c r="I14" s="135">
        <v>0</v>
      </c>
      <c r="J14" s="158">
        <v>31</v>
      </c>
      <c r="K14" s="160">
        <v>35</v>
      </c>
      <c r="L14" s="159">
        <v>127</v>
      </c>
      <c r="M14" s="159">
        <v>289</v>
      </c>
      <c r="N14" s="158">
        <v>482</v>
      </c>
      <c r="O14" s="160">
        <v>339</v>
      </c>
      <c r="P14" s="158">
        <v>120</v>
      </c>
      <c r="Q14" s="160">
        <v>186</v>
      </c>
      <c r="R14" s="158">
        <v>13</v>
      </c>
      <c r="S14" s="159">
        <v>29</v>
      </c>
      <c r="T14" s="158">
        <v>2</v>
      </c>
      <c r="U14" s="160">
        <v>1</v>
      </c>
      <c r="V14" s="190">
        <f t="shared" si="0"/>
        <v>1147</v>
      </c>
      <c r="W14" s="190">
        <f t="shared" si="2"/>
        <v>2089</v>
      </c>
      <c r="X14" s="83">
        <f t="shared" si="1"/>
        <v>3236</v>
      </c>
    </row>
    <row r="15" spans="1:24" s="3" customFormat="1" ht="15" customHeight="1">
      <c r="A15" s="53" t="s">
        <v>278</v>
      </c>
      <c r="B15" s="158">
        <v>253</v>
      </c>
      <c r="C15" s="219">
        <v>1059</v>
      </c>
      <c r="D15" s="159">
        <v>62</v>
      </c>
      <c r="E15" s="159">
        <v>162</v>
      </c>
      <c r="F15" s="158">
        <v>10</v>
      </c>
      <c r="G15" s="160">
        <v>70</v>
      </c>
      <c r="H15" s="135">
        <v>0</v>
      </c>
      <c r="I15" s="135">
        <v>0</v>
      </c>
      <c r="J15" s="158">
        <v>18</v>
      </c>
      <c r="K15" s="160">
        <v>58</v>
      </c>
      <c r="L15" s="159">
        <v>139</v>
      </c>
      <c r="M15" s="159">
        <v>237</v>
      </c>
      <c r="N15" s="158">
        <v>428</v>
      </c>
      <c r="O15" s="160">
        <v>374</v>
      </c>
      <c r="P15" s="158">
        <v>117</v>
      </c>
      <c r="Q15" s="160">
        <v>232</v>
      </c>
      <c r="R15" s="158">
        <v>10</v>
      </c>
      <c r="S15" s="159">
        <v>12</v>
      </c>
      <c r="T15" s="158">
        <v>1</v>
      </c>
      <c r="U15" s="160">
        <v>0</v>
      </c>
      <c r="V15" s="190">
        <f t="shared" si="0"/>
        <v>1038</v>
      </c>
      <c r="W15" s="190">
        <f t="shared" si="2"/>
        <v>2204</v>
      </c>
      <c r="X15" s="83">
        <f t="shared" si="1"/>
        <v>3242</v>
      </c>
    </row>
    <row r="16" spans="1:24" s="3" customFormat="1" ht="15" customHeight="1">
      <c r="A16" s="53" t="s">
        <v>277</v>
      </c>
      <c r="B16" s="158">
        <v>232</v>
      </c>
      <c r="C16" s="219">
        <v>1007</v>
      </c>
      <c r="D16" s="159">
        <v>66</v>
      </c>
      <c r="E16" s="159">
        <v>195</v>
      </c>
      <c r="F16" s="158">
        <v>13</v>
      </c>
      <c r="G16" s="160">
        <v>73</v>
      </c>
      <c r="H16" s="135">
        <v>0</v>
      </c>
      <c r="I16" s="135">
        <v>0</v>
      </c>
      <c r="J16" s="158">
        <v>17</v>
      </c>
      <c r="K16" s="160">
        <v>46</v>
      </c>
      <c r="L16" s="159">
        <v>128</v>
      </c>
      <c r="M16" s="159">
        <v>272</v>
      </c>
      <c r="N16" s="158">
        <v>468</v>
      </c>
      <c r="O16" s="160">
        <v>419</v>
      </c>
      <c r="P16" s="158">
        <v>112</v>
      </c>
      <c r="Q16" s="160">
        <v>230</v>
      </c>
      <c r="R16" s="158">
        <v>8</v>
      </c>
      <c r="S16" s="159">
        <v>7</v>
      </c>
      <c r="T16" s="158">
        <v>1</v>
      </c>
      <c r="U16" s="160">
        <v>1</v>
      </c>
      <c r="V16" s="190">
        <f t="shared" si="0"/>
        <v>1045</v>
      </c>
      <c r="W16" s="190">
        <f t="shared" si="2"/>
        <v>2250</v>
      </c>
      <c r="X16" s="83">
        <f t="shared" si="1"/>
        <v>3295</v>
      </c>
    </row>
    <row r="17" spans="1:24" s="3" customFormat="1" ht="15" customHeight="1">
      <c r="A17" s="53" t="s">
        <v>20</v>
      </c>
      <c r="B17" s="161">
        <v>188</v>
      </c>
      <c r="C17" s="219">
        <v>1079</v>
      </c>
      <c r="D17" s="43">
        <v>65</v>
      </c>
      <c r="E17" s="43">
        <v>176</v>
      </c>
      <c r="F17" s="161">
        <v>10</v>
      </c>
      <c r="G17" s="162">
        <v>74</v>
      </c>
      <c r="H17" s="135">
        <v>0</v>
      </c>
      <c r="I17" s="135">
        <v>0</v>
      </c>
      <c r="J17" s="163">
        <v>23</v>
      </c>
      <c r="K17" s="82">
        <v>20</v>
      </c>
      <c r="L17" s="43">
        <v>85</v>
      </c>
      <c r="M17" s="43">
        <v>255</v>
      </c>
      <c r="N17" s="161">
        <v>405</v>
      </c>
      <c r="O17" s="162">
        <v>472</v>
      </c>
      <c r="P17" s="161">
        <v>89</v>
      </c>
      <c r="Q17" s="162">
        <v>256</v>
      </c>
      <c r="R17" s="163">
        <v>7</v>
      </c>
      <c r="S17" s="44">
        <v>14</v>
      </c>
      <c r="T17" s="163">
        <v>0</v>
      </c>
      <c r="U17" s="249">
        <v>0</v>
      </c>
      <c r="V17" s="190">
        <f t="shared" si="0"/>
        <v>872</v>
      </c>
      <c r="W17" s="190">
        <f t="shared" si="2"/>
        <v>2346</v>
      </c>
      <c r="X17" s="83">
        <f t="shared" si="1"/>
        <v>3218</v>
      </c>
    </row>
    <row r="18" spans="1:24" s="3" customFormat="1" ht="15" customHeight="1">
      <c r="A18" s="53" t="s">
        <v>21</v>
      </c>
      <c r="B18" s="161">
        <v>119</v>
      </c>
      <c r="C18" s="219">
        <v>953</v>
      </c>
      <c r="D18" s="43">
        <v>39</v>
      </c>
      <c r="E18" s="43">
        <v>143</v>
      </c>
      <c r="F18" s="161">
        <v>5</v>
      </c>
      <c r="G18" s="162">
        <v>55</v>
      </c>
      <c r="H18" s="135">
        <v>0</v>
      </c>
      <c r="I18" s="135">
        <v>0</v>
      </c>
      <c r="J18" s="163">
        <v>13</v>
      </c>
      <c r="K18" s="82">
        <v>21</v>
      </c>
      <c r="L18" s="43">
        <v>89</v>
      </c>
      <c r="M18" s="43">
        <v>262</v>
      </c>
      <c r="N18" s="161">
        <v>410</v>
      </c>
      <c r="O18" s="162">
        <v>525</v>
      </c>
      <c r="P18" s="161">
        <v>76</v>
      </c>
      <c r="Q18" s="162">
        <v>265</v>
      </c>
      <c r="R18" s="163">
        <v>2</v>
      </c>
      <c r="S18" s="44">
        <v>7</v>
      </c>
      <c r="T18" s="163">
        <v>0</v>
      </c>
      <c r="U18" s="82">
        <v>3</v>
      </c>
      <c r="V18" s="190">
        <f t="shared" si="0"/>
        <v>753</v>
      </c>
      <c r="W18" s="190">
        <f t="shared" si="2"/>
        <v>2234</v>
      </c>
      <c r="X18" s="83">
        <f t="shared" si="1"/>
        <v>2987</v>
      </c>
    </row>
    <row r="19" spans="1:24" ht="15" customHeight="1">
      <c r="A19" s="36" t="s">
        <v>22</v>
      </c>
      <c r="B19" s="39">
        <v>94</v>
      </c>
      <c r="C19" s="219">
        <v>1015</v>
      </c>
      <c r="D19" s="40">
        <v>35</v>
      </c>
      <c r="E19" s="43">
        <v>167</v>
      </c>
      <c r="F19" s="39">
        <v>6</v>
      </c>
      <c r="G19" s="41">
        <v>52</v>
      </c>
      <c r="H19" s="135">
        <v>0</v>
      </c>
      <c r="I19" s="135">
        <v>0</v>
      </c>
      <c r="J19" s="42">
        <v>14</v>
      </c>
      <c r="K19" s="82">
        <v>40</v>
      </c>
      <c r="L19" s="40">
        <v>67</v>
      </c>
      <c r="M19" s="40">
        <v>225</v>
      </c>
      <c r="N19" s="39">
        <v>359</v>
      </c>
      <c r="O19" s="162">
        <v>502</v>
      </c>
      <c r="P19" s="39">
        <v>84</v>
      </c>
      <c r="Q19" s="162">
        <v>263</v>
      </c>
      <c r="R19" s="42">
        <v>2</v>
      </c>
      <c r="S19" s="44">
        <v>7</v>
      </c>
      <c r="T19" s="42">
        <v>0</v>
      </c>
      <c r="U19" s="82">
        <v>1</v>
      </c>
      <c r="V19" s="190">
        <f t="shared" si="0"/>
        <v>661</v>
      </c>
      <c r="W19" s="190">
        <f t="shared" si="2"/>
        <v>2272</v>
      </c>
      <c r="X19" s="83">
        <f t="shared" si="1"/>
        <v>2933</v>
      </c>
    </row>
    <row r="20" spans="1:24" ht="15" customHeight="1">
      <c r="A20" s="36" t="s">
        <v>23</v>
      </c>
      <c r="B20" s="42">
        <v>111</v>
      </c>
      <c r="C20" s="219">
        <v>1216</v>
      </c>
      <c r="D20" s="9">
        <v>35</v>
      </c>
      <c r="E20" s="44">
        <v>243</v>
      </c>
      <c r="F20" s="42">
        <v>1</v>
      </c>
      <c r="G20" s="82">
        <v>20</v>
      </c>
      <c r="H20" s="9">
        <v>5</v>
      </c>
      <c r="I20" s="44">
        <v>91</v>
      </c>
      <c r="J20" s="42">
        <v>14</v>
      </c>
      <c r="K20" s="82">
        <v>58</v>
      </c>
      <c r="L20" s="9">
        <v>80</v>
      </c>
      <c r="M20" s="9">
        <v>343</v>
      </c>
      <c r="N20" s="42">
        <v>446</v>
      </c>
      <c r="O20" s="82">
        <v>754</v>
      </c>
      <c r="P20" s="42">
        <v>71</v>
      </c>
      <c r="Q20" s="82">
        <v>366</v>
      </c>
      <c r="R20" s="42">
        <v>2</v>
      </c>
      <c r="S20" s="44">
        <v>10</v>
      </c>
      <c r="T20" s="42">
        <v>0</v>
      </c>
      <c r="U20" s="82">
        <v>1</v>
      </c>
      <c r="V20" s="190">
        <f t="shared" si="0"/>
        <v>765</v>
      </c>
      <c r="W20" s="190">
        <f t="shared" si="2"/>
        <v>3102</v>
      </c>
      <c r="X20" s="83">
        <f t="shared" si="1"/>
        <v>3867</v>
      </c>
    </row>
    <row r="21" spans="1:24" ht="15" customHeight="1">
      <c r="A21" s="36" t="s">
        <v>24</v>
      </c>
      <c r="B21" s="42">
        <v>130</v>
      </c>
      <c r="C21" s="219">
        <v>1080</v>
      </c>
      <c r="D21" s="9">
        <v>48</v>
      </c>
      <c r="E21" s="44">
        <v>186</v>
      </c>
      <c r="F21" s="163">
        <v>0</v>
      </c>
      <c r="G21" s="249">
        <v>0</v>
      </c>
      <c r="H21" s="9">
        <v>67</v>
      </c>
      <c r="I21" s="44">
        <v>185</v>
      </c>
      <c r="J21" s="42">
        <v>15</v>
      </c>
      <c r="K21" s="82">
        <v>38</v>
      </c>
      <c r="L21" s="9">
        <v>67</v>
      </c>
      <c r="M21" s="9">
        <v>260</v>
      </c>
      <c r="N21" s="42">
        <v>430</v>
      </c>
      <c r="O21" s="82">
        <v>589</v>
      </c>
      <c r="P21" s="42">
        <v>66</v>
      </c>
      <c r="Q21" s="82">
        <v>281</v>
      </c>
      <c r="R21" s="163">
        <v>0</v>
      </c>
      <c r="S21" s="135">
        <v>0</v>
      </c>
      <c r="T21" s="163">
        <v>0</v>
      </c>
      <c r="U21" s="249">
        <v>0</v>
      </c>
      <c r="V21" s="251">
        <f>B21+D21+F21+H21+J21+L21+N21+P21+R21+T21</f>
        <v>823</v>
      </c>
      <c r="W21" s="251">
        <f t="shared" si="2"/>
        <v>2619</v>
      </c>
      <c r="X21" s="83">
        <f t="shared" si="1"/>
        <v>3442</v>
      </c>
    </row>
    <row r="22" spans="1:24" ht="15" customHeight="1">
      <c r="A22" s="37" t="s">
        <v>53</v>
      </c>
      <c r="B22" s="45">
        <v>119</v>
      </c>
      <c r="C22" s="11">
        <v>1146</v>
      </c>
      <c r="D22" s="10">
        <v>58</v>
      </c>
      <c r="E22" s="10">
        <v>182</v>
      </c>
      <c r="F22" s="250">
        <v>0</v>
      </c>
      <c r="G22" s="11">
        <v>8</v>
      </c>
      <c r="H22" s="10">
        <v>80</v>
      </c>
      <c r="I22" s="10">
        <v>193</v>
      </c>
      <c r="J22" s="45">
        <v>12</v>
      </c>
      <c r="K22" s="11">
        <v>37</v>
      </c>
      <c r="L22" s="10">
        <v>86</v>
      </c>
      <c r="M22" s="10">
        <v>239</v>
      </c>
      <c r="N22" s="45">
        <v>397</v>
      </c>
      <c r="O22" s="11">
        <v>460</v>
      </c>
      <c r="P22" s="45">
        <v>56</v>
      </c>
      <c r="Q22" s="11">
        <v>279</v>
      </c>
      <c r="R22" s="250">
        <v>0</v>
      </c>
      <c r="S22" s="240">
        <v>0</v>
      </c>
      <c r="T22" s="250">
        <v>0</v>
      </c>
      <c r="U22" s="252">
        <v>0</v>
      </c>
      <c r="V22" s="192">
        <f>B22+D22+F22+H22+J22+L22+N22+P22+R22+T22</f>
        <v>808</v>
      </c>
      <c r="W22" s="192">
        <f>C22+E22+G22+I22+K22+M22+O22+Q22+S22+U22</f>
        <v>2544</v>
      </c>
      <c r="X22" s="84">
        <f t="shared" si="1"/>
        <v>3352</v>
      </c>
    </row>
    <row r="24" spans="1:24" ht="12.75">
      <c r="A24" s="59" t="s">
        <v>363</v>
      </c>
      <c r="I24" s="187"/>
      <c r="X24" s="175"/>
    </row>
    <row r="25" spans="1:9" ht="12.75">
      <c r="A25" s="59" t="s">
        <v>364</v>
      </c>
      <c r="I25" s="187"/>
    </row>
    <row r="26" ht="12.75">
      <c r="A26" s="59"/>
    </row>
  </sheetData>
  <sheetProtection/>
  <mergeCells count="14">
    <mergeCell ref="V4:X5"/>
    <mergeCell ref="H5:I5"/>
    <mergeCell ref="J5:K5"/>
    <mergeCell ref="B4:K4"/>
    <mergeCell ref="L5:M5"/>
    <mergeCell ref="N5:O5"/>
    <mergeCell ref="P5:Q5"/>
    <mergeCell ref="R5:S5"/>
    <mergeCell ref="A4:A6"/>
    <mergeCell ref="B5:C5"/>
    <mergeCell ref="D5:E5"/>
    <mergeCell ref="F5:G5"/>
    <mergeCell ref="T5:U5"/>
    <mergeCell ref="L4:U4"/>
  </mergeCells>
  <hyperlinks>
    <hyperlink ref="X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&amp;CSpecial Educational Needs and Disability Tribunal  - 2012/13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5.7109375" style="8" customWidth="1"/>
    <col min="2" max="2" width="9.57421875" style="0" bestFit="1" customWidth="1"/>
    <col min="3" max="4" width="12.28125" style="0" customWidth="1"/>
    <col min="5" max="5" width="11.7109375" style="0" customWidth="1"/>
    <col min="6" max="6" width="9.28125" style="0" bestFit="1" customWidth="1"/>
    <col min="7" max="7" width="11.140625" style="0" customWidth="1"/>
    <col min="8" max="11" width="9.28125" style="0" bestFit="1" customWidth="1"/>
    <col min="12" max="12" width="10.28125" style="0" customWidth="1"/>
    <col min="13" max="13" width="9.28125" style="0" bestFit="1" customWidth="1"/>
    <col min="14" max="14" width="15.140625" style="0" customWidth="1"/>
    <col min="15" max="15" width="11.421875" style="66" customWidth="1"/>
    <col min="16" max="16" width="10.00390625" style="0" bestFit="1" customWidth="1"/>
  </cols>
  <sheetData>
    <row r="1" spans="1:15" ht="12.75">
      <c r="A1" s="35" t="s">
        <v>130</v>
      </c>
      <c r="O1" s="86" t="s">
        <v>39</v>
      </c>
    </row>
    <row r="2" ht="12.75">
      <c r="A2" s="59" t="s">
        <v>109</v>
      </c>
    </row>
    <row r="4" spans="1:15" ht="89.25">
      <c r="A4" s="15" t="s">
        <v>106</v>
      </c>
      <c r="B4" s="14" t="s">
        <v>41</v>
      </c>
      <c r="C4" s="14" t="s">
        <v>42</v>
      </c>
      <c r="D4" s="14" t="s">
        <v>340</v>
      </c>
      <c r="E4" s="14" t="s">
        <v>43</v>
      </c>
      <c r="F4" s="14" t="s">
        <v>44</v>
      </c>
      <c r="G4" s="14" t="s">
        <v>45</v>
      </c>
      <c r="H4" s="14" t="s">
        <v>47</v>
      </c>
      <c r="I4" s="14" t="s">
        <v>339</v>
      </c>
      <c r="J4" s="14" t="s">
        <v>48</v>
      </c>
      <c r="K4" s="14" t="s">
        <v>49</v>
      </c>
      <c r="L4" s="14" t="s">
        <v>50</v>
      </c>
      <c r="M4" s="14" t="s">
        <v>329</v>
      </c>
      <c r="N4" s="14" t="s">
        <v>52</v>
      </c>
      <c r="O4" s="87" t="s">
        <v>37</v>
      </c>
    </row>
    <row r="5" spans="1:15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65"/>
    </row>
    <row r="6" spans="1:15" ht="12.75">
      <c r="A6" s="36" t="s">
        <v>330</v>
      </c>
      <c r="B6" s="125">
        <v>0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65">
        <v>1135</v>
      </c>
    </row>
    <row r="7" spans="1:15" ht="15" customHeight="1">
      <c r="A7" s="53" t="s">
        <v>328</v>
      </c>
      <c r="B7" s="27">
        <v>128</v>
      </c>
      <c r="C7" s="27">
        <v>135</v>
      </c>
      <c r="D7" s="27">
        <v>7</v>
      </c>
      <c r="E7" s="27">
        <v>38</v>
      </c>
      <c r="F7" s="27">
        <v>76</v>
      </c>
      <c r="G7" s="27">
        <v>2</v>
      </c>
      <c r="H7" s="27">
        <v>70</v>
      </c>
      <c r="I7" s="27">
        <v>0</v>
      </c>
      <c r="J7" s="27">
        <v>49</v>
      </c>
      <c r="K7" s="27">
        <v>439</v>
      </c>
      <c r="L7" s="27">
        <v>123</v>
      </c>
      <c r="M7" s="27">
        <v>134</v>
      </c>
      <c r="N7" s="27">
        <v>19</v>
      </c>
      <c r="O7" s="65">
        <f>SUM(B7:N7)</f>
        <v>1220</v>
      </c>
    </row>
    <row r="8" spans="1:15" ht="15" customHeight="1">
      <c r="A8" s="53" t="s">
        <v>327</v>
      </c>
      <c r="B8" s="27">
        <v>183</v>
      </c>
      <c r="C8" s="27">
        <v>137</v>
      </c>
      <c r="D8" s="27">
        <v>20</v>
      </c>
      <c r="E8" s="27">
        <v>40</v>
      </c>
      <c r="F8" s="27">
        <v>64</v>
      </c>
      <c r="G8" s="27">
        <v>2</v>
      </c>
      <c r="H8" s="27">
        <v>59</v>
      </c>
      <c r="I8" s="27">
        <v>0</v>
      </c>
      <c r="J8" s="27">
        <v>45</v>
      </c>
      <c r="K8" s="27">
        <v>435</v>
      </c>
      <c r="L8" s="27">
        <v>111</v>
      </c>
      <c r="M8" s="27">
        <v>66</v>
      </c>
      <c r="N8" s="27">
        <v>34</v>
      </c>
      <c r="O8" s="65">
        <f>SUM(B8:N8)</f>
        <v>1196</v>
      </c>
    </row>
    <row r="9" spans="1:15" ht="15" customHeight="1">
      <c r="A9" s="53" t="s">
        <v>283</v>
      </c>
      <c r="B9" s="27">
        <v>165</v>
      </c>
      <c r="C9" s="27">
        <v>155</v>
      </c>
      <c r="D9" s="27">
        <v>11</v>
      </c>
      <c r="E9" s="27">
        <v>43</v>
      </c>
      <c r="F9" s="27">
        <v>66</v>
      </c>
      <c r="G9" s="27">
        <v>9</v>
      </c>
      <c r="H9" s="27">
        <v>84</v>
      </c>
      <c r="I9" s="27">
        <v>0</v>
      </c>
      <c r="J9" s="27">
        <v>42</v>
      </c>
      <c r="K9" s="27">
        <v>423</v>
      </c>
      <c r="L9" s="27">
        <v>126</v>
      </c>
      <c r="M9" s="27">
        <v>70</v>
      </c>
      <c r="N9" s="27">
        <v>12</v>
      </c>
      <c r="O9" s="65">
        <f>SUM(B9:N9)</f>
        <v>1206</v>
      </c>
    </row>
    <row r="10" spans="1:15" ht="15" customHeight="1">
      <c r="A10" s="53" t="s">
        <v>282</v>
      </c>
      <c r="B10" s="27">
        <v>180</v>
      </c>
      <c r="C10" s="27">
        <v>174</v>
      </c>
      <c r="D10" s="27">
        <v>5</v>
      </c>
      <c r="E10" s="27">
        <v>32</v>
      </c>
      <c r="F10" s="27">
        <v>50</v>
      </c>
      <c r="G10" s="27">
        <v>2</v>
      </c>
      <c r="H10" s="27">
        <v>67</v>
      </c>
      <c r="I10" s="27">
        <v>0</v>
      </c>
      <c r="J10" s="27">
        <v>45</v>
      </c>
      <c r="K10" s="27">
        <v>373</v>
      </c>
      <c r="L10" s="27">
        <v>156</v>
      </c>
      <c r="M10" s="27">
        <v>30</v>
      </c>
      <c r="N10" s="27">
        <v>64</v>
      </c>
      <c r="O10" s="65">
        <f>SUM(B10:N10)</f>
        <v>1178</v>
      </c>
    </row>
    <row r="11" spans="1:15" ht="15" customHeight="1">
      <c r="A11" s="53" t="s">
        <v>281</v>
      </c>
      <c r="B11" s="31">
        <v>257</v>
      </c>
      <c r="C11" s="31">
        <v>125</v>
      </c>
      <c r="D11" s="31">
        <v>7</v>
      </c>
      <c r="E11" s="31">
        <v>37</v>
      </c>
      <c r="F11" s="31">
        <v>70</v>
      </c>
      <c r="G11" s="31">
        <v>1</v>
      </c>
      <c r="H11" s="31">
        <v>93</v>
      </c>
      <c r="I11" s="31">
        <v>0</v>
      </c>
      <c r="J11" s="31">
        <v>37</v>
      </c>
      <c r="K11" s="31">
        <v>366</v>
      </c>
      <c r="L11" s="31">
        <v>108</v>
      </c>
      <c r="M11" s="31">
        <v>20</v>
      </c>
      <c r="N11" s="31">
        <v>87</v>
      </c>
      <c r="O11" s="65">
        <f>SUM(B11:N11)</f>
        <v>1208</v>
      </c>
    </row>
    <row r="12" spans="1:15" ht="15" customHeight="1">
      <c r="A12" s="5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65"/>
    </row>
    <row r="13" spans="1:15" ht="15" customHeight="1">
      <c r="A13" s="53" t="s">
        <v>280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65"/>
    </row>
    <row r="14" spans="1:15" ht="15" customHeight="1">
      <c r="A14" s="54" t="s">
        <v>59</v>
      </c>
      <c r="B14" s="125">
        <v>238</v>
      </c>
      <c r="C14" s="125">
        <v>117</v>
      </c>
      <c r="D14" s="125">
        <v>0</v>
      </c>
      <c r="E14" s="125">
        <v>44</v>
      </c>
      <c r="F14" s="125">
        <v>137</v>
      </c>
      <c r="G14" s="125">
        <v>1</v>
      </c>
      <c r="H14" s="125">
        <v>75</v>
      </c>
      <c r="I14" s="125">
        <v>7</v>
      </c>
      <c r="J14" s="125">
        <v>44</v>
      </c>
      <c r="K14" s="125">
        <v>296</v>
      </c>
      <c r="L14" s="125">
        <v>114</v>
      </c>
      <c r="M14" s="125">
        <v>102</v>
      </c>
      <c r="N14" s="125">
        <v>22</v>
      </c>
      <c r="O14" s="126">
        <f>SUM(B14:N14)</f>
        <v>1197</v>
      </c>
    </row>
    <row r="15" spans="1:17" ht="15" customHeight="1">
      <c r="A15" s="54" t="s">
        <v>362</v>
      </c>
      <c r="B15" s="125">
        <v>392</v>
      </c>
      <c r="C15" s="125">
        <v>345</v>
      </c>
      <c r="D15" s="125">
        <v>0</v>
      </c>
      <c r="E15" s="125">
        <v>42</v>
      </c>
      <c r="F15" s="125">
        <v>260</v>
      </c>
      <c r="G15" s="125">
        <v>0</v>
      </c>
      <c r="H15" s="125">
        <v>101</v>
      </c>
      <c r="I15" s="125">
        <v>11</v>
      </c>
      <c r="J15" s="125">
        <v>45</v>
      </c>
      <c r="K15" s="125">
        <v>469</v>
      </c>
      <c r="L15" s="125">
        <v>278</v>
      </c>
      <c r="M15" s="125">
        <f>220+17</f>
        <v>237</v>
      </c>
      <c r="N15" s="125">
        <v>27</v>
      </c>
      <c r="O15" s="126">
        <f>SUM(B15:N15)</f>
        <v>2207</v>
      </c>
      <c r="P15" s="164"/>
      <c r="Q15" s="187"/>
    </row>
    <row r="16" spans="1:15" ht="15" customHeight="1">
      <c r="A16" s="55" t="s">
        <v>57</v>
      </c>
      <c r="B16" s="85">
        <f aca="true" t="shared" si="0" ref="B16:N16">SUM(B14:B15)</f>
        <v>630</v>
      </c>
      <c r="C16" s="85">
        <f t="shared" si="0"/>
        <v>462</v>
      </c>
      <c r="D16" s="85">
        <f t="shared" si="0"/>
        <v>0</v>
      </c>
      <c r="E16" s="85">
        <f t="shared" si="0"/>
        <v>86</v>
      </c>
      <c r="F16" s="85">
        <f t="shared" si="0"/>
        <v>397</v>
      </c>
      <c r="G16" s="85">
        <f t="shared" si="0"/>
        <v>1</v>
      </c>
      <c r="H16" s="85">
        <f t="shared" si="0"/>
        <v>176</v>
      </c>
      <c r="I16" s="85">
        <f t="shared" si="0"/>
        <v>18</v>
      </c>
      <c r="J16" s="85">
        <f t="shared" si="0"/>
        <v>89</v>
      </c>
      <c r="K16" s="85">
        <f t="shared" si="0"/>
        <v>765</v>
      </c>
      <c r="L16" s="85">
        <f t="shared" si="0"/>
        <v>392</v>
      </c>
      <c r="M16" s="85">
        <f t="shared" si="0"/>
        <v>339</v>
      </c>
      <c r="N16" s="85">
        <f t="shared" si="0"/>
        <v>49</v>
      </c>
      <c r="O16" s="65">
        <f>SUM(B16:N16)</f>
        <v>3404</v>
      </c>
    </row>
    <row r="17" spans="1:15" ht="15" customHeight="1">
      <c r="A17" s="2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65"/>
    </row>
    <row r="18" spans="1:15" ht="15" customHeight="1">
      <c r="A18" s="53" t="s">
        <v>279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65"/>
    </row>
    <row r="19" spans="1:15" ht="15" customHeight="1">
      <c r="A19" s="54" t="s">
        <v>59</v>
      </c>
      <c r="B19" s="127">
        <v>264</v>
      </c>
      <c r="C19" s="127">
        <v>130</v>
      </c>
      <c r="D19" s="127">
        <v>0</v>
      </c>
      <c r="E19" s="127">
        <v>39</v>
      </c>
      <c r="F19" s="127">
        <v>105</v>
      </c>
      <c r="G19" s="127">
        <v>0</v>
      </c>
      <c r="H19" s="127">
        <v>58</v>
      </c>
      <c r="I19" s="127">
        <v>13</v>
      </c>
      <c r="J19" s="127">
        <v>41</v>
      </c>
      <c r="K19" s="127">
        <v>255</v>
      </c>
      <c r="L19" s="127">
        <v>141</v>
      </c>
      <c r="M19" s="127">
        <v>83</v>
      </c>
      <c r="N19" s="127">
        <v>18</v>
      </c>
      <c r="O19" s="65">
        <f>SUM(B19:N19)</f>
        <v>1147</v>
      </c>
    </row>
    <row r="20" spans="1:15" ht="15" customHeight="1">
      <c r="A20" s="54" t="s">
        <v>362</v>
      </c>
      <c r="B20" s="127">
        <v>445</v>
      </c>
      <c r="C20" s="127">
        <v>314</v>
      </c>
      <c r="D20" s="127">
        <v>0</v>
      </c>
      <c r="E20" s="127">
        <v>34</v>
      </c>
      <c r="F20" s="127">
        <v>172</v>
      </c>
      <c r="G20" s="127">
        <v>1</v>
      </c>
      <c r="H20" s="127">
        <v>95</v>
      </c>
      <c r="I20" s="127">
        <v>16</v>
      </c>
      <c r="J20" s="127">
        <v>40</v>
      </c>
      <c r="K20" s="127">
        <v>356</v>
      </c>
      <c r="L20" s="127">
        <v>282</v>
      </c>
      <c r="M20" s="127">
        <f>295+24</f>
        <v>319</v>
      </c>
      <c r="N20" s="127">
        <v>15</v>
      </c>
      <c r="O20" s="65">
        <f>SUM(B20:N20)</f>
        <v>2089</v>
      </c>
    </row>
    <row r="21" spans="1:17" ht="15" customHeight="1">
      <c r="A21" s="55" t="s">
        <v>57</v>
      </c>
      <c r="B21" s="85">
        <f aca="true" t="shared" si="1" ref="B21:N21">SUM(B19:B20)</f>
        <v>709</v>
      </c>
      <c r="C21" s="85">
        <f t="shared" si="1"/>
        <v>444</v>
      </c>
      <c r="D21" s="85">
        <f t="shared" si="1"/>
        <v>0</v>
      </c>
      <c r="E21" s="85">
        <f t="shared" si="1"/>
        <v>73</v>
      </c>
      <c r="F21" s="85">
        <f t="shared" si="1"/>
        <v>277</v>
      </c>
      <c r="G21" s="85">
        <f t="shared" si="1"/>
        <v>1</v>
      </c>
      <c r="H21" s="85">
        <f t="shared" si="1"/>
        <v>153</v>
      </c>
      <c r="I21" s="85">
        <f t="shared" si="1"/>
        <v>29</v>
      </c>
      <c r="J21" s="85">
        <f t="shared" si="1"/>
        <v>81</v>
      </c>
      <c r="K21" s="85">
        <f t="shared" si="1"/>
        <v>611</v>
      </c>
      <c r="L21" s="85">
        <f t="shared" si="1"/>
        <v>423</v>
      </c>
      <c r="M21" s="85">
        <f t="shared" si="1"/>
        <v>402</v>
      </c>
      <c r="N21" s="85">
        <f t="shared" si="1"/>
        <v>33</v>
      </c>
      <c r="O21" s="65">
        <f>SUM(B21:N21)</f>
        <v>3236</v>
      </c>
      <c r="Q21" s="187"/>
    </row>
    <row r="22" spans="1:15" ht="15" customHeight="1">
      <c r="A22" s="2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65"/>
    </row>
    <row r="23" spans="1:15" ht="15" customHeight="1">
      <c r="A23" s="53" t="s">
        <v>278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65"/>
    </row>
    <row r="24" spans="1:15" ht="15" customHeight="1">
      <c r="A24" s="54" t="s">
        <v>59</v>
      </c>
      <c r="B24" s="125">
        <v>287</v>
      </c>
      <c r="C24" s="125">
        <v>108</v>
      </c>
      <c r="D24" s="125">
        <v>0</v>
      </c>
      <c r="E24" s="125">
        <v>31</v>
      </c>
      <c r="F24" s="125">
        <v>82</v>
      </c>
      <c r="G24" s="125">
        <v>0</v>
      </c>
      <c r="H24" s="125">
        <v>65</v>
      </c>
      <c r="I24" s="125">
        <v>7</v>
      </c>
      <c r="J24" s="125">
        <v>39</v>
      </c>
      <c r="K24" s="125">
        <v>189</v>
      </c>
      <c r="L24" s="125">
        <v>99</v>
      </c>
      <c r="M24" s="125">
        <v>106</v>
      </c>
      <c r="N24" s="125">
        <v>25</v>
      </c>
      <c r="O24" s="126">
        <f>SUM(B24:N24)</f>
        <v>1038</v>
      </c>
    </row>
    <row r="25" spans="1:15" ht="15" customHeight="1">
      <c r="A25" s="54" t="s">
        <v>362</v>
      </c>
      <c r="B25" s="125">
        <v>473</v>
      </c>
      <c r="C25" s="125">
        <v>297</v>
      </c>
      <c r="D25" s="125">
        <v>0</v>
      </c>
      <c r="E25" s="125">
        <v>52</v>
      </c>
      <c r="F25" s="125">
        <v>160</v>
      </c>
      <c r="G25" s="125">
        <v>1</v>
      </c>
      <c r="H25" s="125">
        <v>95</v>
      </c>
      <c r="I25" s="125">
        <v>8</v>
      </c>
      <c r="J25" s="125">
        <v>56</v>
      </c>
      <c r="K25" s="125">
        <v>346</v>
      </c>
      <c r="L25" s="125">
        <v>242</v>
      </c>
      <c r="M25" s="125">
        <f>426+24</f>
        <v>450</v>
      </c>
      <c r="N25" s="125">
        <v>24</v>
      </c>
      <c r="O25" s="126">
        <f>SUM(B25:N25)</f>
        <v>2204</v>
      </c>
    </row>
    <row r="26" spans="1:17" ht="15" customHeight="1">
      <c r="A26" s="55" t="s">
        <v>57</v>
      </c>
      <c r="B26" s="85">
        <f aca="true" t="shared" si="2" ref="B26:N26">SUM(B24:B25)</f>
        <v>760</v>
      </c>
      <c r="C26" s="85">
        <f t="shared" si="2"/>
        <v>405</v>
      </c>
      <c r="D26" s="85">
        <f t="shared" si="2"/>
        <v>0</v>
      </c>
      <c r="E26" s="85">
        <f t="shared" si="2"/>
        <v>83</v>
      </c>
      <c r="F26" s="85">
        <f t="shared" si="2"/>
        <v>242</v>
      </c>
      <c r="G26" s="85">
        <f t="shared" si="2"/>
        <v>1</v>
      </c>
      <c r="H26" s="85">
        <f t="shared" si="2"/>
        <v>160</v>
      </c>
      <c r="I26" s="85">
        <f t="shared" si="2"/>
        <v>15</v>
      </c>
      <c r="J26" s="85">
        <f t="shared" si="2"/>
        <v>95</v>
      </c>
      <c r="K26" s="85">
        <f t="shared" si="2"/>
        <v>535</v>
      </c>
      <c r="L26" s="85">
        <f t="shared" si="2"/>
        <v>341</v>
      </c>
      <c r="M26" s="85">
        <f t="shared" si="2"/>
        <v>556</v>
      </c>
      <c r="N26" s="85">
        <f t="shared" si="2"/>
        <v>49</v>
      </c>
      <c r="O26" s="65">
        <f>SUM(B26:N26)</f>
        <v>3242</v>
      </c>
      <c r="Q26" s="187"/>
    </row>
    <row r="27" spans="1:15" ht="15" customHeight="1">
      <c r="A27" s="2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65"/>
    </row>
    <row r="28" spans="1:15" ht="15" customHeight="1">
      <c r="A28" s="53" t="s">
        <v>277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65"/>
    </row>
    <row r="29" spans="1:15" ht="15" customHeight="1">
      <c r="A29" s="54" t="s">
        <v>59</v>
      </c>
      <c r="B29" s="164">
        <v>293</v>
      </c>
      <c r="C29" s="164">
        <v>123</v>
      </c>
      <c r="D29" s="164">
        <v>0</v>
      </c>
      <c r="E29" s="164">
        <v>37</v>
      </c>
      <c r="F29" s="164">
        <v>48</v>
      </c>
      <c r="G29" s="164">
        <v>1</v>
      </c>
      <c r="H29" s="164">
        <v>66</v>
      </c>
      <c r="I29" s="164">
        <v>11</v>
      </c>
      <c r="J29" s="164">
        <v>31</v>
      </c>
      <c r="K29" s="164">
        <v>171</v>
      </c>
      <c r="L29" s="164">
        <v>128</v>
      </c>
      <c r="M29" s="164">
        <f>2+114</f>
        <v>116</v>
      </c>
      <c r="N29" s="164">
        <v>20</v>
      </c>
      <c r="O29" s="165">
        <f>SUM(B29:N29)</f>
        <v>1045</v>
      </c>
    </row>
    <row r="30" spans="1:15" ht="15" customHeight="1">
      <c r="A30" s="54" t="s">
        <v>362</v>
      </c>
      <c r="B30" s="164">
        <v>481</v>
      </c>
      <c r="C30" s="164">
        <v>443</v>
      </c>
      <c r="D30" s="164">
        <v>0</v>
      </c>
      <c r="E30" s="164">
        <v>50</v>
      </c>
      <c r="F30" s="164">
        <v>126</v>
      </c>
      <c r="G30" s="164">
        <v>2</v>
      </c>
      <c r="H30" s="164">
        <v>117</v>
      </c>
      <c r="I30" s="164">
        <v>7</v>
      </c>
      <c r="J30" s="164">
        <v>42</v>
      </c>
      <c r="K30" s="164">
        <v>323</v>
      </c>
      <c r="L30" s="164">
        <v>298</v>
      </c>
      <c r="M30" s="164">
        <f>317+24</f>
        <v>341</v>
      </c>
      <c r="N30" s="164">
        <v>20</v>
      </c>
      <c r="O30" s="165">
        <f>SUM(B30:N30)</f>
        <v>2250</v>
      </c>
    </row>
    <row r="31" spans="1:17" ht="15" customHeight="1">
      <c r="A31" s="55" t="s">
        <v>57</v>
      </c>
      <c r="B31" s="166">
        <f aca="true" t="shared" si="3" ref="B31:N31">SUM(B29:B30)</f>
        <v>774</v>
      </c>
      <c r="C31" s="166">
        <f t="shared" si="3"/>
        <v>566</v>
      </c>
      <c r="D31" s="166">
        <f t="shared" si="3"/>
        <v>0</v>
      </c>
      <c r="E31" s="166">
        <f t="shared" si="3"/>
        <v>87</v>
      </c>
      <c r="F31" s="166">
        <f t="shared" si="3"/>
        <v>174</v>
      </c>
      <c r="G31" s="166">
        <f t="shared" si="3"/>
        <v>3</v>
      </c>
      <c r="H31" s="166">
        <f t="shared" si="3"/>
        <v>183</v>
      </c>
      <c r="I31" s="166">
        <f t="shared" si="3"/>
        <v>18</v>
      </c>
      <c r="J31" s="166">
        <f t="shared" si="3"/>
        <v>73</v>
      </c>
      <c r="K31" s="166">
        <f t="shared" si="3"/>
        <v>494</v>
      </c>
      <c r="L31" s="166">
        <f t="shared" si="3"/>
        <v>426</v>
      </c>
      <c r="M31" s="166">
        <f t="shared" si="3"/>
        <v>457</v>
      </c>
      <c r="N31" s="166">
        <f t="shared" si="3"/>
        <v>40</v>
      </c>
      <c r="O31" s="131">
        <f>SUM(B31:N31)</f>
        <v>3295</v>
      </c>
      <c r="Q31" s="187"/>
    </row>
    <row r="32" spans="1:15" ht="15" customHeight="1">
      <c r="A32" s="2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65"/>
    </row>
    <row r="33" spans="1:15" ht="15" customHeight="1">
      <c r="A33" s="53" t="s">
        <v>20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/>
    </row>
    <row r="34" spans="1:15" ht="15" customHeight="1">
      <c r="A34" s="54" t="s">
        <v>59</v>
      </c>
      <c r="B34" s="128">
        <v>284</v>
      </c>
      <c r="C34" s="128">
        <v>105</v>
      </c>
      <c r="D34" s="128">
        <v>0</v>
      </c>
      <c r="E34" s="128">
        <v>31</v>
      </c>
      <c r="F34" s="128">
        <v>55</v>
      </c>
      <c r="G34" s="128">
        <v>0</v>
      </c>
      <c r="H34" s="128">
        <v>41</v>
      </c>
      <c r="I34" s="128">
        <v>20</v>
      </c>
      <c r="J34" s="128">
        <v>24</v>
      </c>
      <c r="K34" s="128">
        <v>157</v>
      </c>
      <c r="L34" s="128">
        <v>94</v>
      </c>
      <c r="M34" s="128">
        <v>55</v>
      </c>
      <c r="N34" s="128">
        <v>6</v>
      </c>
      <c r="O34" s="129">
        <f>SUM(B34:N34)</f>
        <v>872</v>
      </c>
    </row>
    <row r="35" spans="1:15" ht="15" customHeight="1">
      <c r="A35" s="54" t="s">
        <v>362</v>
      </c>
      <c r="B35" s="128">
        <v>611</v>
      </c>
      <c r="C35" s="128">
        <v>425</v>
      </c>
      <c r="D35" s="128">
        <v>0</v>
      </c>
      <c r="E35" s="128">
        <v>54</v>
      </c>
      <c r="F35" s="128">
        <v>227</v>
      </c>
      <c r="G35" s="128">
        <v>2</v>
      </c>
      <c r="H35" s="128">
        <v>95</v>
      </c>
      <c r="I35" s="128">
        <v>27</v>
      </c>
      <c r="J35" s="128">
        <v>40</v>
      </c>
      <c r="K35" s="128">
        <v>353</v>
      </c>
      <c r="L35" s="128">
        <v>242</v>
      </c>
      <c r="M35" s="128">
        <f>221+31</f>
        <v>252</v>
      </c>
      <c r="N35" s="128">
        <v>18</v>
      </c>
      <c r="O35" s="129">
        <f>SUM(B35:N35)</f>
        <v>2346</v>
      </c>
    </row>
    <row r="36" spans="1:17" ht="15" customHeight="1">
      <c r="A36" s="55" t="s">
        <v>57</v>
      </c>
      <c r="B36" s="33">
        <f aca="true" t="shared" si="4" ref="B36:N36">SUM(B34:B35)</f>
        <v>895</v>
      </c>
      <c r="C36" s="33">
        <f t="shared" si="4"/>
        <v>530</v>
      </c>
      <c r="D36" s="33">
        <f t="shared" si="4"/>
        <v>0</v>
      </c>
      <c r="E36" s="33">
        <f t="shared" si="4"/>
        <v>85</v>
      </c>
      <c r="F36" s="33">
        <f t="shared" si="4"/>
        <v>282</v>
      </c>
      <c r="G36" s="33">
        <f t="shared" si="4"/>
        <v>2</v>
      </c>
      <c r="H36" s="33">
        <f t="shared" si="4"/>
        <v>136</v>
      </c>
      <c r="I36" s="33">
        <f t="shared" si="4"/>
        <v>47</v>
      </c>
      <c r="J36" s="33">
        <f t="shared" si="4"/>
        <v>64</v>
      </c>
      <c r="K36" s="33">
        <f t="shared" si="4"/>
        <v>510</v>
      </c>
      <c r="L36" s="33">
        <f t="shared" si="4"/>
        <v>336</v>
      </c>
      <c r="M36" s="33">
        <f t="shared" si="4"/>
        <v>307</v>
      </c>
      <c r="N36" s="33">
        <f t="shared" si="4"/>
        <v>24</v>
      </c>
      <c r="O36" s="20">
        <f>SUM(B36:N36)</f>
        <v>3218</v>
      </c>
      <c r="Q36" s="187"/>
    </row>
    <row r="37" spans="1:15" ht="15" customHeight="1">
      <c r="A37" s="55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/>
    </row>
    <row r="38" spans="1:15" ht="15" customHeight="1">
      <c r="A38" s="36" t="s">
        <v>21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/>
    </row>
    <row r="39" spans="1:15" ht="15" customHeight="1">
      <c r="A39" s="54" t="s">
        <v>59</v>
      </c>
      <c r="B39" s="128">
        <v>225</v>
      </c>
      <c r="C39" s="128">
        <v>105</v>
      </c>
      <c r="D39" s="128">
        <v>0</v>
      </c>
      <c r="E39" s="128">
        <v>33</v>
      </c>
      <c r="F39" s="128">
        <v>63</v>
      </c>
      <c r="G39" s="128">
        <v>0</v>
      </c>
      <c r="H39" s="128">
        <v>48</v>
      </c>
      <c r="I39" s="128">
        <v>12</v>
      </c>
      <c r="J39" s="128">
        <v>12</v>
      </c>
      <c r="K39" s="128">
        <v>138</v>
      </c>
      <c r="L39" s="128">
        <v>78</v>
      </c>
      <c r="M39" s="128">
        <v>31</v>
      </c>
      <c r="N39" s="128">
        <v>8</v>
      </c>
      <c r="O39" s="129">
        <f>SUM(B39:N39)</f>
        <v>753</v>
      </c>
    </row>
    <row r="40" spans="1:15" ht="15" customHeight="1">
      <c r="A40" s="54" t="s">
        <v>362</v>
      </c>
      <c r="B40" s="128">
        <v>566</v>
      </c>
      <c r="C40" s="128">
        <v>405</v>
      </c>
      <c r="D40" s="128">
        <v>0</v>
      </c>
      <c r="E40" s="128">
        <v>63</v>
      </c>
      <c r="F40" s="128">
        <v>269</v>
      </c>
      <c r="G40" s="128">
        <v>0</v>
      </c>
      <c r="H40" s="128">
        <v>112</v>
      </c>
      <c r="I40" s="128">
        <v>19</v>
      </c>
      <c r="J40" s="128">
        <v>46</v>
      </c>
      <c r="K40" s="128">
        <v>322</v>
      </c>
      <c r="L40" s="128">
        <v>208</v>
      </c>
      <c r="M40" s="128">
        <f>175+20</f>
        <v>195</v>
      </c>
      <c r="N40" s="128">
        <v>29</v>
      </c>
      <c r="O40" s="129">
        <f>SUM(B40:N40)</f>
        <v>2234</v>
      </c>
    </row>
    <row r="41" spans="1:17" ht="15" customHeight="1">
      <c r="A41" s="55" t="s">
        <v>57</v>
      </c>
      <c r="B41" s="33">
        <f aca="true" t="shared" si="5" ref="B41:N41">SUM(B39:B40)</f>
        <v>791</v>
      </c>
      <c r="C41" s="33">
        <f t="shared" si="5"/>
        <v>510</v>
      </c>
      <c r="D41" s="33">
        <f t="shared" si="5"/>
        <v>0</v>
      </c>
      <c r="E41" s="33">
        <f t="shared" si="5"/>
        <v>96</v>
      </c>
      <c r="F41" s="33">
        <f t="shared" si="5"/>
        <v>332</v>
      </c>
      <c r="G41" s="33">
        <f t="shared" si="5"/>
        <v>0</v>
      </c>
      <c r="H41" s="33">
        <f t="shared" si="5"/>
        <v>160</v>
      </c>
      <c r="I41" s="33">
        <f t="shared" si="5"/>
        <v>31</v>
      </c>
      <c r="J41" s="33">
        <f t="shared" si="5"/>
        <v>58</v>
      </c>
      <c r="K41" s="33">
        <f t="shared" si="5"/>
        <v>460</v>
      </c>
      <c r="L41" s="33">
        <f t="shared" si="5"/>
        <v>286</v>
      </c>
      <c r="M41" s="33">
        <f t="shared" si="5"/>
        <v>226</v>
      </c>
      <c r="N41" s="33">
        <f t="shared" si="5"/>
        <v>37</v>
      </c>
      <c r="O41" s="20">
        <f>SUM(B41:N41)</f>
        <v>2987</v>
      </c>
      <c r="Q41" s="187"/>
    </row>
    <row r="42" spans="1:15" ht="15" customHeight="1">
      <c r="A42" s="55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/>
    </row>
    <row r="43" spans="1:15" ht="15" customHeight="1">
      <c r="A43" s="36" t="s">
        <v>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/>
    </row>
    <row r="44" spans="1:15" ht="15" customHeight="1">
      <c r="A44" s="54" t="s">
        <v>59</v>
      </c>
      <c r="B44" s="128">
        <v>227</v>
      </c>
      <c r="C44" s="128">
        <v>68</v>
      </c>
      <c r="D44" s="128">
        <v>0</v>
      </c>
      <c r="E44" s="128">
        <v>20</v>
      </c>
      <c r="F44" s="128">
        <v>70</v>
      </c>
      <c r="G44" s="128">
        <v>1</v>
      </c>
      <c r="H44" s="128">
        <v>40</v>
      </c>
      <c r="I44" s="128">
        <v>16</v>
      </c>
      <c r="J44" s="128">
        <v>17</v>
      </c>
      <c r="K44" s="128">
        <v>126</v>
      </c>
      <c r="L44" s="128">
        <v>45</v>
      </c>
      <c r="M44" s="128">
        <v>19</v>
      </c>
      <c r="N44" s="128">
        <v>12</v>
      </c>
      <c r="O44" s="129">
        <f>SUM(B44:N44)</f>
        <v>661</v>
      </c>
    </row>
    <row r="45" spans="1:15" ht="15" customHeight="1">
      <c r="A45" s="54" t="s">
        <v>362</v>
      </c>
      <c r="B45" s="128">
        <v>594</v>
      </c>
      <c r="C45" s="128">
        <v>363</v>
      </c>
      <c r="D45" s="128">
        <v>0</v>
      </c>
      <c r="E45" s="128">
        <v>49</v>
      </c>
      <c r="F45" s="128">
        <v>260</v>
      </c>
      <c r="G45" s="128">
        <v>2</v>
      </c>
      <c r="H45" s="128">
        <v>136</v>
      </c>
      <c r="I45" s="128">
        <v>37</v>
      </c>
      <c r="J45" s="128">
        <v>46</v>
      </c>
      <c r="K45" s="128">
        <v>375</v>
      </c>
      <c r="L45" s="128">
        <v>235</v>
      </c>
      <c r="M45" s="128">
        <f>133+19</f>
        <v>152</v>
      </c>
      <c r="N45" s="128">
        <v>23</v>
      </c>
      <c r="O45" s="129">
        <f>SUM(B45:N45)</f>
        <v>2272</v>
      </c>
    </row>
    <row r="46" spans="1:17" ht="15" customHeight="1">
      <c r="A46" s="55" t="s">
        <v>57</v>
      </c>
      <c r="B46" s="33">
        <f aca="true" t="shared" si="6" ref="B46:N46">SUM(B44:B45)</f>
        <v>821</v>
      </c>
      <c r="C46" s="33">
        <f t="shared" si="6"/>
        <v>431</v>
      </c>
      <c r="D46" s="33">
        <f t="shared" si="6"/>
        <v>0</v>
      </c>
      <c r="E46" s="33">
        <f t="shared" si="6"/>
        <v>69</v>
      </c>
      <c r="F46" s="33">
        <f t="shared" si="6"/>
        <v>330</v>
      </c>
      <c r="G46" s="33">
        <f t="shared" si="6"/>
        <v>3</v>
      </c>
      <c r="H46" s="33">
        <f t="shared" si="6"/>
        <v>176</v>
      </c>
      <c r="I46" s="33">
        <f t="shared" si="6"/>
        <v>53</v>
      </c>
      <c r="J46" s="33">
        <f t="shared" si="6"/>
        <v>63</v>
      </c>
      <c r="K46" s="33">
        <f t="shared" si="6"/>
        <v>501</v>
      </c>
      <c r="L46" s="33">
        <f t="shared" si="6"/>
        <v>280</v>
      </c>
      <c r="M46" s="33">
        <f t="shared" si="6"/>
        <v>171</v>
      </c>
      <c r="N46" s="33">
        <f t="shared" si="6"/>
        <v>35</v>
      </c>
      <c r="O46" s="20">
        <f>SUM(B46:N46)</f>
        <v>2933</v>
      </c>
      <c r="Q46" s="187"/>
    </row>
    <row r="47" spans="1:15" ht="15" customHeight="1">
      <c r="A47" s="55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/>
    </row>
    <row r="48" spans="1:15" ht="15" customHeight="1">
      <c r="A48" s="36" t="s">
        <v>23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/>
    </row>
    <row r="49" spans="1:17" ht="15" customHeight="1">
      <c r="A49" s="54" t="s">
        <v>59</v>
      </c>
      <c r="B49" s="210">
        <v>300</v>
      </c>
      <c r="C49" s="210">
        <v>86</v>
      </c>
      <c r="D49" s="210">
        <v>0</v>
      </c>
      <c r="E49" s="210">
        <v>27</v>
      </c>
      <c r="F49" s="210">
        <v>49</v>
      </c>
      <c r="G49" s="210">
        <v>0</v>
      </c>
      <c r="H49" s="210">
        <v>61</v>
      </c>
      <c r="I49" s="210">
        <v>16</v>
      </c>
      <c r="J49" s="210">
        <v>14</v>
      </c>
      <c r="K49" s="210">
        <v>110</v>
      </c>
      <c r="L49" s="210">
        <v>65</v>
      </c>
      <c r="M49" s="210">
        <f>18+6</f>
        <v>24</v>
      </c>
      <c r="N49" s="210">
        <v>13</v>
      </c>
      <c r="O49" s="211">
        <f>SUM(B49:N49)</f>
        <v>765</v>
      </c>
      <c r="P49" s="210"/>
      <c r="Q49" s="187"/>
    </row>
    <row r="50" spans="1:17" ht="15" customHeight="1">
      <c r="A50" s="54" t="s">
        <v>362</v>
      </c>
      <c r="B50" s="210">
        <v>910</v>
      </c>
      <c r="C50" s="210">
        <v>550</v>
      </c>
      <c r="D50" s="210">
        <v>0</v>
      </c>
      <c r="E50" s="210">
        <v>63</v>
      </c>
      <c r="F50" s="210">
        <v>195</v>
      </c>
      <c r="G50" s="210">
        <v>0</v>
      </c>
      <c r="H50" s="210">
        <v>205</v>
      </c>
      <c r="I50" s="210">
        <v>25</v>
      </c>
      <c r="J50" s="210">
        <v>54</v>
      </c>
      <c r="K50" s="210">
        <v>440</v>
      </c>
      <c r="L50" s="210">
        <v>390</v>
      </c>
      <c r="M50" s="210">
        <f>220+13</f>
        <v>233</v>
      </c>
      <c r="N50" s="210">
        <v>37</v>
      </c>
      <c r="O50" s="211">
        <f>SUM(B50:N50)</f>
        <v>3102</v>
      </c>
      <c r="P50" s="210"/>
      <c r="Q50" s="187"/>
    </row>
    <row r="51" spans="1:17" ht="15" customHeight="1">
      <c r="A51" s="55" t="s">
        <v>57</v>
      </c>
      <c r="B51" s="212">
        <f>SUM(B49:B50)</f>
        <v>1210</v>
      </c>
      <c r="C51" s="212">
        <f>SUM(C49:C50)</f>
        <v>636</v>
      </c>
      <c r="D51" s="212">
        <f>SUM(D49:D50)</f>
        <v>0</v>
      </c>
      <c r="E51" s="212">
        <f>SUM(E49:E50)</f>
        <v>90</v>
      </c>
      <c r="F51" s="212">
        <f>SUM(F49:F50)</f>
        <v>244</v>
      </c>
      <c r="G51" s="130">
        <v>0</v>
      </c>
      <c r="H51" s="212">
        <f aca="true" t="shared" si="7" ref="H51:N51">SUM(H49:H50)</f>
        <v>266</v>
      </c>
      <c r="I51" s="212">
        <f t="shared" si="7"/>
        <v>41</v>
      </c>
      <c r="J51" s="212">
        <f t="shared" si="7"/>
        <v>68</v>
      </c>
      <c r="K51" s="212">
        <f t="shared" si="7"/>
        <v>550</v>
      </c>
      <c r="L51" s="212">
        <f t="shared" si="7"/>
        <v>455</v>
      </c>
      <c r="M51" s="212">
        <f t="shared" si="7"/>
        <v>257</v>
      </c>
      <c r="N51" s="212">
        <f t="shared" si="7"/>
        <v>50</v>
      </c>
      <c r="O51" s="213">
        <f>SUM(B51:N51)</f>
        <v>3867</v>
      </c>
      <c r="P51" s="3"/>
      <c r="Q51" s="187"/>
    </row>
    <row r="52" spans="1:16" ht="15" customHeight="1">
      <c r="A52" s="55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0"/>
      <c r="P52" s="3"/>
    </row>
    <row r="53" spans="1:15" ht="15" customHeight="1">
      <c r="A53" s="36" t="s">
        <v>24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0"/>
    </row>
    <row r="54" spans="1:16" ht="15" customHeight="1">
      <c r="A54" s="54" t="s">
        <v>59</v>
      </c>
      <c r="B54" s="128">
        <v>255</v>
      </c>
      <c r="C54" s="128">
        <v>85</v>
      </c>
      <c r="D54" s="128">
        <v>0</v>
      </c>
      <c r="E54" s="128">
        <v>25</v>
      </c>
      <c r="F54" s="128">
        <v>30</v>
      </c>
      <c r="G54" s="128">
        <v>0</v>
      </c>
      <c r="H54" s="128">
        <v>79</v>
      </c>
      <c r="I54" s="128">
        <v>19</v>
      </c>
      <c r="J54" s="128">
        <v>9</v>
      </c>
      <c r="K54" s="128">
        <v>113</v>
      </c>
      <c r="L54" s="128">
        <v>86</v>
      </c>
      <c r="M54" s="128">
        <v>108</v>
      </c>
      <c r="N54" s="128">
        <v>12</v>
      </c>
      <c r="O54" s="129">
        <f>SUM(B54:N54)</f>
        <v>821</v>
      </c>
      <c r="P54" s="167"/>
    </row>
    <row r="55" spans="1:16" ht="15" customHeight="1">
      <c r="A55" s="54" t="s">
        <v>362</v>
      </c>
      <c r="B55" s="128">
        <v>648</v>
      </c>
      <c r="C55" s="128">
        <v>261</v>
      </c>
      <c r="D55" s="128">
        <v>0</v>
      </c>
      <c r="E55" s="128">
        <v>46</v>
      </c>
      <c r="F55" s="128">
        <v>69</v>
      </c>
      <c r="G55" s="128">
        <v>0</v>
      </c>
      <c r="H55" s="128">
        <v>148</v>
      </c>
      <c r="I55" s="128">
        <v>46</v>
      </c>
      <c r="J55" s="128">
        <v>24</v>
      </c>
      <c r="K55" s="128">
        <v>184</v>
      </c>
      <c r="L55" s="128">
        <v>186</v>
      </c>
      <c r="M55" s="128">
        <v>649</v>
      </c>
      <c r="N55" s="128">
        <v>21</v>
      </c>
      <c r="O55" s="129">
        <f>SUM(B55:N55)</f>
        <v>2282</v>
      </c>
      <c r="P55" s="167"/>
    </row>
    <row r="56" spans="1:15" ht="15" customHeight="1">
      <c r="A56" s="55" t="s">
        <v>57</v>
      </c>
      <c r="B56" s="33">
        <f aca="true" t="shared" si="8" ref="B56:N56">SUM(B54:B55)</f>
        <v>903</v>
      </c>
      <c r="C56" s="33">
        <f t="shared" si="8"/>
        <v>346</v>
      </c>
      <c r="D56" s="33">
        <f t="shared" si="8"/>
        <v>0</v>
      </c>
      <c r="E56" s="33">
        <f t="shared" si="8"/>
        <v>71</v>
      </c>
      <c r="F56" s="33">
        <f t="shared" si="8"/>
        <v>99</v>
      </c>
      <c r="G56" s="33">
        <f t="shared" si="8"/>
        <v>0</v>
      </c>
      <c r="H56" s="33">
        <f t="shared" si="8"/>
        <v>227</v>
      </c>
      <c r="I56" s="33">
        <f t="shared" si="8"/>
        <v>65</v>
      </c>
      <c r="J56" s="33">
        <f t="shared" si="8"/>
        <v>33</v>
      </c>
      <c r="K56" s="33">
        <f t="shared" si="8"/>
        <v>297</v>
      </c>
      <c r="L56" s="33">
        <f t="shared" si="8"/>
        <v>272</v>
      </c>
      <c r="M56" s="33">
        <f t="shared" si="8"/>
        <v>757</v>
      </c>
      <c r="N56" s="33">
        <f t="shared" si="8"/>
        <v>33</v>
      </c>
      <c r="O56" s="20">
        <f>SUM(B56:N56)</f>
        <v>3103</v>
      </c>
    </row>
    <row r="57" spans="1:15" ht="15" customHeight="1">
      <c r="A57" s="55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0"/>
    </row>
    <row r="58" spans="1:15" ht="15" customHeight="1">
      <c r="A58" s="36" t="s">
        <v>53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0"/>
    </row>
    <row r="59" spans="1:15" ht="15" customHeight="1">
      <c r="A59" s="54" t="s">
        <v>59</v>
      </c>
      <c r="B59" s="32">
        <v>278</v>
      </c>
      <c r="C59" s="32">
        <v>99</v>
      </c>
      <c r="D59" s="32">
        <v>0</v>
      </c>
      <c r="E59" s="32">
        <v>29</v>
      </c>
      <c r="F59" s="32">
        <v>38</v>
      </c>
      <c r="G59" s="32">
        <v>0</v>
      </c>
      <c r="H59" s="32">
        <v>63</v>
      </c>
      <c r="I59" s="32">
        <v>16</v>
      </c>
      <c r="J59" s="32">
        <v>12</v>
      </c>
      <c r="K59" s="32">
        <v>88</v>
      </c>
      <c r="L59" s="32">
        <v>82</v>
      </c>
      <c r="M59" s="32">
        <v>95</v>
      </c>
      <c r="N59" s="32">
        <v>8</v>
      </c>
      <c r="O59" s="20">
        <f>SUM(B59:N59)</f>
        <v>808</v>
      </c>
    </row>
    <row r="60" spans="1:15" ht="15" customHeight="1">
      <c r="A60" s="54" t="s">
        <v>362</v>
      </c>
      <c r="B60" s="32">
        <v>798</v>
      </c>
      <c r="C60" s="32">
        <v>414</v>
      </c>
      <c r="D60" s="32">
        <v>0</v>
      </c>
      <c r="E60" s="32">
        <v>69</v>
      </c>
      <c r="F60" s="32">
        <v>137</v>
      </c>
      <c r="G60" s="32">
        <v>0</v>
      </c>
      <c r="H60" s="32">
        <v>193</v>
      </c>
      <c r="I60" s="32">
        <v>29</v>
      </c>
      <c r="J60" s="32">
        <v>34</v>
      </c>
      <c r="K60" s="32">
        <v>268</v>
      </c>
      <c r="L60" s="32">
        <v>304</v>
      </c>
      <c r="M60" s="32">
        <v>271</v>
      </c>
      <c r="N60" s="32">
        <v>27</v>
      </c>
      <c r="O60" s="20">
        <f>SUM(B60:N60)</f>
        <v>2544</v>
      </c>
    </row>
    <row r="61" spans="1:15" ht="15" customHeight="1">
      <c r="A61" s="56" t="s">
        <v>57</v>
      </c>
      <c r="B61" s="34">
        <f>SUM(B59:B60)</f>
        <v>1076</v>
      </c>
      <c r="C61" s="34">
        <f aca="true" t="shared" si="9" ref="C61:N61">SUM(C59:C60)</f>
        <v>513</v>
      </c>
      <c r="D61" s="34">
        <f t="shared" si="9"/>
        <v>0</v>
      </c>
      <c r="E61" s="34">
        <f t="shared" si="9"/>
        <v>98</v>
      </c>
      <c r="F61" s="34">
        <f t="shared" si="9"/>
        <v>175</v>
      </c>
      <c r="G61" s="34">
        <f t="shared" si="9"/>
        <v>0</v>
      </c>
      <c r="H61" s="34">
        <f t="shared" si="9"/>
        <v>256</v>
      </c>
      <c r="I61" s="34">
        <f t="shared" si="9"/>
        <v>45</v>
      </c>
      <c r="J61" s="34">
        <f t="shared" si="9"/>
        <v>46</v>
      </c>
      <c r="K61" s="34">
        <f t="shared" si="9"/>
        <v>356</v>
      </c>
      <c r="L61" s="34">
        <f t="shared" si="9"/>
        <v>386</v>
      </c>
      <c r="M61" s="34">
        <f t="shared" si="9"/>
        <v>366</v>
      </c>
      <c r="N61" s="34">
        <f t="shared" si="9"/>
        <v>35</v>
      </c>
      <c r="O61" s="21">
        <f>SUM(B61:N61)</f>
        <v>3352</v>
      </c>
    </row>
    <row r="63" ht="12.75">
      <c r="A63" s="194" t="s">
        <v>349</v>
      </c>
    </row>
    <row r="64" ht="12.75">
      <c r="A64" s="38" t="s">
        <v>337</v>
      </c>
    </row>
    <row r="65" ht="12.75">
      <c r="A65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45" r:id="rId1"/>
  <headerFooter alignWithMargins="0">
    <oddHeader>&amp;CSpecial Educational Needs and Disability Tribunal  - 2012/13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85" zoomScaleNormal="85" zoomScalePageLayoutView="0" workbookViewId="0" topLeftCell="A1">
      <selection activeCell="I38" sqref="I38"/>
    </sheetView>
  </sheetViews>
  <sheetFormatPr defaultColWidth="9.140625" defaultRowHeight="12.75"/>
  <cols>
    <col min="1" max="1" width="31.8515625" style="0" customWidth="1"/>
    <col min="3" max="3" width="10.28125" style="0" customWidth="1"/>
    <col min="4" max="4" width="11.8515625" style="0" customWidth="1"/>
  </cols>
  <sheetData>
    <row r="1" spans="1:5" ht="12.75">
      <c r="A1" s="1" t="s">
        <v>133</v>
      </c>
      <c r="B1" s="1"/>
      <c r="C1" s="1"/>
      <c r="E1" s="4" t="s">
        <v>39</v>
      </c>
    </row>
    <row r="2" ht="12.75">
      <c r="A2" t="s">
        <v>357</v>
      </c>
    </row>
    <row r="3" spans="1:3" ht="12.75">
      <c r="A3" s="3"/>
      <c r="B3" s="3"/>
      <c r="C3" s="3"/>
    </row>
    <row r="4" spans="1:5" ht="25.5">
      <c r="A4" s="115" t="s">
        <v>4</v>
      </c>
      <c r="B4" s="193" t="s">
        <v>291</v>
      </c>
      <c r="C4" s="89" t="s">
        <v>292</v>
      </c>
      <c r="D4" s="89" t="s">
        <v>362</v>
      </c>
      <c r="E4" s="93" t="s">
        <v>59</v>
      </c>
    </row>
    <row r="5" spans="1:5" ht="12.75">
      <c r="A5" s="116" t="s">
        <v>280</v>
      </c>
      <c r="B5" s="221" t="s">
        <v>40</v>
      </c>
      <c r="C5" s="117">
        <v>81</v>
      </c>
      <c r="D5" s="117" t="s">
        <v>40</v>
      </c>
      <c r="E5" s="118" t="s">
        <v>40</v>
      </c>
    </row>
    <row r="6" spans="1:5" ht="12.75">
      <c r="A6" s="116" t="s">
        <v>279</v>
      </c>
      <c r="B6" s="221" t="s">
        <v>40</v>
      </c>
      <c r="C6" s="117">
        <v>77</v>
      </c>
      <c r="D6" s="117" t="s">
        <v>40</v>
      </c>
      <c r="E6" s="118" t="s">
        <v>40</v>
      </c>
    </row>
    <row r="7" spans="1:5" ht="12.75">
      <c r="A7" s="116" t="s">
        <v>278</v>
      </c>
      <c r="B7" s="221">
        <v>171</v>
      </c>
      <c r="C7" s="117">
        <v>122</v>
      </c>
      <c r="D7" s="117">
        <v>41</v>
      </c>
      <c r="E7" s="118">
        <v>56</v>
      </c>
    </row>
    <row r="8" spans="1:5" ht="12.75">
      <c r="A8" s="116" t="s">
        <v>277</v>
      </c>
      <c r="B8" s="222">
        <v>165</v>
      </c>
      <c r="C8" s="119">
        <v>115</v>
      </c>
      <c r="D8" s="117">
        <v>38</v>
      </c>
      <c r="E8" s="118">
        <v>84</v>
      </c>
    </row>
    <row r="9" spans="1:5" ht="12.75">
      <c r="A9" s="116" t="s">
        <v>20</v>
      </c>
      <c r="B9" s="222">
        <v>182</v>
      </c>
      <c r="C9" s="119">
        <v>147</v>
      </c>
      <c r="D9" s="117">
        <v>50</v>
      </c>
      <c r="E9" s="118">
        <v>83</v>
      </c>
    </row>
    <row r="10" spans="1:5" ht="12.75">
      <c r="A10" s="116" t="s">
        <v>21</v>
      </c>
      <c r="B10" s="222">
        <v>102</v>
      </c>
      <c r="C10" s="119">
        <v>100</v>
      </c>
      <c r="D10" s="117">
        <v>37</v>
      </c>
      <c r="E10" s="118">
        <v>56</v>
      </c>
    </row>
    <row r="11" spans="1:5" ht="12.75">
      <c r="A11" s="116" t="s">
        <v>22</v>
      </c>
      <c r="B11" s="222">
        <v>74</v>
      </c>
      <c r="C11" s="119">
        <v>74</v>
      </c>
      <c r="D11" s="117">
        <v>29</v>
      </c>
      <c r="E11" s="118">
        <v>35</v>
      </c>
    </row>
    <row r="12" spans="1:5" ht="12.75">
      <c r="A12" s="116" t="s">
        <v>23</v>
      </c>
      <c r="B12" s="221" t="s">
        <v>40</v>
      </c>
      <c r="C12" s="120">
        <v>110</v>
      </c>
      <c r="D12" s="117">
        <v>25</v>
      </c>
      <c r="E12" s="118">
        <v>56</v>
      </c>
    </row>
    <row r="13" spans="1:5" ht="12.75">
      <c r="A13" s="116" t="s">
        <v>24</v>
      </c>
      <c r="B13" s="221" t="s">
        <v>40</v>
      </c>
      <c r="C13" s="120">
        <v>98</v>
      </c>
      <c r="D13" s="117">
        <v>34</v>
      </c>
      <c r="E13" s="118">
        <v>40</v>
      </c>
    </row>
    <row r="14" spans="1:5" ht="12.75">
      <c r="A14" s="121" t="s">
        <v>53</v>
      </c>
      <c r="B14" s="223" t="s">
        <v>40</v>
      </c>
      <c r="C14" s="122">
        <v>135</v>
      </c>
      <c r="D14" s="123">
        <v>38</v>
      </c>
      <c r="E14" s="124">
        <v>67</v>
      </c>
    </row>
    <row r="16" ht="12.75">
      <c r="A16" t="s">
        <v>334</v>
      </c>
    </row>
  </sheetData>
  <sheetProtection/>
  <hyperlinks>
    <hyperlink ref="E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2.421875" style="0" customWidth="1"/>
    <col min="2" max="3" width="10.7109375" style="0" customWidth="1"/>
    <col min="5" max="5" width="12.8515625" style="0" customWidth="1"/>
    <col min="6" max="6" width="12.7109375" style="0" customWidth="1"/>
    <col min="7" max="7" width="11.421875" style="0" customWidth="1"/>
  </cols>
  <sheetData>
    <row r="1" spans="1:7" ht="12.75">
      <c r="A1" s="1" t="s">
        <v>135</v>
      </c>
      <c r="G1" s="4" t="s">
        <v>39</v>
      </c>
    </row>
    <row r="2" ht="12.75">
      <c r="A2" t="s">
        <v>110</v>
      </c>
    </row>
    <row r="4" spans="1:7" ht="76.5">
      <c r="A4" s="15" t="s">
        <v>110</v>
      </c>
      <c r="B4" s="14" t="s">
        <v>95</v>
      </c>
      <c r="C4" s="14" t="s">
        <v>96</v>
      </c>
      <c r="D4" s="14" t="s">
        <v>97</v>
      </c>
      <c r="E4" s="14" t="s">
        <v>98</v>
      </c>
      <c r="F4" s="14" t="s">
        <v>99</v>
      </c>
      <c r="G4" s="15" t="s">
        <v>37</v>
      </c>
    </row>
    <row r="5" spans="1:7" ht="12.75">
      <c r="A5" s="12" t="s">
        <v>280</v>
      </c>
      <c r="B5" s="27">
        <v>4</v>
      </c>
      <c r="C5" s="27">
        <v>4</v>
      </c>
      <c r="D5" s="27">
        <v>16</v>
      </c>
      <c r="E5" s="27">
        <v>57</v>
      </c>
      <c r="F5" s="9">
        <v>0</v>
      </c>
      <c r="G5" s="20">
        <f aca="true" t="shared" si="0" ref="G5:G14">SUM(B5:F5)</f>
        <v>81</v>
      </c>
    </row>
    <row r="6" spans="1:7" ht="12.75">
      <c r="A6" s="12" t="s">
        <v>279</v>
      </c>
      <c r="B6" s="27">
        <v>5</v>
      </c>
      <c r="C6" s="27">
        <v>1</v>
      </c>
      <c r="D6" s="27">
        <v>27</v>
      </c>
      <c r="E6" s="27">
        <v>44</v>
      </c>
      <c r="F6" s="9">
        <v>0</v>
      </c>
      <c r="G6" s="20">
        <f t="shared" si="0"/>
        <v>77</v>
      </c>
    </row>
    <row r="7" spans="1:7" ht="12.75">
      <c r="A7" s="12" t="s">
        <v>278</v>
      </c>
      <c r="B7" s="27">
        <v>10</v>
      </c>
      <c r="C7" s="27">
        <v>5</v>
      </c>
      <c r="D7" s="27">
        <v>27</v>
      </c>
      <c r="E7" s="27">
        <v>80</v>
      </c>
      <c r="F7" s="9">
        <v>0</v>
      </c>
      <c r="G7" s="20">
        <f t="shared" si="0"/>
        <v>122</v>
      </c>
    </row>
    <row r="8" spans="1:7" ht="12.75">
      <c r="A8" s="12" t="s">
        <v>277</v>
      </c>
      <c r="B8" s="27">
        <v>8</v>
      </c>
      <c r="C8" s="27">
        <v>1</v>
      </c>
      <c r="D8" s="27">
        <v>41</v>
      </c>
      <c r="E8" s="27">
        <v>65</v>
      </c>
      <c r="F8" s="9">
        <v>0</v>
      </c>
      <c r="G8" s="20">
        <f t="shared" si="0"/>
        <v>115</v>
      </c>
    </row>
    <row r="9" spans="1:7" ht="12.75">
      <c r="A9" s="12" t="s">
        <v>20</v>
      </c>
      <c r="B9" s="9">
        <v>11</v>
      </c>
      <c r="C9" s="9">
        <v>7</v>
      </c>
      <c r="D9" s="9">
        <v>54</v>
      </c>
      <c r="E9" s="9">
        <v>74</v>
      </c>
      <c r="F9" s="9">
        <v>0</v>
      </c>
      <c r="G9" s="20">
        <f t="shared" si="0"/>
        <v>146</v>
      </c>
    </row>
    <row r="10" spans="1:7" ht="12.75">
      <c r="A10" s="12" t="s">
        <v>21</v>
      </c>
      <c r="B10" s="9">
        <v>4</v>
      </c>
      <c r="C10" s="9">
        <v>4</v>
      </c>
      <c r="D10" s="9">
        <v>37</v>
      </c>
      <c r="E10" s="9">
        <v>55</v>
      </c>
      <c r="F10" s="9">
        <v>0</v>
      </c>
      <c r="G10" s="20">
        <f t="shared" si="0"/>
        <v>100</v>
      </c>
    </row>
    <row r="11" spans="1:7" ht="12.75">
      <c r="A11" s="12" t="s">
        <v>22</v>
      </c>
      <c r="B11" s="9">
        <v>3</v>
      </c>
      <c r="C11" s="9">
        <v>3</v>
      </c>
      <c r="D11" s="9">
        <v>21</v>
      </c>
      <c r="E11" s="9">
        <v>47</v>
      </c>
      <c r="F11" s="9">
        <v>0</v>
      </c>
      <c r="G11" s="20">
        <f t="shared" si="0"/>
        <v>74</v>
      </c>
    </row>
    <row r="12" spans="1:7" ht="12.75">
      <c r="A12" s="12" t="s">
        <v>23</v>
      </c>
      <c r="B12" s="9">
        <v>0</v>
      </c>
      <c r="C12" s="9">
        <v>0</v>
      </c>
      <c r="D12" s="9">
        <v>0</v>
      </c>
      <c r="E12" s="9">
        <v>10</v>
      </c>
      <c r="F12" s="9">
        <v>100</v>
      </c>
      <c r="G12" s="20">
        <f t="shared" si="0"/>
        <v>110</v>
      </c>
    </row>
    <row r="13" spans="1:7" ht="12.75">
      <c r="A13" s="12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98</v>
      </c>
      <c r="G13" s="20">
        <f t="shared" si="0"/>
        <v>98</v>
      </c>
    </row>
    <row r="14" spans="1:7" ht="12.75">
      <c r="A14" s="13" t="s">
        <v>53</v>
      </c>
      <c r="B14" s="10">
        <v>0</v>
      </c>
      <c r="C14" s="10">
        <v>22</v>
      </c>
      <c r="D14" s="10">
        <v>0</v>
      </c>
      <c r="E14" s="10">
        <v>0</v>
      </c>
      <c r="F14" s="10">
        <v>113</v>
      </c>
      <c r="G14" s="21">
        <f t="shared" si="0"/>
        <v>135</v>
      </c>
    </row>
    <row r="16" ht="12.75">
      <c r="A16" s="185" t="s">
        <v>349</v>
      </c>
    </row>
    <row r="17" ht="12.75">
      <c r="A17" s="2" t="s">
        <v>392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1.7109375" style="0" customWidth="1"/>
    <col min="3" max="3" width="12.421875" style="0" customWidth="1"/>
    <col min="12" max="12" width="10.57421875" style="0" customWidth="1"/>
    <col min="13" max="13" width="10.7109375" style="0" customWidth="1"/>
  </cols>
  <sheetData>
    <row r="1" spans="1:13" ht="16.5" customHeight="1">
      <c r="A1" s="35" t="s">
        <v>271</v>
      </c>
      <c r="B1" s="1"/>
      <c r="C1" s="1"/>
      <c r="D1" s="1"/>
      <c r="E1" s="1"/>
      <c r="M1" s="4" t="s">
        <v>39</v>
      </c>
    </row>
    <row r="2" ht="12.75">
      <c r="A2" s="59" t="s">
        <v>134</v>
      </c>
    </row>
    <row r="3" ht="12.75">
      <c r="A3" s="8"/>
    </row>
    <row r="4" spans="1:13" ht="38.25">
      <c r="A4" s="15" t="s">
        <v>102</v>
      </c>
      <c r="B4" s="14" t="s">
        <v>72</v>
      </c>
      <c r="C4" s="14" t="s">
        <v>73</v>
      </c>
      <c r="D4" s="14" t="s">
        <v>74</v>
      </c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  <c r="L4" s="14" t="s">
        <v>82</v>
      </c>
      <c r="M4" s="15" t="s">
        <v>37</v>
      </c>
    </row>
    <row r="5" spans="1:13" ht="18.75" customHeight="1">
      <c r="A5" s="36" t="s">
        <v>280</v>
      </c>
      <c r="B5" s="9">
        <v>0</v>
      </c>
      <c r="C5" s="27">
        <v>0</v>
      </c>
      <c r="D5" s="27">
        <v>0</v>
      </c>
      <c r="E5" s="27">
        <v>3</v>
      </c>
      <c r="F5" s="27">
        <v>0</v>
      </c>
      <c r="G5" s="27">
        <v>0</v>
      </c>
      <c r="H5" s="27">
        <v>1</v>
      </c>
      <c r="I5" s="27">
        <v>11</v>
      </c>
      <c r="J5" s="27">
        <v>4</v>
      </c>
      <c r="K5" s="27">
        <v>0</v>
      </c>
      <c r="L5" s="27">
        <v>62</v>
      </c>
      <c r="M5" s="20">
        <f aca="true" t="shared" si="0" ref="M5:M10">SUM(B5:L5)</f>
        <v>81</v>
      </c>
    </row>
    <row r="6" spans="1:13" ht="18.75" customHeight="1">
      <c r="A6" s="36" t="s">
        <v>279</v>
      </c>
      <c r="B6" s="9">
        <v>0</v>
      </c>
      <c r="C6" s="27">
        <v>2</v>
      </c>
      <c r="D6" s="27">
        <v>1</v>
      </c>
      <c r="E6" s="27">
        <v>3</v>
      </c>
      <c r="F6" s="27">
        <v>0</v>
      </c>
      <c r="G6" s="27">
        <v>1</v>
      </c>
      <c r="H6" s="27">
        <v>0</v>
      </c>
      <c r="I6" s="27">
        <v>13</v>
      </c>
      <c r="J6" s="27">
        <v>1</v>
      </c>
      <c r="K6" s="27">
        <v>1</v>
      </c>
      <c r="L6" s="27">
        <v>55</v>
      </c>
      <c r="M6" s="20">
        <f t="shared" si="0"/>
        <v>77</v>
      </c>
    </row>
    <row r="7" spans="1:13" ht="18.75" customHeight="1">
      <c r="A7" s="36" t="s">
        <v>278</v>
      </c>
      <c r="B7" s="9">
        <v>0</v>
      </c>
      <c r="C7" s="27">
        <v>0</v>
      </c>
      <c r="D7" s="27">
        <v>1</v>
      </c>
      <c r="E7" s="27">
        <v>3</v>
      </c>
      <c r="F7" s="27">
        <v>1</v>
      </c>
      <c r="G7" s="27">
        <v>0</v>
      </c>
      <c r="H7" s="27">
        <v>0</v>
      </c>
      <c r="I7" s="27">
        <v>1</v>
      </c>
      <c r="J7" s="27">
        <v>93</v>
      </c>
      <c r="K7" s="27">
        <v>3</v>
      </c>
      <c r="L7" s="27">
        <v>20</v>
      </c>
      <c r="M7" s="20">
        <f t="shared" si="0"/>
        <v>122</v>
      </c>
    </row>
    <row r="8" spans="1:13" ht="18.75" customHeight="1">
      <c r="A8" s="36" t="s">
        <v>277</v>
      </c>
      <c r="B8" s="9">
        <v>0</v>
      </c>
      <c r="C8" s="27">
        <v>0</v>
      </c>
      <c r="D8" s="27">
        <v>1</v>
      </c>
      <c r="E8" s="27">
        <v>3</v>
      </c>
      <c r="F8" s="27">
        <v>1</v>
      </c>
      <c r="G8" s="27">
        <v>1</v>
      </c>
      <c r="H8" s="27">
        <v>2</v>
      </c>
      <c r="I8" s="27">
        <v>0</v>
      </c>
      <c r="J8" s="27">
        <v>79</v>
      </c>
      <c r="K8" s="27">
        <v>4</v>
      </c>
      <c r="L8" s="27">
        <v>24</v>
      </c>
      <c r="M8" s="20">
        <f t="shared" si="0"/>
        <v>115</v>
      </c>
    </row>
    <row r="9" spans="1:13" ht="18.75" customHeight="1">
      <c r="A9" s="36" t="s">
        <v>20</v>
      </c>
      <c r="B9" s="9">
        <v>0</v>
      </c>
      <c r="C9" s="9">
        <v>0</v>
      </c>
      <c r="D9" s="9">
        <v>0</v>
      </c>
      <c r="E9" s="9">
        <v>2</v>
      </c>
      <c r="F9" s="9">
        <v>2</v>
      </c>
      <c r="G9" s="9">
        <v>0</v>
      </c>
      <c r="H9" s="9">
        <v>0</v>
      </c>
      <c r="I9" s="9">
        <v>0</v>
      </c>
      <c r="J9" s="9">
        <v>103</v>
      </c>
      <c r="K9" s="9">
        <v>5</v>
      </c>
      <c r="L9" s="9">
        <v>35</v>
      </c>
      <c r="M9" s="20">
        <f t="shared" si="0"/>
        <v>147</v>
      </c>
    </row>
    <row r="10" spans="1:13" ht="18.75" customHeight="1">
      <c r="A10" s="36" t="s">
        <v>21</v>
      </c>
      <c r="B10" s="9">
        <v>0</v>
      </c>
      <c r="C10" s="9">
        <v>0</v>
      </c>
      <c r="D10" s="9">
        <v>0</v>
      </c>
      <c r="E10" s="9">
        <v>2</v>
      </c>
      <c r="F10" s="9">
        <v>2</v>
      </c>
      <c r="G10" s="9">
        <v>0</v>
      </c>
      <c r="H10" s="9">
        <v>0</v>
      </c>
      <c r="I10" s="9">
        <v>0</v>
      </c>
      <c r="J10" s="9">
        <v>74</v>
      </c>
      <c r="K10" s="9">
        <v>5</v>
      </c>
      <c r="L10" s="9">
        <v>17</v>
      </c>
      <c r="M10" s="20">
        <f t="shared" si="0"/>
        <v>100</v>
      </c>
    </row>
    <row r="11" spans="1:13" ht="18.75" customHeight="1">
      <c r="A11" s="36" t="s">
        <v>22</v>
      </c>
      <c r="B11" s="9">
        <v>0</v>
      </c>
      <c r="C11" s="9">
        <v>1</v>
      </c>
      <c r="D11" s="9">
        <v>2</v>
      </c>
      <c r="E11" s="9">
        <v>2</v>
      </c>
      <c r="F11" s="9">
        <v>0</v>
      </c>
      <c r="G11" s="9">
        <v>0</v>
      </c>
      <c r="H11" s="9">
        <v>1</v>
      </c>
      <c r="I11" s="9">
        <v>50</v>
      </c>
      <c r="J11" s="9">
        <v>4</v>
      </c>
      <c r="K11" s="9">
        <v>14</v>
      </c>
      <c r="L11" s="9">
        <v>0</v>
      </c>
      <c r="M11" s="20">
        <f>SUM(B11:L11)</f>
        <v>74</v>
      </c>
    </row>
    <row r="12" spans="1:13" ht="18.75" customHeight="1">
      <c r="A12" s="36" t="s">
        <v>23</v>
      </c>
      <c r="B12" s="9">
        <v>0</v>
      </c>
      <c r="C12" s="9">
        <v>0</v>
      </c>
      <c r="D12" s="9">
        <v>4</v>
      </c>
      <c r="E12" s="9">
        <v>0</v>
      </c>
      <c r="F12" s="9">
        <v>0</v>
      </c>
      <c r="G12" s="9">
        <v>1</v>
      </c>
      <c r="H12" s="9">
        <v>0</v>
      </c>
      <c r="I12" s="9">
        <v>29</v>
      </c>
      <c r="J12" s="9">
        <v>2</v>
      </c>
      <c r="K12" s="9">
        <v>77</v>
      </c>
      <c r="L12" s="9">
        <v>0</v>
      </c>
      <c r="M12" s="20">
        <f>SUM(B12:L12)</f>
        <v>113</v>
      </c>
    </row>
    <row r="13" spans="1:13" ht="18.75" customHeight="1">
      <c r="A13" s="36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9</v>
      </c>
      <c r="K13" s="9">
        <v>5</v>
      </c>
      <c r="L13" s="9">
        <v>84</v>
      </c>
      <c r="M13" s="20">
        <f>SUM(B13:L13)</f>
        <v>98</v>
      </c>
    </row>
    <row r="14" spans="1:13" ht="18.75" customHeight="1">
      <c r="A14" s="37" t="s">
        <v>53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16</v>
      </c>
      <c r="K14" s="10">
        <v>0</v>
      </c>
      <c r="L14" s="10">
        <v>119</v>
      </c>
      <c r="M14" s="21">
        <f>SUM(B14:L14)</f>
        <v>135</v>
      </c>
    </row>
  </sheetData>
  <sheetProtection/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&amp;CSpecial Educational Needs and Disability Tribunal  - 2012/13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8.00390625" style="0" customWidth="1"/>
    <col min="2" max="5" width="17.140625" style="0" customWidth="1"/>
    <col min="6" max="6" width="19.7109375" style="0" customWidth="1"/>
  </cols>
  <sheetData>
    <row r="1" spans="1:6" ht="12.75">
      <c r="A1" s="1" t="s">
        <v>275</v>
      </c>
      <c r="F1" s="4" t="s">
        <v>39</v>
      </c>
    </row>
    <row r="2" ht="12.75">
      <c r="A2" t="s">
        <v>83</v>
      </c>
    </row>
    <row r="4" spans="1:6" ht="45" customHeight="1">
      <c r="A4" s="28" t="s">
        <v>344</v>
      </c>
      <c r="B4" s="284" t="s">
        <v>84</v>
      </c>
      <c r="C4" s="282"/>
      <c r="D4" s="92" t="s">
        <v>86</v>
      </c>
      <c r="E4" s="171" t="s">
        <v>346</v>
      </c>
      <c r="F4" s="97" t="s">
        <v>88</v>
      </c>
    </row>
    <row r="5" spans="1:6" ht="12.75">
      <c r="A5" s="95"/>
      <c r="B5" s="92" t="s">
        <v>85</v>
      </c>
      <c r="C5" s="97" t="s">
        <v>345</v>
      </c>
      <c r="D5" s="92" t="s">
        <v>85</v>
      </c>
      <c r="E5" s="171" t="s">
        <v>85</v>
      </c>
      <c r="F5" s="97" t="s">
        <v>85</v>
      </c>
    </row>
    <row r="6" spans="1:6" ht="12.75">
      <c r="A6" s="90" t="s">
        <v>280</v>
      </c>
      <c r="B6" s="169" t="s">
        <v>40</v>
      </c>
      <c r="C6" s="105" t="s">
        <v>40</v>
      </c>
      <c r="D6" s="104" t="s">
        <v>40</v>
      </c>
      <c r="E6" s="169" t="s">
        <v>40</v>
      </c>
      <c r="F6" s="169" t="s">
        <v>40</v>
      </c>
    </row>
    <row r="7" spans="1:6" ht="12.75">
      <c r="A7" s="90" t="s">
        <v>279</v>
      </c>
      <c r="B7" s="169" t="s">
        <v>40</v>
      </c>
      <c r="C7" s="105" t="s">
        <v>40</v>
      </c>
      <c r="D7" s="104" t="s">
        <v>40</v>
      </c>
      <c r="E7" s="169" t="s">
        <v>40</v>
      </c>
      <c r="F7" s="169" t="s">
        <v>40</v>
      </c>
    </row>
    <row r="8" spans="1:6" ht="12.75">
      <c r="A8" s="90" t="s">
        <v>278</v>
      </c>
      <c r="B8" s="174">
        <v>0.14</v>
      </c>
      <c r="C8" s="101">
        <v>0.56</v>
      </c>
      <c r="D8" s="100">
        <v>0.3</v>
      </c>
      <c r="E8" s="172">
        <v>0.19</v>
      </c>
      <c r="F8" s="99" t="s">
        <v>40</v>
      </c>
    </row>
    <row r="9" spans="1:6" ht="12.75">
      <c r="A9" s="90" t="s">
        <v>277</v>
      </c>
      <c r="B9" s="174">
        <v>0.17</v>
      </c>
      <c r="C9" s="101">
        <v>0.57</v>
      </c>
      <c r="D9" s="100">
        <v>0.36</v>
      </c>
      <c r="E9" s="172">
        <v>0.18</v>
      </c>
      <c r="F9" s="99" t="s">
        <v>40</v>
      </c>
    </row>
    <row r="10" spans="1:6" ht="12.75">
      <c r="A10" s="90" t="s">
        <v>20</v>
      </c>
      <c r="B10" s="169">
        <v>0.11</v>
      </c>
      <c r="C10" s="105">
        <v>0.3</v>
      </c>
      <c r="D10" s="104">
        <v>0.16</v>
      </c>
      <c r="E10" s="172">
        <v>0.2</v>
      </c>
      <c r="F10" s="107">
        <v>0.08</v>
      </c>
    </row>
    <row r="11" spans="1:6" ht="12.75">
      <c r="A11" s="90" t="s">
        <v>21</v>
      </c>
      <c r="B11" s="169">
        <v>0.08</v>
      </c>
      <c r="C11" s="105">
        <v>0.41</v>
      </c>
      <c r="D11" s="104">
        <v>0.29</v>
      </c>
      <c r="E11" s="172">
        <v>0.09</v>
      </c>
      <c r="F11" s="107">
        <v>0.05</v>
      </c>
    </row>
    <row r="12" spans="1:6" ht="12.75">
      <c r="A12" s="90" t="s">
        <v>22</v>
      </c>
      <c r="B12" s="169">
        <v>0.04</v>
      </c>
      <c r="C12" s="105">
        <v>0.04</v>
      </c>
      <c r="D12" s="104">
        <v>0.04</v>
      </c>
      <c r="E12" s="172">
        <v>0.14</v>
      </c>
      <c r="F12" s="107">
        <v>0.11</v>
      </c>
    </row>
    <row r="13" spans="1:6" ht="12.75">
      <c r="A13" s="90" t="s">
        <v>23</v>
      </c>
      <c r="B13" s="169" t="s">
        <v>40</v>
      </c>
      <c r="C13" s="105" t="s">
        <v>40</v>
      </c>
      <c r="D13" s="104" t="s">
        <v>40</v>
      </c>
      <c r="E13" s="169" t="s">
        <v>40</v>
      </c>
      <c r="F13" s="169" t="s">
        <v>40</v>
      </c>
    </row>
    <row r="14" spans="1:6" ht="12.75">
      <c r="A14" s="90" t="s">
        <v>24</v>
      </c>
      <c r="B14" s="169" t="s">
        <v>40</v>
      </c>
      <c r="C14" s="105" t="s">
        <v>40</v>
      </c>
      <c r="D14" s="104" t="s">
        <v>40</v>
      </c>
      <c r="E14" s="169" t="s">
        <v>40</v>
      </c>
      <c r="F14" s="169" t="s">
        <v>40</v>
      </c>
    </row>
    <row r="15" spans="1:6" ht="12.75">
      <c r="A15" s="91" t="s">
        <v>53</v>
      </c>
      <c r="B15" s="170" t="s">
        <v>40</v>
      </c>
      <c r="C15" s="173" t="s">
        <v>40</v>
      </c>
      <c r="D15" s="168" t="s">
        <v>40</v>
      </c>
      <c r="E15" s="170" t="s">
        <v>40</v>
      </c>
      <c r="F15" s="170" t="s">
        <v>40</v>
      </c>
    </row>
    <row r="17" ht="12.75">
      <c r="A17" s="185" t="s">
        <v>349</v>
      </c>
    </row>
    <row r="18" ht="12.75">
      <c r="A18" t="s">
        <v>372</v>
      </c>
    </row>
  </sheetData>
  <sheetProtection/>
  <mergeCells count="1">
    <mergeCell ref="B4:C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4.421875" style="0" customWidth="1"/>
    <col min="4" max="4" width="10.7109375" style="0" customWidth="1"/>
    <col min="11" max="11" width="10.8515625" style="0" customWidth="1"/>
    <col min="12" max="12" width="10.28125" style="0" customWidth="1"/>
    <col min="13" max="13" width="11.421875" style="0" customWidth="1"/>
    <col min="14" max="14" width="13.8515625" style="0" customWidth="1"/>
    <col min="16" max="16" width="14.140625" style="0" customWidth="1"/>
    <col min="17" max="17" width="10.8515625" style="0" customWidth="1"/>
  </cols>
  <sheetData>
    <row r="1" spans="1:17" ht="12.75">
      <c r="A1" s="1" t="s">
        <v>347</v>
      </c>
      <c r="Q1" s="4" t="s">
        <v>39</v>
      </c>
    </row>
    <row r="2" ht="12.75">
      <c r="A2" s="48" t="s">
        <v>127</v>
      </c>
    </row>
    <row r="4" spans="1:17" ht="38.25">
      <c r="A4" s="15" t="s">
        <v>127</v>
      </c>
      <c r="B4" s="14" t="s">
        <v>111</v>
      </c>
      <c r="C4" s="14" t="s">
        <v>112</v>
      </c>
      <c r="D4" s="14" t="s">
        <v>113</v>
      </c>
      <c r="E4" s="14" t="s">
        <v>114</v>
      </c>
      <c r="F4" s="14" t="s">
        <v>115</v>
      </c>
      <c r="G4" s="14" t="s">
        <v>116</v>
      </c>
      <c r="H4" s="14" t="s">
        <v>117</v>
      </c>
      <c r="I4" s="14" t="s">
        <v>118</v>
      </c>
      <c r="J4" s="14" t="s">
        <v>119</v>
      </c>
      <c r="K4" s="14" t="s">
        <v>120</v>
      </c>
      <c r="L4" s="14" t="s">
        <v>121</v>
      </c>
      <c r="M4" s="14" t="s">
        <v>122</v>
      </c>
      <c r="N4" s="14" t="s">
        <v>123</v>
      </c>
      <c r="O4" s="49" t="s">
        <v>124</v>
      </c>
      <c r="P4" s="14" t="s">
        <v>125</v>
      </c>
      <c r="Q4" s="15" t="s">
        <v>37</v>
      </c>
    </row>
    <row r="5" spans="1:17" ht="12.75">
      <c r="A5" s="12" t="s">
        <v>280</v>
      </c>
      <c r="B5" s="27">
        <v>56</v>
      </c>
      <c r="C5" s="27">
        <v>1</v>
      </c>
      <c r="D5" s="27">
        <v>0</v>
      </c>
      <c r="E5" s="27">
        <v>2</v>
      </c>
      <c r="F5" s="27">
        <v>3</v>
      </c>
      <c r="G5" s="27">
        <v>1</v>
      </c>
      <c r="H5" s="27">
        <v>0</v>
      </c>
      <c r="I5" s="27">
        <v>3</v>
      </c>
      <c r="J5" s="27">
        <v>3</v>
      </c>
      <c r="K5" s="27">
        <v>0</v>
      </c>
      <c r="L5" s="27">
        <v>5</v>
      </c>
      <c r="M5" s="27">
        <v>2</v>
      </c>
      <c r="N5" s="27">
        <v>1</v>
      </c>
      <c r="O5" s="88">
        <v>4</v>
      </c>
      <c r="P5" s="9">
        <v>0</v>
      </c>
      <c r="Q5" s="50">
        <f aca="true" t="shared" si="0" ref="Q5:Q13">SUM(B5:P5)</f>
        <v>81</v>
      </c>
    </row>
    <row r="6" spans="1:17" ht="12.75">
      <c r="A6" s="12" t="s">
        <v>279</v>
      </c>
      <c r="B6" s="27">
        <v>62</v>
      </c>
      <c r="C6" s="27">
        <v>0</v>
      </c>
      <c r="D6" s="27">
        <v>1</v>
      </c>
      <c r="E6" s="27">
        <v>1</v>
      </c>
      <c r="F6" s="27">
        <v>0</v>
      </c>
      <c r="G6" s="27">
        <v>0</v>
      </c>
      <c r="H6" s="27">
        <v>2</v>
      </c>
      <c r="I6" s="27">
        <v>2</v>
      </c>
      <c r="J6" s="27">
        <v>5</v>
      </c>
      <c r="K6" s="27">
        <v>0</v>
      </c>
      <c r="L6" s="27">
        <v>2</v>
      </c>
      <c r="M6" s="27">
        <v>2</v>
      </c>
      <c r="N6" s="27">
        <v>0</v>
      </c>
      <c r="O6" s="88">
        <v>0</v>
      </c>
      <c r="P6" s="9">
        <v>0</v>
      </c>
      <c r="Q6" s="50">
        <f t="shared" si="0"/>
        <v>77</v>
      </c>
    </row>
    <row r="7" spans="1:17" ht="12.75">
      <c r="A7" s="12" t="s">
        <v>278</v>
      </c>
      <c r="B7" s="27">
        <v>95</v>
      </c>
      <c r="C7" s="27">
        <v>1</v>
      </c>
      <c r="D7" s="27">
        <v>3</v>
      </c>
      <c r="E7" s="27">
        <v>0</v>
      </c>
      <c r="F7" s="27">
        <v>4</v>
      </c>
      <c r="G7" s="27">
        <v>0</v>
      </c>
      <c r="H7" s="27">
        <v>1</v>
      </c>
      <c r="I7" s="27">
        <v>4</v>
      </c>
      <c r="J7" s="27">
        <v>8</v>
      </c>
      <c r="K7" s="27">
        <v>1</v>
      </c>
      <c r="L7" s="27">
        <v>2</v>
      </c>
      <c r="M7" s="27">
        <v>1</v>
      </c>
      <c r="N7" s="27">
        <v>0</v>
      </c>
      <c r="O7" s="88">
        <v>2</v>
      </c>
      <c r="P7" s="9">
        <v>0</v>
      </c>
      <c r="Q7" s="50">
        <f t="shared" si="0"/>
        <v>122</v>
      </c>
    </row>
    <row r="8" spans="1:17" ht="12.75">
      <c r="A8" s="12" t="s">
        <v>277</v>
      </c>
      <c r="B8" s="27">
        <v>91</v>
      </c>
      <c r="C8" s="27">
        <v>0</v>
      </c>
      <c r="D8" s="27">
        <v>1</v>
      </c>
      <c r="E8" s="27">
        <v>4</v>
      </c>
      <c r="F8" s="27">
        <v>0</v>
      </c>
      <c r="G8" s="27">
        <v>1</v>
      </c>
      <c r="H8" s="27">
        <v>0</v>
      </c>
      <c r="I8" s="27">
        <v>1</v>
      </c>
      <c r="J8" s="27">
        <v>11</v>
      </c>
      <c r="K8" s="27">
        <v>0</v>
      </c>
      <c r="L8" s="27">
        <v>2</v>
      </c>
      <c r="M8" s="27">
        <v>2</v>
      </c>
      <c r="N8" s="27">
        <v>0</v>
      </c>
      <c r="O8" s="88">
        <v>2</v>
      </c>
      <c r="P8" s="9">
        <v>0</v>
      </c>
      <c r="Q8" s="50">
        <f t="shared" si="0"/>
        <v>115</v>
      </c>
    </row>
    <row r="9" spans="1:17" ht="12.75">
      <c r="A9" s="12" t="s">
        <v>20</v>
      </c>
      <c r="B9" s="9">
        <v>112</v>
      </c>
      <c r="C9" s="9">
        <v>2</v>
      </c>
      <c r="D9" s="9">
        <v>1</v>
      </c>
      <c r="E9" s="9">
        <v>4</v>
      </c>
      <c r="F9" s="9">
        <v>1</v>
      </c>
      <c r="G9" s="9">
        <v>0</v>
      </c>
      <c r="H9" s="9">
        <v>0</v>
      </c>
      <c r="I9" s="9">
        <v>1</v>
      </c>
      <c r="J9" s="9">
        <v>11</v>
      </c>
      <c r="K9" s="9">
        <v>0</v>
      </c>
      <c r="L9" s="9">
        <v>11</v>
      </c>
      <c r="M9" s="9">
        <v>2</v>
      </c>
      <c r="N9" s="9">
        <v>1</v>
      </c>
      <c r="O9" s="40">
        <v>1</v>
      </c>
      <c r="P9" s="9">
        <v>0</v>
      </c>
      <c r="Q9" s="50">
        <f t="shared" si="0"/>
        <v>147</v>
      </c>
    </row>
    <row r="10" spans="1:17" ht="12.75">
      <c r="A10" s="12" t="s">
        <v>21</v>
      </c>
      <c r="B10" s="9">
        <v>91</v>
      </c>
      <c r="C10" s="9">
        <v>0</v>
      </c>
      <c r="D10" s="9">
        <v>1</v>
      </c>
      <c r="E10" s="9">
        <v>1</v>
      </c>
      <c r="F10" s="9">
        <v>1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2</v>
      </c>
      <c r="N10" s="9">
        <v>1</v>
      </c>
      <c r="O10" s="40">
        <v>1</v>
      </c>
      <c r="P10" s="9">
        <v>0</v>
      </c>
      <c r="Q10" s="50">
        <f t="shared" si="0"/>
        <v>100</v>
      </c>
    </row>
    <row r="11" spans="1:17" ht="12.75">
      <c r="A11" s="12" t="s">
        <v>22</v>
      </c>
      <c r="B11" s="9">
        <v>70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2</v>
      </c>
      <c r="M11" s="9">
        <v>0</v>
      </c>
      <c r="N11" s="9">
        <v>0</v>
      </c>
      <c r="O11" s="9">
        <v>1</v>
      </c>
      <c r="P11" s="9">
        <v>0</v>
      </c>
      <c r="Q11" s="50">
        <f t="shared" si="0"/>
        <v>74</v>
      </c>
    </row>
    <row r="12" spans="1:17" ht="12.75">
      <c r="A12" s="12" t="s">
        <v>23</v>
      </c>
      <c r="B12" s="9">
        <v>9</v>
      </c>
      <c r="C12" s="9">
        <v>0</v>
      </c>
      <c r="D12" s="9">
        <v>0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79">
        <v>99</v>
      </c>
      <c r="Q12" s="50">
        <f t="shared" si="0"/>
        <v>110</v>
      </c>
    </row>
    <row r="13" spans="1:17" ht="12.75">
      <c r="A13" s="12" t="s">
        <v>24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79">
        <v>98</v>
      </c>
      <c r="Q13" s="50">
        <f t="shared" si="0"/>
        <v>98</v>
      </c>
    </row>
    <row r="14" spans="1:17" ht="12.75">
      <c r="A14" s="13" t="s">
        <v>53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30">
        <f>SUM(B14:N14)</f>
        <v>0</v>
      </c>
      <c r="P14" s="17">
        <v>135</v>
      </c>
      <c r="Q14" s="51">
        <f>SUM(B14:P14)</f>
        <v>135</v>
      </c>
    </row>
    <row r="16" ht="12.75">
      <c r="A16" s="185" t="s">
        <v>349</v>
      </c>
    </row>
    <row r="17" ht="12.75">
      <c r="A17" s="2" t="s">
        <v>393</v>
      </c>
    </row>
  </sheetData>
  <sheetProtection/>
  <hyperlinks>
    <hyperlink ref="Q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&amp;CSpecial Educational Needs and Disability Tribunal  - 2012/13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85" zoomScaleNormal="85" zoomScalePageLayoutView="0" workbookViewId="0" topLeftCell="A1">
      <selection activeCell="K24" sqref="K24"/>
    </sheetView>
  </sheetViews>
  <sheetFormatPr defaultColWidth="9.140625" defaultRowHeight="12.75"/>
  <cols>
    <col min="1" max="1" width="33.7109375" style="0" customWidth="1"/>
    <col min="2" max="2" width="10.7109375" style="0" customWidth="1"/>
    <col min="3" max="3" width="11.421875" style="0" customWidth="1"/>
    <col min="4" max="4" width="10.421875" style="0" customWidth="1"/>
    <col min="5" max="5" width="10.8515625" style="0" customWidth="1"/>
    <col min="6" max="6" width="14.140625" style="0" customWidth="1"/>
    <col min="7" max="7" width="11.00390625" style="0" customWidth="1"/>
  </cols>
  <sheetData>
    <row r="1" spans="1:7" ht="12.75">
      <c r="A1" s="1" t="s">
        <v>354</v>
      </c>
      <c r="G1" s="4" t="s">
        <v>39</v>
      </c>
    </row>
    <row r="2" ht="12.75">
      <c r="A2" t="s">
        <v>131</v>
      </c>
    </row>
    <row r="4" spans="1:7" ht="89.25" customHeight="1">
      <c r="A4" s="52" t="s">
        <v>376</v>
      </c>
      <c r="B4" s="14" t="s">
        <v>128</v>
      </c>
      <c r="C4" s="14" t="s">
        <v>95</v>
      </c>
      <c r="D4" s="14" t="s">
        <v>96</v>
      </c>
      <c r="E4" s="14" t="s">
        <v>97</v>
      </c>
      <c r="F4" s="14" t="s">
        <v>129</v>
      </c>
      <c r="G4" s="15" t="s">
        <v>375</v>
      </c>
    </row>
    <row r="5" spans="1:7" ht="26.25" customHeight="1">
      <c r="A5" s="53" t="s">
        <v>280</v>
      </c>
      <c r="B5" s="32"/>
      <c r="C5" s="32"/>
      <c r="D5" s="32"/>
      <c r="E5" s="32"/>
      <c r="F5" s="32"/>
      <c r="G5" s="18"/>
    </row>
    <row r="6" spans="1:7" ht="12.75">
      <c r="A6" s="55" t="s">
        <v>59</v>
      </c>
      <c r="B6" s="33">
        <f>B7+B8</f>
        <v>54</v>
      </c>
      <c r="C6" s="33">
        <f>C7+C8</f>
        <v>1</v>
      </c>
      <c r="D6" s="33">
        <f>D7+D8</f>
        <v>2</v>
      </c>
      <c r="E6" s="33">
        <f>E7+E8</f>
        <v>12</v>
      </c>
      <c r="F6" s="33">
        <f>F7+F8</f>
        <v>0</v>
      </c>
      <c r="G6" s="18">
        <f>SUM(B6:F6)</f>
        <v>69</v>
      </c>
    </row>
    <row r="7" spans="1:7" ht="12.75">
      <c r="A7" s="54" t="s">
        <v>273</v>
      </c>
      <c r="B7" s="32">
        <v>15</v>
      </c>
      <c r="C7" s="32">
        <v>0</v>
      </c>
      <c r="D7" s="32">
        <v>0</v>
      </c>
      <c r="E7" s="32">
        <v>6</v>
      </c>
      <c r="F7" s="32">
        <v>0</v>
      </c>
      <c r="G7" s="18">
        <f>SUM(B7:F7)</f>
        <v>21</v>
      </c>
    </row>
    <row r="8" spans="1:7" ht="12.75">
      <c r="A8" s="54" t="s">
        <v>274</v>
      </c>
      <c r="B8" s="32">
        <v>39</v>
      </c>
      <c r="C8" s="32">
        <v>1</v>
      </c>
      <c r="D8" s="32">
        <v>2</v>
      </c>
      <c r="E8" s="32">
        <v>6</v>
      </c>
      <c r="F8" s="32">
        <v>0</v>
      </c>
      <c r="G8" s="18">
        <f>SUM(B8:F8)</f>
        <v>48</v>
      </c>
    </row>
    <row r="9" spans="1:7" ht="13.5" customHeight="1">
      <c r="A9" s="55" t="s">
        <v>362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18">
        <f>SUM(B9:F9)</f>
        <v>0</v>
      </c>
    </row>
    <row r="10" spans="1:7" ht="12.75">
      <c r="A10" s="55" t="s">
        <v>57</v>
      </c>
      <c r="B10" s="33">
        <f>B6+B9</f>
        <v>54</v>
      </c>
      <c r="C10" s="33">
        <f>C6+C9</f>
        <v>1</v>
      </c>
      <c r="D10" s="33">
        <f>D6+D9</f>
        <v>2</v>
      </c>
      <c r="E10" s="33">
        <f>E6+E9</f>
        <v>12</v>
      </c>
      <c r="F10" s="33">
        <f>F6+F9</f>
        <v>0</v>
      </c>
      <c r="G10" s="18">
        <f>SUM(B10:F10)</f>
        <v>69</v>
      </c>
    </row>
    <row r="11" spans="1:7" ht="12.75">
      <c r="A11" s="26"/>
      <c r="B11" s="31"/>
      <c r="C11" s="31"/>
      <c r="D11" s="31"/>
      <c r="E11" s="31"/>
      <c r="F11" s="31"/>
      <c r="G11" s="26"/>
    </row>
    <row r="12" spans="1:7" ht="26.25" customHeight="1">
      <c r="A12" s="53" t="s">
        <v>279</v>
      </c>
      <c r="B12" s="32"/>
      <c r="C12" s="32"/>
      <c r="D12" s="32"/>
      <c r="E12" s="32"/>
      <c r="F12" s="32"/>
      <c r="G12" s="18"/>
    </row>
    <row r="13" spans="1:7" ht="12.75">
      <c r="A13" s="55" t="s">
        <v>59</v>
      </c>
      <c r="B13" s="33">
        <f>B14+B15</f>
        <v>34</v>
      </c>
      <c r="C13" s="33">
        <f>C14+C15</f>
        <v>3</v>
      </c>
      <c r="D13" s="33">
        <f>D14+D15</f>
        <v>2</v>
      </c>
      <c r="E13" s="33">
        <f>E14+E15</f>
        <v>16</v>
      </c>
      <c r="F13" s="33">
        <f>F14+F15</f>
        <v>0</v>
      </c>
      <c r="G13" s="18">
        <f>SUM(B13:F13)</f>
        <v>55</v>
      </c>
    </row>
    <row r="14" spans="1:7" ht="12.75">
      <c r="A14" s="54" t="s">
        <v>273</v>
      </c>
      <c r="B14" s="32">
        <v>14</v>
      </c>
      <c r="C14" s="32">
        <v>0</v>
      </c>
      <c r="D14" s="32">
        <v>1</v>
      </c>
      <c r="E14" s="32">
        <v>6</v>
      </c>
      <c r="F14" s="32">
        <v>0</v>
      </c>
      <c r="G14" s="18">
        <f>SUM(B14:F14)</f>
        <v>21</v>
      </c>
    </row>
    <row r="15" spans="1:7" ht="12.75">
      <c r="A15" s="54" t="s">
        <v>274</v>
      </c>
      <c r="B15" s="32">
        <v>20</v>
      </c>
      <c r="C15" s="32">
        <v>3</v>
      </c>
      <c r="D15" s="32">
        <v>1</v>
      </c>
      <c r="E15" s="32">
        <v>10</v>
      </c>
      <c r="F15" s="32">
        <v>0</v>
      </c>
      <c r="G15" s="18">
        <f>SUM(B15:F15)</f>
        <v>34</v>
      </c>
    </row>
    <row r="16" spans="1:7" ht="15.75" customHeight="1">
      <c r="A16" s="55" t="s">
        <v>362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18">
        <f>SUM(B16:F16)</f>
        <v>0</v>
      </c>
    </row>
    <row r="17" spans="1:7" ht="12.75">
      <c r="A17" s="55" t="s">
        <v>57</v>
      </c>
      <c r="B17" s="33">
        <f>B13+B16</f>
        <v>34</v>
      </c>
      <c r="C17" s="33">
        <f>C13+C16</f>
        <v>3</v>
      </c>
      <c r="D17" s="33">
        <f>D13+D16</f>
        <v>2</v>
      </c>
      <c r="E17" s="33">
        <f>E13+E16</f>
        <v>16</v>
      </c>
      <c r="F17" s="33">
        <f>F13+F16</f>
        <v>0</v>
      </c>
      <c r="G17" s="18">
        <f>SUM(B17:F17)</f>
        <v>55</v>
      </c>
    </row>
    <row r="18" spans="1:7" ht="12.75">
      <c r="A18" s="26"/>
      <c r="B18" s="31"/>
      <c r="C18" s="31"/>
      <c r="D18" s="31"/>
      <c r="E18" s="31"/>
      <c r="F18" s="31"/>
      <c r="G18" s="26"/>
    </row>
    <row r="19" spans="1:7" ht="26.25" customHeight="1">
      <c r="A19" s="53" t="s">
        <v>278</v>
      </c>
      <c r="B19" s="32"/>
      <c r="C19" s="32"/>
      <c r="D19" s="32"/>
      <c r="E19" s="32"/>
      <c r="F19" s="32"/>
      <c r="G19" s="18"/>
    </row>
    <row r="20" spans="1:7" ht="12.75">
      <c r="A20" s="55" t="s">
        <v>59</v>
      </c>
      <c r="B20" s="33">
        <f>B21+B22</f>
        <v>34</v>
      </c>
      <c r="C20" s="33">
        <f>C21+C22</f>
        <v>15</v>
      </c>
      <c r="D20" s="33">
        <f>D21+D22</f>
        <v>3</v>
      </c>
      <c r="E20" s="33">
        <f>E21+E22</f>
        <v>4</v>
      </c>
      <c r="F20" s="33">
        <f>F21+F22</f>
        <v>0</v>
      </c>
      <c r="G20" s="18">
        <f>SUM(B20:F20)</f>
        <v>56</v>
      </c>
    </row>
    <row r="21" spans="1:7" ht="12.75">
      <c r="A21" s="54" t="s">
        <v>273</v>
      </c>
      <c r="B21" s="32">
        <v>13</v>
      </c>
      <c r="C21" s="32">
        <v>5</v>
      </c>
      <c r="D21" s="32">
        <v>1</v>
      </c>
      <c r="E21" s="32">
        <v>1</v>
      </c>
      <c r="F21" s="32">
        <v>0</v>
      </c>
      <c r="G21" s="18">
        <f>SUM(B21:F21)</f>
        <v>20</v>
      </c>
    </row>
    <row r="22" spans="1:7" ht="12.75">
      <c r="A22" s="54" t="s">
        <v>274</v>
      </c>
      <c r="B22" s="32">
        <v>21</v>
      </c>
      <c r="C22" s="32">
        <v>10</v>
      </c>
      <c r="D22" s="32">
        <v>2</v>
      </c>
      <c r="E22" s="32">
        <v>3</v>
      </c>
      <c r="F22" s="32">
        <v>0</v>
      </c>
      <c r="G22" s="18">
        <f>SUM(B22:F22)</f>
        <v>36</v>
      </c>
    </row>
    <row r="23" spans="1:7" ht="12.75">
      <c r="A23" s="55" t="s">
        <v>362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18">
        <f>SUM(B23:F23)</f>
        <v>0</v>
      </c>
    </row>
    <row r="24" spans="1:7" ht="12.75">
      <c r="A24" s="55" t="s">
        <v>57</v>
      </c>
      <c r="B24" s="33">
        <f>B20+B23</f>
        <v>34</v>
      </c>
      <c r="C24" s="33">
        <f>C20+C23</f>
        <v>15</v>
      </c>
      <c r="D24" s="33">
        <f>D20+D23</f>
        <v>3</v>
      </c>
      <c r="E24" s="33">
        <f>E20+E23</f>
        <v>4</v>
      </c>
      <c r="F24" s="33">
        <f>F20+F23</f>
        <v>0</v>
      </c>
      <c r="G24" s="18">
        <f>SUM(B24:F24)</f>
        <v>56</v>
      </c>
    </row>
    <row r="25" spans="1:7" ht="12.75">
      <c r="A25" s="26"/>
      <c r="B25" s="31"/>
      <c r="C25" s="31"/>
      <c r="D25" s="31"/>
      <c r="E25" s="31"/>
      <c r="F25" s="31"/>
      <c r="G25" s="26"/>
    </row>
    <row r="26" spans="1:7" ht="26.25" customHeight="1">
      <c r="A26" s="53" t="s">
        <v>277</v>
      </c>
      <c r="B26" s="32"/>
      <c r="C26" s="32"/>
      <c r="D26" s="32"/>
      <c r="E26" s="32"/>
      <c r="F26" s="32"/>
      <c r="G26" s="18"/>
    </row>
    <row r="27" spans="1:7" ht="12.75">
      <c r="A27" s="55" t="s">
        <v>59</v>
      </c>
      <c r="B27" s="33">
        <f>B28+B29</f>
        <v>54</v>
      </c>
      <c r="C27" s="33">
        <f>C28+C29</f>
        <v>25</v>
      </c>
      <c r="D27" s="33">
        <f>D28+D29</f>
        <v>4</v>
      </c>
      <c r="E27" s="33">
        <f>E28+E29</f>
        <v>1</v>
      </c>
      <c r="F27" s="33">
        <f>F28+F29</f>
        <v>0</v>
      </c>
      <c r="G27" s="18">
        <f>SUM(B27:F27)</f>
        <v>84</v>
      </c>
    </row>
    <row r="28" spans="1:7" ht="12.75">
      <c r="A28" s="54" t="s">
        <v>273</v>
      </c>
      <c r="B28" s="32">
        <v>20</v>
      </c>
      <c r="C28" s="32">
        <v>14</v>
      </c>
      <c r="D28" s="32">
        <v>2</v>
      </c>
      <c r="E28" s="32">
        <v>0</v>
      </c>
      <c r="F28" s="32">
        <v>0</v>
      </c>
      <c r="G28" s="18">
        <f>SUM(B28:F28)</f>
        <v>36</v>
      </c>
    </row>
    <row r="29" spans="1:7" ht="12.75">
      <c r="A29" s="54" t="s">
        <v>274</v>
      </c>
      <c r="B29" s="32">
        <v>34</v>
      </c>
      <c r="C29" s="32">
        <v>11</v>
      </c>
      <c r="D29" s="32">
        <v>2</v>
      </c>
      <c r="E29" s="32">
        <v>1</v>
      </c>
      <c r="F29" s="32">
        <v>0</v>
      </c>
      <c r="G29" s="18">
        <f>SUM(B29:F29)</f>
        <v>48</v>
      </c>
    </row>
    <row r="30" spans="1:7" ht="12.75">
      <c r="A30" s="55" t="s">
        <v>362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18">
        <f>SUM(B30:F30)</f>
        <v>0</v>
      </c>
    </row>
    <row r="31" spans="1:7" ht="12.75">
      <c r="A31" s="55" t="s">
        <v>57</v>
      </c>
      <c r="B31" s="33">
        <f>B27+B30</f>
        <v>54</v>
      </c>
      <c r="C31" s="33">
        <f>C27+C30</f>
        <v>25</v>
      </c>
      <c r="D31" s="33">
        <f>D27+D30</f>
        <v>4</v>
      </c>
      <c r="E31" s="33">
        <f>E27+E30</f>
        <v>1</v>
      </c>
      <c r="F31" s="33">
        <f>F27+F30</f>
        <v>0</v>
      </c>
      <c r="G31" s="18">
        <f>SUM(B31:F31)</f>
        <v>84</v>
      </c>
    </row>
    <row r="32" spans="1:7" ht="12.75">
      <c r="A32" s="26"/>
      <c r="B32" s="31"/>
      <c r="C32" s="31"/>
      <c r="D32" s="31"/>
      <c r="E32" s="31"/>
      <c r="F32" s="31"/>
      <c r="G32" s="26"/>
    </row>
    <row r="33" spans="1:7" ht="26.25" customHeight="1">
      <c r="A33" s="53" t="s">
        <v>20</v>
      </c>
      <c r="B33" s="32"/>
      <c r="C33" s="32"/>
      <c r="D33" s="32"/>
      <c r="E33" s="32"/>
      <c r="F33" s="32"/>
      <c r="G33" s="18"/>
    </row>
    <row r="34" spans="1:7" ht="12.75">
      <c r="A34" s="55" t="s">
        <v>59</v>
      </c>
      <c r="B34" s="33">
        <f>B35+B36</f>
        <v>39</v>
      </c>
      <c r="C34" s="33">
        <f>C35+C36</f>
        <v>6</v>
      </c>
      <c r="D34" s="33">
        <f>D35+D36</f>
        <v>4</v>
      </c>
      <c r="E34" s="33">
        <f>E35+E36</f>
        <v>32</v>
      </c>
      <c r="F34" s="33">
        <f>F35+F36</f>
        <v>0</v>
      </c>
      <c r="G34" s="18">
        <f>SUM(B34:F34)</f>
        <v>81</v>
      </c>
    </row>
    <row r="35" spans="1:7" ht="12.75">
      <c r="A35" s="54" t="s">
        <v>273</v>
      </c>
      <c r="B35" s="32">
        <v>19</v>
      </c>
      <c r="C35" s="32">
        <v>1</v>
      </c>
      <c r="D35" s="32">
        <v>1</v>
      </c>
      <c r="E35" s="32">
        <v>22</v>
      </c>
      <c r="F35" s="32">
        <v>0</v>
      </c>
      <c r="G35" s="18">
        <f>SUM(B35:F35)</f>
        <v>43</v>
      </c>
    </row>
    <row r="36" spans="1:7" ht="12.75">
      <c r="A36" s="54" t="s">
        <v>274</v>
      </c>
      <c r="B36" s="32">
        <v>20</v>
      </c>
      <c r="C36" s="32">
        <v>5</v>
      </c>
      <c r="D36" s="32">
        <v>3</v>
      </c>
      <c r="E36" s="32">
        <v>10</v>
      </c>
      <c r="F36" s="32">
        <v>0</v>
      </c>
      <c r="G36" s="18">
        <f>SUM(B36:F36)</f>
        <v>38</v>
      </c>
    </row>
    <row r="37" spans="1:7" ht="12.75">
      <c r="A37" s="55" t="s">
        <v>362</v>
      </c>
      <c r="B37" s="33">
        <v>28</v>
      </c>
      <c r="C37" s="33">
        <v>3</v>
      </c>
      <c r="D37" s="33">
        <v>1</v>
      </c>
      <c r="E37" s="33">
        <v>13</v>
      </c>
      <c r="F37" s="33">
        <v>0</v>
      </c>
      <c r="G37" s="18">
        <f>SUM(B37:F37)</f>
        <v>45</v>
      </c>
    </row>
    <row r="38" spans="1:7" ht="12.75">
      <c r="A38" s="55" t="s">
        <v>57</v>
      </c>
      <c r="B38" s="33">
        <f>B37+B34</f>
        <v>67</v>
      </c>
      <c r="C38" s="33">
        <f>C37+C34</f>
        <v>9</v>
      </c>
      <c r="D38" s="33">
        <f>D37+D34</f>
        <v>5</v>
      </c>
      <c r="E38" s="33">
        <f>E37+E34</f>
        <v>45</v>
      </c>
      <c r="F38" s="33">
        <f>F37+F34</f>
        <v>0</v>
      </c>
      <c r="G38" s="18">
        <f>SUM(B38:F38)</f>
        <v>126</v>
      </c>
    </row>
    <row r="39" spans="1:7" ht="12.75">
      <c r="A39" s="55"/>
      <c r="B39" s="32"/>
      <c r="C39" s="32"/>
      <c r="D39" s="32"/>
      <c r="E39" s="32"/>
      <c r="F39" s="32"/>
      <c r="G39" s="18"/>
    </row>
    <row r="40" spans="1:7" ht="25.5" customHeight="1">
      <c r="A40" s="36" t="s">
        <v>21</v>
      </c>
      <c r="B40" s="32"/>
      <c r="C40" s="32"/>
      <c r="D40" s="32"/>
      <c r="E40" s="32"/>
      <c r="F40" s="32"/>
      <c r="G40" s="18"/>
    </row>
    <row r="41" spans="1:7" ht="12.75">
      <c r="A41" s="55" t="s">
        <v>59</v>
      </c>
      <c r="B41" s="33">
        <f>B42+B43</f>
        <v>32</v>
      </c>
      <c r="C41" s="33">
        <f>C42+C43</f>
        <v>2</v>
      </c>
      <c r="D41" s="33">
        <f>D42+D43</f>
        <v>3</v>
      </c>
      <c r="E41" s="33">
        <f>E42+E43</f>
        <v>19</v>
      </c>
      <c r="F41" s="33">
        <f>F42+F43</f>
        <v>0</v>
      </c>
      <c r="G41" s="18">
        <f>SUM(B41:F41)</f>
        <v>56</v>
      </c>
    </row>
    <row r="42" spans="1:7" ht="12.75">
      <c r="A42" s="54" t="s">
        <v>273</v>
      </c>
      <c r="B42" s="32">
        <v>15</v>
      </c>
      <c r="C42" s="32">
        <v>1</v>
      </c>
      <c r="D42" s="32">
        <v>1</v>
      </c>
      <c r="E42" s="32">
        <v>10</v>
      </c>
      <c r="F42" s="32">
        <v>0</v>
      </c>
      <c r="G42" s="18">
        <f>SUM(B42:F42)</f>
        <v>27</v>
      </c>
    </row>
    <row r="43" spans="1:7" ht="12.75">
      <c r="A43" s="54" t="s">
        <v>274</v>
      </c>
      <c r="B43" s="32">
        <v>17</v>
      </c>
      <c r="C43" s="32">
        <v>1</v>
      </c>
      <c r="D43" s="32">
        <v>2</v>
      </c>
      <c r="E43" s="32">
        <v>9</v>
      </c>
      <c r="F43" s="32">
        <v>0</v>
      </c>
      <c r="G43" s="18">
        <f>SUM(B43:F43)</f>
        <v>29</v>
      </c>
    </row>
    <row r="44" spans="1:7" ht="12.75">
      <c r="A44" s="55" t="s">
        <v>362</v>
      </c>
      <c r="B44" s="33">
        <v>14</v>
      </c>
      <c r="C44" s="33">
        <v>0</v>
      </c>
      <c r="D44" s="33">
        <v>2</v>
      </c>
      <c r="E44" s="33">
        <v>14</v>
      </c>
      <c r="F44" s="33">
        <v>0</v>
      </c>
      <c r="G44" s="18">
        <f>SUM(B44:F44)</f>
        <v>30</v>
      </c>
    </row>
    <row r="45" spans="1:7" ht="12.75">
      <c r="A45" s="55" t="s">
        <v>57</v>
      </c>
      <c r="B45" s="33">
        <f>B41+B44</f>
        <v>46</v>
      </c>
      <c r="C45" s="33">
        <f>C41+C44</f>
        <v>2</v>
      </c>
      <c r="D45" s="33">
        <f>D41+D44</f>
        <v>5</v>
      </c>
      <c r="E45" s="33">
        <f>E41+E44</f>
        <v>33</v>
      </c>
      <c r="F45" s="33">
        <f>F41+F44</f>
        <v>0</v>
      </c>
      <c r="G45" s="18">
        <f>SUM(B45:F45)</f>
        <v>86</v>
      </c>
    </row>
    <row r="46" spans="1:7" ht="12.75">
      <c r="A46" s="55"/>
      <c r="B46" s="32"/>
      <c r="C46" s="32"/>
      <c r="D46" s="32"/>
      <c r="E46" s="32"/>
      <c r="F46" s="32"/>
      <c r="G46" s="18"/>
    </row>
    <row r="47" spans="1:7" ht="25.5" customHeight="1">
      <c r="A47" s="36" t="s">
        <v>22</v>
      </c>
      <c r="B47" s="32"/>
      <c r="C47" s="32"/>
      <c r="D47" s="32"/>
      <c r="E47" s="32"/>
      <c r="F47" s="32"/>
      <c r="G47" s="18"/>
    </row>
    <row r="48" spans="1:7" ht="12.75">
      <c r="A48" s="55" t="s">
        <v>59</v>
      </c>
      <c r="B48" s="33">
        <f>B49+B50</f>
        <v>15</v>
      </c>
      <c r="C48" s="33">
        <f>C49+C50</f>
        <v>4</v>
      </c>
      <c r="D48" s="33">
        <f>D49+D50</f>
        <v>2</v>
      </c>
      <c r="E48" s="33">
        <f>E49+E50</f>
        <v>13</v>
      </c>
      <c r="F48" s="33">
        <f>F49+F50</f>
        <v>0</v>
      </c>
      <c r="G48" s="18">
        <f>SUM(B48:F48)</f>
        <v>34</v>
      </c>
    </row>
    <row r="49" spans="1:7" ht="12.75">
      <c r="A49" s="54" t="s">
        <v>273</v>
      </c>
      <c r="B49" s="32">
        <v>7</v>
      </c>
      <c r="C49" s="32">
        <v>0</v>
      </c>
      <c r="D49" s="32">
        <v>1</v>
      </c>
      <c r="E49" s="32">
        <v>3</v>
      </c>
      <c r="F49" s="32">
        <v>0</v>
      </c>
      <c r="G49" s="18">
        <f>SUM(B49:F49)</f>
        <v>11</v>
      </c>
    </row>
    <row r="50" spans="1:7" ht="12.75">
      <c r="A50" s="54" t="s">
        <v>274</v>
      </c>
      <c r="B50" s="32">
        <v>8</v>
      </c>
      <c r="C50" s="32">
        <v>4</v>
      </c>
      <c r="D50" s="32">
        <v>1</v>
      </c>
      <c r="E50" s="32">
        <v>10</v>
      </c>
      <c r="F50" s="32">
        <v>0</v>
      </c>
      <c r="G50" s="18">
        <f>SUM(B50:F50)</f>
        <v>23</v>
      </c>
    </row>
    <row r="51" spans="1:7" ht="12.75">
      <c r="A51" s="55" t="s">
        <v>362</v>
      </c>
      <c r="B51" s="33">
        <v>13</v>
      </c>
      <c r="C51" s="33">
        <v>3</v>
      </c>
      <c r="D51" s="33">
        <v>0</v>
      </c>
      <c r="E51" s="33">
        <v>13</v>
      </c>
      <c r="F51" s="33">
        <v>0</v>
      </c>
      <c r="G51" s="18">
        <f>SUM(B51:F51)</f>
        <v>29</v>
      </c>
    </row>
    <row r="52" spans="1:7" ht="12.75">
      <c r="A52" s="55" t="s">
        <v>57</v>
      </c>
      <c r="B52" s="33">
        <f>B48+B51</f>
        <v>28</v>
      </c>
      <c r="C52" s="33">
        <f>C48+C51</f>
        <v>7</v>
      </c>
      <c r="D52" s="33">
        <f>D48+D51</f>
        <v>2</v>
      </c>
      <c r="E52" s="33">
        <f>E48+E51</f>
        <v>26</v>
      </c>
      <c r="F52" s="33">
        <f>F48+F51</f>
        <v>0</v>
      </c>
      <c r="G52" s="18">
        <f>SUM(B52:F52)</f>
        <v>63</v>
      </c>
    </row>
    <row r="53" spans="1:7" ht="12.75">
      <c r="A53" s="55"/>
      <c r="B53" s="32"/>
      <c r="C53" s="32"/>
      <c r="D53" s="32"/>
      <c r="E53" s="32"/>
      <c r="F53" s="32"/>
      <c r="G53" s="18"/>
    </row>
    <row r="54" spans="1:7" ht="25.5" customHeight="1">
      <c r="A54" s="36" t="s">
        <v>23</v>
      </c>
      <c r="B54" s="32"/>
      <c r="C54" s="32"/>
      <c r="D54" s="32"/>
      <c r="E54" s="32"/>
      <c r="F54" s="32"/>
      <c r="G54" s="18"/>
    </row>
    <row r="55" spans="1:7" ht="12.75">
      <c r="A55" s="55" t="s">
        <v>59</v>
      </c>
      <c r="B55" s="212">
        <v>28</v>
      </c>
      <c r="C55" s="212">
        <v>0</v>
      </c>
      <c r="D55" s="212">
        <v>0</v>
      </c>
      <c r="E55" s="212">
        <f>E56+E57</f>
        <v>6</v>
      </c>
      <c r="F55" s="212">
        <f>F56+F57</f>
        <v>22</v>
      </c>
      <c r="G55" s="254">
        <f>SUM(B55:F55)</f>
        <v>56</v>
      </c>
    </row>
    <row r="56" spans="1:7" ht="12.75">
      <c r="A56" s="54" t="s">
        <v>273</v>
      </c>
      <c r="B56" s="130">
        <v>12</v>
      </c>
      <c r="C56" s="130">
        <v>0</v>
      </c>
      <c r="D56" s="130">
        <v>0</v>
      </c>
      <c r="E56" s="130">
        <v>1</v>
      </c>
      <c r="F56" s="130">
        <v>13</v>
      </c>
      <c r="G56" s="254">
        <f>SUM(B56:F56)</f>
        <v>26</v>
      </c>
    </row>
    <row r="57" spans="1:7" ht="12.75">
      <c r="A57" s="54" t="s">
        <v>274</v>
      </c>
      <c r="B57" s="130">
        <v>16</v>
      </c>
      <c r="C57" s="130">
        <v>0</v>
      </c>
      <c r="D57" s="130">
        <v>0</v>
      </c>
      <c r="E57" s="130">
        <v>5</v>
      </c>
      <c r="F57" s="130">
        <v>9</v>
      </c>
      <c r="G57" s="254">
        <f>SUM(B57:F57)</f>
        <v>30</v>
      </c>
    </row>
    <row r="58" spans="1:7" ht="12.75">
      <c r="A58" s="55" t="s">
        <v>362</v>
      </c>
      <c r="B58" s="212">
        <v>15</v>
      </c>
      <c r="C58" s="212">
        <v>0</v>
      </c>
      <c r="D58" s="212">
        <v>0</v>
      </c>
      <c r="E58" s="212">
        <v>3</v>
      </c>
      <c r="F58" s="212">
        <v>7</v>
      </c>
      <c r="G58" s="254">
        <f>SUM(B58:F58)</f>
        <v>25</v>
      </c>
    </row>
    <row r="59" spans="1:7" ht="12.75">
      <c r="A59" s="55" t="s">
        <v>57</v>
      </c>
      <c r="B59" s="212">
        <f aca="true" t="shared" si="0" ref="B59:G59">B55+B58</f>
        <v>43</v>
      </c>
      <c r="C59" s="212">
        <f t="shared" si="0"/>
        <v>0</v>
      </c>
      <c r="D59" s="212">
        <f t="shared" si="0"/>
        <v>0</v>
      </c>
      <c r="E59" s="212">
        <f t="shared" si="0"/>
        <v>9</v>
      </c>
      <c r="F59" s="212">
        <f t="shared" si="0"/>
        <v>29</v>
      </c>
      <c r="G59" s="255">
        <f t="shared" si="0"/>
        <v>81</v>
      </c>
    </row>
    <row r="60" spans="1:7" ht="12.75">
      <c r="A60" s="55"/>
      <c r="B60" s="130"/>
      <c r="C60" s="130"/>
      <c r="D60" s="130"/>
      <c r="E60" s="130"/>
      <c r="F60" s="130"/>
      <c r="G60" s="234"/>
    </row>
    <row r="61" spans="1:7" ht="28.5" customHeight="1">
      <c r="A61" s="36" t="s">
        <v>377</v>
      </c>
      <c r="B61" s="32"/>
      <c r="C61" s="32"/>
      <c r="D61" s="32"/>
      <c r="E61" s="32"/>
      <c r="F61" s="32"/>
      <c r="G61" s="18"/>
    </row>
    <row r="62" spans="1:7" ht="12.75">
      <c r="A62" s="55" t="s">
        <v>59</v>
      </c>
      <c r="B62" s="32">
        <v>0</v>
      </c>
      <c r="C62" s="32">
        <v>0</v>
      </c>
      <c r="D62" s="32">
        <v>0</v>
      </c>
      <c r="E62" s="32">
        <v>0</v>
      </c>
      <c r="F62" s="33">
        <v>40</v>
      </c>
      <c r="G62" s="18">
        <f>SUM(B62:F62)</f>
        <v>40</v>
      </c>
    </row>
    <row r="63" spans="1:7" ht="12.75">
      <c r="A63" s="54" t="s">
        <v>273</v>
      </c>
      <c r="B63" s="32">
        <v>0</v>
      </c>
      <c r="C63" s="32">
        <v>0</v>
      </c>
      <c r="D63" s="32">
        <v>0</v>
      </c>
      <c r="E63" s="32">
        <v>0</v>
      </c>
      <c r="F63" s="32">
        <v>32</v>
      </c>
      <c r="G63" s="18">
        <v>32</v>
      </c>
    </row>
    <row r="64" spans="1:7" ht="12.75">
      <c r="A64" s="54" t="s">
        <v>274</v>
      </c>
      <c r="B64" s="32">
        <v>0</v>
      </c>
      <c r="C64" s="32">
        <v>0</v>
      </c>
      <c r="D64" s="32">
        <v>0</v>
      </c>
      <c r="E64" s="32">
        <v>0</v>
      </c>
      <c r="F64" s="32">
        <v>8</v>
      </c>
      <c r="G64" s="18">
        <v>8</v>
      </c>
    </row>
    <row r="65" spans="1:7" ht="12.75">
      <c r="A65" s="55" t="s">
        <v>362</v>
      </c>
      <c r="B65" s="32">
        <v>0</v>
      </c>
      <c r="C65" s="32">
        <v>0</v>
      </c>
      <c r="D65" s="32">
        <v>0</v>
      </c>
      <c r="E65" s="32">
        <v>0</v>
      </c>
      <c r="F65" s="33">
        <v>34</v>
      </c>
      <c r="G65" s="18">
        <f>SUM(B65:F65)</f>
        <v>34</v>
      </c>
    </row>
    <row r="66" spans="1:7" ht="12.75">
      <c r="A66" s="55" t="s">
        <v>57</v>
      </c>
      <c r="B66" s="33">
        <f>SUM(B62:B65)</f>
        <v>0</v>
      </c>
      <c r="C66" s="33">
        <f>SUM(C62:C65)</f>
        <v>0</v>
      </c>
      <c r="D66" s="33">
        <f>SUM(D62:D65)</f>
        <v>0</v>
      </c>
      <c r="E66" s="33">
        <f>SUM(E62:E65)</f>
        <v>0</v>
      </c>
      <c r="F66" s="33">
        <f>F62+F65</f>
        <v>74</v>
      </c>
      <c r="G66" s="214">
        <f>G62+G65</f>
        <v>74</v>
      </c>
    </row>
    <row r="67" spans="1:7" ht="12.75">
      <c r="A67" s="55"/>
      <c r="B67" s="32"/>
      <c r="C67" s="32"/>
      <c r="D67" s="32"/>
      <c r="E67" s="32"/>
      <c r="F67" s="32"/>
      <c r="G67" s="18"/>
    </row>
    <row r="68" spans="1:7" ht="26.25" customHeight="1">
      <c r="A68" s="36" t="s">
        <v>53</v>
      </c>
      <c r="B68" s="32"/>
      <c r="C68" s="32"/>
      <c r="D68" s="32"/>
      <c r="E68" s="32"/>
      <c r="F68" s="32"/>
      <c r="G68" s="18"/>
    </row>
    <row r="69" spans="1:7" ht="12.75">
      <c r="A69" s="55" t="s">
        <v>59</v>
      </c>
      <c r="B69" s="32">
        <v>0</v>
      </c>
      <c r="C69" s="32">
        <v>0</v>
      </c>
      <c r="D69" s="32">
        <v>0</v>
      </c>
      <c r="E69" s="32">
        <v>0</v>
      </c>
      <c r="F69" s="33">
        <v>67</v>
      </c>
      <c r="G69" s="18">
        <f>SUM(B69:F69)</f>
        <v>67</v>
      </c>
    </row>
    <row r="70" spans="1:7" ht="12.75">
      <c r="A70" s="54" t="s">
        <v>273</v>
      </c>
      <c r="B70" s="32">
        <v>0</v>
      </c>
      <c r="C70" s="32">
        <v>0</v>
      </c>
      <c r="D70" s="32">
        <v>0</v>
      </c>
      <c r="E70" s="32">
        <v>0</v>
      </c>
      <c r="F70" s="32">
        <v>33</v>
      </c>
      <c r="G70" s="18">
        <f>SUM(B70:F70)</f>
        <v>33</v>
      </c>
    </row>
    <row r="71" spans="1:7" ht="12.75">
      <c r="A71" s="54" t="s">
        <v>274</v>
      </c>
      <c r="B71" s="32">
        <v>0</v>
      </c>
      <c r="C71" s="32">
        <v>0</v>
      </c>
      <c r="D71" s="32">
        <v>0</v>
      </c>
      <c r="E71" s="32">
        <v>0</v>
      </c>
      <c r="F71" s="32">
        <v>34</v>
      </c>
      <c r="G71" s="18">
        <f>SUM(B71:F71)</f>
        <v>34</v>
      </c>
    </row>
    <row r="72" spans="1:7" ht="12.75">
      <c r="A72" s="55" t="s">
        <v>362</v>
      </c>
      <c r="B72" s="32">
        <v>0</v>
      </c>
      <c r="C72" s="32">
        <v>0</v>
      </c>
      <c r="D72" s="32">
        <v>0</v>
      </c>
      <c r="E72" s="32">
        <v>0</v>
      </c>
      <c r="F72" s="33">
        <v>38</v>
      </c>
      <c r="G72" s="18">
        <f>SUM(B72:F72)</f>
        <v>38</v>
      </c>
    </row>
    <row r="73" spans="1:7" ht="12.75">
      <c r="A73" s="56" t="s">
        <v>57</v>
      </c>
      <c r="B73" s="34">
        <f>SUM(B69:B72)</f>
        <v>0</v>
      </c>
      <c r="C73" s="34">
        <f>SUM(C69:C72)</f>
        <v>0</v>
      </c>
      <c r="D73" s="34">
        <f>SUM(D69:D72)</f>
        <v>0</v>
      </c>
      <c r="E73" s="34">
        <f>SUM(E69:E72)</f>
        <v>0</v>
      </c>
      <c r="F73" s="34">
        <v>105</v>
      </c>
      <c r="G73" s="19">
        <f>SUM(B73:F73)</f>
        <v>105</v>
      </c>
    </row>
    <row r="75" ht="12.75">
      <c r="A75" s="1" t="s">
        <v>349</v>
      </c>
    </row>
    <row r="76" ht="12.75">
      <c r="A76" t="s">
        <v>379</v>
      </c>
    </row>
    <row r="79" ht="12.75">
      <c r="I79" t="s">
        <v>389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38" r:id="rId1"/>
  <headerFooter alignWithMargins="0">
    <oddHeader>&amp;CSpecial Educational Needs and Disability Tribunal  - 2012/13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13.421875" style="0" customWidth="1"/>
    <col min="4" max="4" width="11.8515625" style="0" customWidth="1"/>
    <col min="5" max="5" width="14.421875" style="0" customWidth="1"/>
    <col min="6" max="6" width="11.57421875" style="0" customWidth="1"/>
  </cols>
  <sheetData>
    <row r="1" spans="1:7" ht="12.75">
      <c r="A1" s="1" t="s">
        <v>38</v>
      </c>
      <c r="B1" s="1"/>
      <c r="C1" s="1"/>
      <c r="D1" s="1"/>
      <c r="E1" s="1"/>
      <c r="G1" s="4" t="s">
        <v>39</v>
      </c>
    </row>
    <row r="2" ht="12.75">
      <c r="A2" t="s">
        <v>394</v>
      </c>
    </row>
    <row r="3" spans="1:2" ht="12.75">
      <c r="A3" s="3"/>
      <c r="B3" s="3"/>
    </row>
    <row r="4" spans="1:7" s="8" customFormat="1" ht="16.5" customHeight="1">
      <c r="A4" s="283" t="s">
        <v>2</v>
      </c>
      <c r="B4" s="279" t="s">
        <v>292</v>
      </c>
      <c r="C4" s="279" t="s">
        <v>367</v>
      </c>
      <c r="D4" s="279" t="s">
        <v>368</v>
      </c>
      <c r="E4" s="281" t="s">
        <v>358</v>
      </c>
      <c r="F4" s="281"/>
      <c r="G4" s="282"/>
    </row>
    <row r="5" spans="1:7" s="8" customFormat="1" ht="51" customHeight="1">
      <c r="A5" s="280"/>
      <c r="B5" s="280"/>
      <c r="C5" s="280"/>
      <c r="D5" s="280"/>
      <c r="E5" s="27" t="s">
        <v>54</v>
      </c>
      <c r="F5" s="176" t="s">
        <v>55</v>
      </c>
      <c r="G5" s="77" t="s">
        <v>56</v>
      </c>
    </row>
    <row r="6" spans="1:7" s="8" customFormat="1" ht="22.5" customHeight="1">
      <c r="A6" s="12" t="s">
        <v>333</v>
      </c>
      <c r="B6" s="177">
        <v>1161</v>
      </c>
      <c r="C6" s="198" t="s">
        <v>40</v>
      </c>
      <c r="D6" s="198" t="s">
        <v>40</v>
      </c>
      <c r="E6" s="197" t="s">
        <v>40</v>
      </c>
      <c r="F6" s="198" t="s">
        <v>40</v>
      </c>
      <c r="G6" s="195" t="s">
        <v>40</v>
      </c>
    </row>
    <row r="7" spans="1:7" s="8" customFormat="1" ht="22.5" customHeight="1">
      <c r="A7" s="12" t="s">
        <v>332</v>
      </c>
      <c r="B7" s="177">
        <v>1626</v>
      </c>
      <c r="C7" s="198" t="s">
        <v>40</v>
      </c>
      <c r="D7" s="198" t="s">
        <v>40</v>
      </c>
      <c r="E7" s="197" t="s">
        <v>40</v>
      </c>
      <c r="F7" s="198" t="s">
        <v>40</v>
      </c>
      <c r="G7" s="195" t="s">
        <v>40</v>
      </c>
    </row>
    <row r="8" spans="1:7" s="8" customFormat="1" ht="22.5" customHeight="1">
      <c r="A8" s="12" t="s">
        <v>331</v>
      </c>
      <c r="B8" s="177">
        <v>2051</v>
      </c>
      <c r="C8" s="198" t="s">
        <v>40</v>
      </c>
      <c r="D8" s="198" t="s">
        <v>40</v>
      </c>
      <c r="E8" s="197" t="s">
        <v>40</v>
      </c>
      <c r="F8" s="198" t="s">
        <v>40</v>
      </c>
      <c r="G8" s="195" t="s">
        <v>40</v>
      </c>
    </row>
    <row r="9" spans="1:7" s="8" customFormat="1" ht="22.5" customHeight="1">
      <c r="A9" s="12" t="s">
        <v>330</v>
      </c>
      <c r="B9" s="177">
        <v>2191</v>
      </c>
      <c r="C9" s="177">
        <f>'SEND.9'!X7</f>
        <v>1135</v>
      </c>
      <c r="D9" s="179">
        <f>'SEND.9'!V7</f>
        <v>1135</v>
      </c>
      <c r="E9" s="197" t="s">
        <v>40</v>
      </c>
      <c r="F9" s="198" t="s">
        <v>40</v>
      </c>
      <c r="G9" s="195" t="s">
        <v>40</v>
      </c>
    </row>
    <row r="10" spans="1:7" s="8" customFormat="1" ht="22.5" customHeight="1">
      <c r="A10" s="12" t="s">
        <v>328</v>
      </c>
      <c r="B10" s="177">
        <v>2412</v>
      </c>
      <c r="C10" s="177">
        <f>'SEND.9'!X8</f>
        <v>1220</v>
      </c>
      <c r="D10" s="179">
        <f>'SEND.9'!V8</f>
        <v>1220</v>
      </c>
      <c r="E10" s="197" t="s">
        <v>40</v>
      </c>
      <c r="F10" s="198" t="s">
        <v>40</v>
      </c>
      <c r="G10" s="195" t="s">
        <v>40</v>
      </c>
    </row>
    <row r="11" spans="1:7" s="8" customFormat="1" ht="22.5" customHeight="1">
      <c r="A11" s="12" t="s">
        <v>327</v>
      </c>
      <c r="B11" s="177">
        <v>2463</v>
      </c>
      <c r="C11" s="177">
        <f>'SEND.9'!X9</f>
        <v>1196</v>
      </c>
      <c r="D11" s="179">
        <f>'SEND.9'!V9</f>
        <v>1196</v>
      </c>
      <c r="E11" s="197" t="s">
        <v>40</v>
      </c>
      <c r="F11" s="198" t="s">
        <v>40</v>
      </c>
      <c r="G11" s="195" t="s">
        <v>40</v>
      </c>
    </row>
    <row r="12" spans="1:7" s="8" customFormat="1" ht="22.5" customHeight="1">
      <c r="A12" s="12" t="s">
        <v>283</v>
      </c>
      <c r="B12" s="177">
        <v>2728</v>
      </c>
      <c r="C12" s="177">
        <f>'SEND.9'!X10</f>
        <v>1206</v>
      </c>
      <c r="D12" s="179">
        <f>'SEND.9'!V10</f>
        <v>1206</v>
      </c>
      <c r="E12" s="197" t="s">
        <v>40</v>
      </c>
      <c r="F12" s="198" t="s">
        <v>40</v>
      </c>
      <c r="G12" s="195" t="s">
        <v>40</v>
      </c>
    </row>
    <row r="13" spans="1:7" s="8" customFormat="1" ht="22.5" customHeight="1">
      <c r="A13" s="12" t="s">
        <v>282</v>
      </c>
      <c r="B13" s="177">
        <v>3048</v>
      </c>
      <c r="C13" s="177">
        <f>'SEND.9'!X11</f>
        <v>1178</v>
      </c>
      <c r="D13" s="179">
        <f>'SEND.9'!V11</f>
        <v>1178</v>
      </c>
      <c r="E13" s="197" t="s">
        <v>40</v>
      </c>
      <c r="F13" s="198" t="s">
        <v>40</v>
      </c>
      <c r="G13" s="195" t="s">
        <v>40</v>
      </c>
    </row>
    <row r="14" spans="1:7" s="8" customFormat="1" ht="22.5" customHeight="1">
      <c r="A14" s="12" t="s">
        <v>281</v>
      </c>
      <c r="B14" s="177">
        <v>3532</v>
      </c>
      <c r="C14" s="177">
        <f>'SEND.9'!X12</f>
        <v>1208</v>
      </c>
      <c r="D14" s="179">
        <f>'SEND.9'!V12</f>
        <v>1208</v>
      </c>
      <c r="E14" s="197" t="s">
        <v>40</v>
      </c>
      <c r="F14" s="198" t="s">
        <v>40</v>
      </c>
      <c r="G14" s="195" t="s">
        <v>40</v>
      </c>
    </row>
    <row r="15" spans="1:7" s="8" customFormat="1" ht="22.5" customHeight="1">
      <c r="A15" s="12" t="s">
        <v>280</v>
      </c>
      <c r="B15" s="178">
        <v>3354</v>
      </c>
      <c r="C15" s="177">
        <f>'SEND.9'!X13</f>
        <v>3404</v>
      </c>
      <c r="D15" s="179">
        <f>'SEND.9'!V13</f>
        <v>1197</v>
      </c>
      <c r="E15" s="197" t="s">
        <v>40</v>
      </c>
      <c r="F15" s="198" t="s">
        <v>40</v>
      </c>
      <c r="G15" s="195" t="s">
        <v>40</v>
      </c>
    </row>
    <row r="16" spans="1:7" s="8" customFormat="1" ht="22.5" customHeight="1">
      <c r="A16" s="12" t="s">
        <v>279</v>
      </c>
      <c r="B16" s="178">
        <v>3215</v>
      </c>
      <c r="C16" s="177">
        <f>'SEND.9'!X14</f>
        <v>3236</v>
      </c>
      <c r="D16" s="179">
        <f>'SEND.9'!V14</f>
        <v>1147</v>
      </c>
      <c r="E16" s="197" t="s">
        <v>40</v>
      </c>
      <c r="F16" s="198" t="s">
        <v>40</v>
      </c>
      <c r="G16" s="195" t="s">
        <v>40</v>
      </c>
    </row>
    <row r="17" spans="1:7" s="8" customFormat="1" ht="22.5" customHeight="1">
      <c r="A17" s="12" t="s">
        <v>278</v>
      </c>
      <c r="B17" s="177">
        <v>3410</v>
      </c>
      <c r="C17" s="177">
        <f>'SEND.9'!X15</f>
        <v>3242</v>
      </c>
      <c r="D17" s="179">
        <f>'SEND.9'!V15</f>
        <v>1038</v>
      </c>
      <c r="E17" s="197" t="s">
        <v>40</v>
      </c>
      <c r="F17" s="198" t="s">
        <v>40</v>
      </c>
      <c r="G17" s="195" t="s">
        <v>40</v>
      </c>
    </row>
    <row r="18" spans="1:7" s="8" customFormat="1" ht="22.5" customHeight="1">
      <c r="A18" s="12" t="s">
        <v>277</v>
      </c>
      <c r="B18" s="179">
        <v>3110</v>
      </c>
      <c r="C18" s="177">
        <f>'SEND.9'!X16</f>
        <v>3295</v>
      </c>
      <c r="D18" s="179">
        <f>'SEND.9'!V16</f>
        <v>1045</v>
      </c>
      <c r="E18" s="197" t="s">
        <v>40</v>
      </c>
      <c r="F18" s="198" t="s">
        <v>40</v>
      </c>
      <c r="G18" s="195" t="s">
        <v>40</v>
      </c>
    </row>
    <row r="19" spans="1:7" s="8" customFormat="1" ht="22.5" customHeight="1">
      <c r="A19" s="12" t="s">
        <v>20</v>
      </c>
      <c r="B19" s="179">
        <v>3392</v>
      </c>
      <c r="C19" s="177">
        <f>'SEND.9'!X17</f>
        <v>3218</v>
      </c>
      <c r="D19" s="179">
        <f>'SEND.9'!V17</f>
        <v>872</v>
      </c>
      <c r="E19" s="197" t="s">
        <v>40</v>
      </c>
      <c r="F19" s="198" t="s">
        <v>40</v>
      </c>
      <c r="G19" s="195" t="s">
        <v>40</v>
      </c>
    </row>
    <row r="20" spans="1:7" ht="22.5" customHeight="1">
      <c r="A20" s="12" t="s">
        <v>21</v>
      </c>
      <c r="B20" s="179">
        <v>3016</v>
      </c>
      <c r="C20" s="177">
        <f>'SEND.9'!X18</f>
        <v>2987</v>
      </c>
      <c r="D20" s="179">
        <f>'SEND.9'!V18</f>
        <v>753</v>
      </c>
      <c r="E20" s="197" t="s">
        <v>40</v>
      </c>
      <c r="F20" s="198" t="s">
        <v>40</v>
      </c>
      <c r="G20" s="195" t="s">
        <v>40</v>
      </c>
    </row>
    <row r="21" spans="1:7" ht="22.5" customHeight="1">
      <c r="A21" s="12" t="s">
        <v>22</v>
      </c>
      <c r="B21" s="179">
        <v>3280</v>
      </c>
      <c r="C21" s="177">
        <f>'SEND.9'!X19</f>
        <v>2933</v>
      </c>
      <c r="D21" s="179">
        <f>'SEND.9'!V19</f>
        <v>661</v>
      </c>
      <c r="E21" s="197" t="s">
        <v>40</v>
      </c>
      <c r="F21" s="198" t="s">
        <v>40</v>
      </c>
      <c r="G21" s="195" t="s">
        <v>40</v>
      </c>
    </row>
    <row r="22" spans="1:7" ht="22.5" customHeight="1">
      <c r="A22" s="12" t="s">
        <v>23</v>
      </c>
      <c r="B22" s="180">
        <v>3562</v>
      </c>
      <c r="C22" s="177">
        <f>'SEND.9'!X20</f>
        <v>3867</v>
      </c>
      <c r="D22" s="179">
        <f>'SEND.9'!V20</f>
        <v>765</v>
      </c>
      <c r="E22" s="16">
        <v>81</v>
      </c>
      <c r="F22" s="12">
        <v>94</v>
      </c>
      <c r="G22" s="182">
        <v>590</v>
      </c>
    </row>
    <row r="23" spans="1:7" ht="22.5" customHeight="1">
      <c r="A23" s="12" t="s">
        <v>24</v>
      </c>
      <c r="B23" s="180">
        <v>3557</v>
      </c>
      <c r="C23" s="177">
        <f>'SEND.9'!X21</f>
        <v>3442</v>
      </c>
      <c r="D23" s="179">
        <f>'SEND.9'!V21</f>
        <v>823</v>
      </c>
      <c r="E23" s="78">
        <v>564</v>
      </c>
      <c r="F23" s="24">
        <v>48</v>
      </c>
      <c r="G23" s="64">
        <v>211</v>
      </c>
    </row>
    <row r="24" spans="1:7" ht="22.5" customHeight="1">
      <c r="A24" s="13" t="s">
        <v>53</v>
      </c>
      <c r="B24" s="181">
        <v>3602</v>
      </c>
      <c r="C24" s="229">
        <f>'SEND.9'!X22</f>
        <v>3352</v>
      </c>
      <c r="D24" s="230">
        <f>'SEND.9'!V22</f>
        <v>808</v>
      </c>
      <c r="E24" s="17">
        <v>682</v>
      </c>
      <c r="F24" s="13">
        <v>9</v>
      </c>
      <c r="G24" s="183">
        <v>117</v>
      </c>
    </row>
    <row r="25" spans="2:5" ht="12.75" customHeight="1">
      <c r="B25" s="167"/>
      <c r="C25" s="167"/>
      <c r="E25" s="258"/>
    </row>
    <row r="26" ht="12.75" customHeight="1">
      <c r="A26" s="185" t="s">
        <v>349</v>
      </c>
    </row>
    <row r="27" ht="12.75" customHeight="1">
      <c r="A27" s="2" t="s">
        <v>366</v>
      </c>
    </row>
    <row r="28" ht="12.75" customHeight="1">
      <c r="A28" s="2" t="s">
        <v>353</v>
      </c>
    </row>
    <row r="29" ht="12.75" customHeight="1">
      <c r="A29" s="59" t="s">
        <v>364</v>
      </c>
    </row>
    <row r="30" ht="12.75" customHeight="1">
      <c r="A30" s="59" t="s">
        <v>380</v>
      </c>
    </row>
    <row r="31" ht="12.75" customHeight="1"/>
    <row r="32" ht="12.75" customHeight="1">
      <c r="A32" t="s">
        <v>369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5">
    <mergeCell ref="C4:C5"/>
    <mergeCell ref="E4:G4"/>
    <mergeCell ref="D4:D5"/>
    <mergeCell ref="A4:A5"/>
    <mergeCell ref="B4:B5"/>
  </mergeCells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&amp;CSpecial Educational Needs and Disability Tribunal  - 2012/13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34.7109375" style="0" customWidth="1"/>
    <col min="2" max="2" width="10.00390625" style="0" bestFit="1" customWidth="1"/>
    <col min="3" max="3" width="10.57421875" style="0" customWidth="1"/>
    <col min="4" max="4" width="10.8515625" style="0" customWidth="1"/>
    <col min="5" max="5" width="9.421875" style="0" bestFit="1" customWidth="1"/>
    <col min="6" max="6" width="11.8515625" style="0" customWidth="1"/>
    <col min="7" max="7" width="10.7109375" style="0" customWidth="1"/>
    <col min="8" max="8" width="10.421875" style="0" customWidth="1"/>
    <col min="9" max="9" width="9.421875" style="0" bestFit="1" customWidth="1"/>
    <col min="10" max="10" width="11.00390625" style="0" customWidth="1"/>
    <col min="11" max="11" width="12.421875" style="0" customWidth="1"/>
    <col min="12" max="12" width="11.00390625" style="0" customWidth="1"/>
    <col min="13" max="13" width="12.421875" style="0" customWidth="1"/>
    <col min="14" max="14" width="10.28125" style="0" customWidth="1"/>
  </cols>
  <sheetData>
    <row r="1" spans="1:14" ht="12.75">
      <c r="A1" s="1" t="s">
        <v>89</v>
      </c>
      <c r="N1" s="4" t="s">
        <v>39</v>
      </c>
    </row>
    <row r="2" ht="12.75">
      <c r="A2" t="s">
        <v>101</v>
      </c>
    </row>
    <row r="3" spans="1:3" ht="12.75">
      <c r="A3" s="3"/>
      <c r="B3" s="3"/>
      <c r="C3" s="3"/>
    </row>
    <row r="4" spans="1:14" s="8" customFormat="1" ht="76.5">
      <c r="A4" s="28" t="s">
        <v>102</v>
      </c>
      <c r="B4" s="14" t="s">
        <v>25</v>
      </c>
      <c r="C4" s="14" t="s">
        <v>26</v>
      </c>
      <c r="D4" s="14" t="s">
        <v>27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51</v>
      </c>
      <c r="N4" s="15" t="s">
        <v>37</v>
      </c>
    </row>
    <row r="5" spans="1:15" s="8" customFormat="1" ht="22.5" customHeight="1">
      <c r="A5" s="75" t="s">
        <v>328</v>
      </c>
      <c r="B5" s="16">
        <v>747</v>
      </c>
      <c r="C5" s="16">
        <v>259</v>
      </c>
      <c r="D5" s="16">
        <v>52</v>
      </c>
      <c r="E5" s="16">
        <v>44</v>
      </c>
      <c r="F5" s="16">
        <v>90</v>
      </c>
      <c r="G5" s="135">
        <v>0</v>
      </c>
      <c r="H5" s="135">
        <v>0</v>
      </c>
      <c r="I5" s="16">
        <v>4</v>
      </c>
      <c r="J5" s="16">
        <v>355</v>
      </c>
      <c r="K5" s="16">
        <v>551</v>
      </c>
      <c r="L5" s="16">
        <v>310</v>
      </c>
      <c r="M5" s="44">
        <v>0</v>
      </c>
      <c r="N5" s="65">
        <f>SUM(B5:M5)</f>
        <v>2412</v>
      </c>
      <c r="O5"/>
    </row>
    <row r="6" spans="1:15" s="8" customFormat="1" ht="22.5" customHeight="1">
      <c r="A6" s="75" t="s">
        <v>327</v>
      </c>
      <c r="B6" s="16">
        <v>774</v>
      </c>
      <c r="C6" s="16">
        <v>264</v>
      </c>
      <c r="D6" s="16">
        <v>56</v>
      </c>
      <c r="E6" s="16">
        <v>38</v>
      </c>
      <c r="F6" s="16">
        <v>61</v>
      </c>
      <c r="G6" s="135">
        <v>0</v>
      </c>
      <c r="H6" s="135">
        <v>0</v>
      </c>
      <c r="I6" s="16">
        <v>7</v>
      </c>
      <c r="J6" s="16">
        <v>375</v>
      </c>
      <c r="K6" s="16">
        <v>604</v>
      </c>
      <c r="L6" s="16">
        <v>284</v>
      </c>
      <c r="M6" s="44">
        <v>0</v>
      </c>
      <c r="N6" s="65">
        <f aca="true" t="shared" si="0" ref="N6:N19">SUM(B6:M6)</f>
        <v>2463</v>
      </c>
      <c r="O6"/>
    </row>
    <row r="7" spans="1:15" s="8" customFormat="1" ht="22.5" customHeight="1">
      <c r="A7" s="75" t="s">
        <v>283</v>
      </c>
      <c r="B7" s="16">
        <v>868</v>
      </c>
      <c r="C7" s="16">
        <v>229</v>
      </c>
      <c r="D7" s="16">
        <v>53</v>
      </c>
      <c r="E7" s="78">
        <v>74</v>
      </c>
      <c r="F7" s="78">
        <v>50</v>
      </c>
      <c r="G7" s="135">
        <v>0</v>
      </c>
      <c r="H7" s="135">
        <v>0</v>
      </c>
      <c r="I7" s="78">
        <v>10</v>
      </c>
      <c r="J7" s="78">
        <v>387</v>
      </c>
      <c r="K7" s="78">
        <v>652</v>
      </c>
      <c r="L7" s="78">
        <v>405</v>
      </c>
      <c r="M7" s="44">
        <v>0</v>
      </c>
      <c r="N7" s="65">
        <f t="shared" si="0"/>
        <v>2728</v>
      </c>
      <c r="O7"/>
    </row>
    <row r="8" spans="1:15" s="8" customFormat="1" ht="22.5" customHeight="1">
      <c r="A8" s="75" t="s">
        <v>390</v>
      </c>
      <c r="B8" s="27">
        <v>1141</v>
      </c>
      <c r="C8" s="27">
        <v>224</v>
      </c>
      <c r="D8" s="27">
        <v>72</v>
      </c>
      <c r="E8" s="27">
        <v>49</v>
      </c>
      <c r="F8" s="27">
        <v>64</v>
      </c>
      <c r="G8" s="135">
        <v>0</v>
      </c>
      <c r="H8" s="135">
        <v>0</v>
      </c>
      <c r="I8" s="27">
        <v>20</v>
      </c>
      <c r="J8" s="27">
        <v>406</v>
      </c>
      <c r="K8" s="27">
        <v>730</v>
      </c>
      <c r="L8" s="27">
        <v>340</v>
      </c>
      <c r="M8" s="16">
        <v>2</v>
      </c>
      <c r="N8" s="65">
        <f t="shared" si="0"/>
        <v>3048</v>
      </c>
      <c r="O8"/>
    </row>
    <row r="9" spans="1:15" s="8" customFormat="1" ht="22.5" customHeight="1">
      <c r="A9" s="75" t="s">
        <v>281</v>
      </c>
      <c r="B9" s="27">
        <v>1429</v>
      </c>
      <c r="C9" s="27">
        <v>281</v>
      </c>
      <c r="D9" s="27">
        <v>51</v>
      </c>
      <c r="E9" s="27">
        <v>56</v>
      </c>
      <c r="F9" s="27">
        <v>71</v>
      </c>
      <c r="G9" s="135">
        <v>0</v>
      </c>
      <c r="H9" s="135">
        <v>0</v>
      </c>
      <c r="I9" s="27">
        <v>5</v>
      </c>
      <c r="J9" s="27">
        <v>466</v>
      </c>
      <c r="K9" s="27">
        <v>774</v>
      </c>
      <c r="L9" s="27">
        <v>399</v>
      </c>
      <c r="M9" s="44">
        <v>0</v>
      </c>
      <c r="N9" s="65">
        <f t="shared" si="0"/>
        <v>3532</v>
      </c>
      <c r="O9"/>
    </row>
    <row r="10" spans="1:15" s="8" customFormat="1" ht="22.5" customHeight="1">
      <c r="A10" s="134" t="s">
        <v>280</v>
      </c>
      <c r="B10" s="135">
        <v>1328</v>
      </c>
      <c r="C10" s="135">
        <v>241</v>
      </c>
      <c r="D10" s="135">
        <v>60</v>
      </c>
      <c r="E10" s="135">
        <v>45</v>
      </c>
      <c r="F10" s="135">
        <v>69</v>
      </c>
      <c r="G10" s="135">
        <v>0</v>
      </c>
      <c r="H10" s="135">
        <v>0</v>
      </c>
      <c r="I10" s="135">
        <v>2</v>
      </c>
      <c r="J10" s="135">
        <v>408</v>
      </c>
      <c r="K10" s="135">
        <v>844</v>
      </c>
      <c r="L10" s="135">
        <v>357</v>
      </c>
      <c r="M10" s="44">
        <v>0</v>
      </c>
      <c r="N10" s="65">
        <f t="shared" si="0"/>
        <v>3354</v>
      </c>
      <c r="O10"/>
    </row>
    <row r="11" spans="1:16" ht="22.5" customHeight="1">
      <c r="A11" s="134" t="s">
        <v>279</v>
      </c>
      <c r="B11" s="130">
        <v>1284</v>
      </c>
      <c r="C11" s="130">
        <v>225</v>
      </c>
      <c r="D11" s="130">
        <v>54</v>
      </c>
      <c r="E11" s="130">
        <v>29</v>
      </c>
      <c r="F11" s="130">
        <v>60</v>
      </c>
      <c r="G11" s="135">
        <v>0</v>
      </c>
      <c r="H11" s="135">
        <v>0</v>
      </c>
      <c r="I11" s="130">
        <v>3</v>
      </c>
      <c r="J11" s="130">
        <v>426</v>
      </c>
      <c r="K11" s="130">
        <v>802</v>
      </c>
      <c r="L11" s="130">
        <v>332</v>
      </c>
      <c r="M11" s="44">
        <v>0</v>
      </c>
      <c r="N11" s="65">
        <f t="shared" si="0"/>
        <v>3215</v>
      </c>
      <c r="P11" s="8"/>
    </row>
    <row r="12" spans="1:16" ht="22.5" customHeight="1">
      <c r="A12" s="75" t="s">
        <v>278</v>
      </c>
      <c r="B12" s="9">
        <v>1314</v>
      </c>
      <c r="C12" s="9">
        <v>252</v>
      </c>
      <c r="D12" s="9">
        <v>57</v>
      </c>
      <c r="E12" s="9">
        <v>26</v>
      </c>
      <c r="F12" s="9">
        <v>87</v>
      </c>
      <c r="G12" s="135">
        <v>0</v>
      </c>
      <c r="H12" s="135">
        <v>0</v>
      </c>
      <c r="I12" s="9">
        <v>1</v>
      </c>
      <c r="J12" s="9">
        <v>406</v>
      </c>
      <c r="K12" s="9">
        <v>907</v>
      </c>
      <c r="L12" s="9">
        <v>360</v>
      </c>
      <c r="M12" s="44">
        <v>0</v>
      </c>
      <c r="N12" s="65">
        <f t="shared" si="0"/>
        <v>3410</v>
      </c>
      <c r="P12" s="8"/>
    </row>
    <row r="13" spans="1:16" ht="22.5" customHeight="1">
      <c r="A13" s="75" t="s">
        <v>277</v>
      </c>
      <c r="B13" s="9">
        <v>1238</v>
      </c>
      <c r="C13" s="9">
        <v>246</v>
      </c>
      <c r="D13" s="9">
        <v>58</v>
      </c>
      <c r="E13" s="9">
        <v>16</v>
      </c>
      <c r="F13" s="9">
        <v>56</v>
      </c>
      <c r="G13" s="135">
        <v>0</v>
      </c>
      <c r="H13" s="135">
        <v>0</v>
      </c>
      <c r="I13" s="9">
        <v>1</v>
      </c>
      <c r="J13" s="9">
        <v>338</v>
      </c>
      <c r="K13" s="9">
        <v>811</v>
      </c>
      <c r="L13" s="9">
        <v>346</v>
      </c>
      <c r="M13" s="44">
        <v>0</v>
      </c>
      <c r="N13" s="65">
        <f t="shared" si="0"/>
        <v>3110</v>
      </c>
      <c r="P13" s="8"/>
    </row>
    <row r="14" spans="1:16" ht="22.5" customHeight="1">
      <c r="A14" s="75" t="s">
        <v>20</v>
      </c>
      <c r="B14" s="32">
        <v>1257</v>
      </c>
      <c r="C14" s="32">
        <v>240</v>
      </c>
      <c r="D14" s="32">
        <v>56</v>
      </c>
      <c r="E14" s="32">
        <v>16</v>
      </c>
      <c r="F14" s="32">
        <v>45</v>
      </c>
      <c r="G14" s="135">
        <v>0</v>
      </c>
      <c r="H14" s="135">
        <v>0</v>
      </c>
      <c r="I14" s="32">
        <v>0</v>
      </c>
      <c r="J14" s="32">
        <v>389</v>
      </c>
      <c r="K14" s="32">
        <v>1034</v>
      </c>
      <c r="L14" s="32">
        <v>355</v>
      </c>
      <c r="M14" s="44">
        <v>0</v>
      </c>
      <c r="N14" s="65">
        <f t="shared" si="0"/>
        <v>3392</v>
      </c>
      <c r="P14" s="8"/>
    </row>
    <row r="15" spans="1:16" ht="22.5" customHeight="1">
      <c r="A15" s="75" t="s">
        <v>21</v>
      </c>
      <c r="B15" s="9">
        <v>1094</v>
      </c>
      <c r="C15" s="9">
        <v>188</v>
      </c>
      <c r="D15" s="9">
        <v>37</v>
      </c>
      <c r="E15" s="9">
        <v>12</v>
      </c>
      <c r="F15" s="9">
        <v>57</v>
      </c>
      <c r="G15" s="135">
        <v>0</v>
      </c>
      <c r="H15" s="135">
        <v>0</v>
      </c>
      <c r="I15" s="9">
        <v>5</v>
      </c>
      <c r="J15" s="9">
        <v>333</v>
      </c>
      <c r="K15" s="9">
        <v>925</v>
      </c>
      <c r="L15" s="9">
        <v>365</v>
      </c>
      <c r="M15" s="44">
        <v>0</v>
      </c>
      <c r="N15" s="65">
        <f t="shared" si="0"/>
        <v>3016</v>
      </c>
      <c r="P15" s="8"/>
    </row>
    <row r="16" spans="1:16" ht="22.5" customHeight="1">
      <c r="A16" s="75" t="s">
        <v>22</v>
      </c>
      <c r="B16" s="9">
        <v>1159</v>
      </c>
      <c r="C16" s="9">
        <v>216</v>
      </c>
      <c r="D16" s="9">
        <v>43</v>
      </c>
      <c r="E16" s="9">
        <v>14</v>
      </c>
      <c r="F16" s="9">
        <v>57</v>
      </c>
      <c r="G16" s="135">
        <v>0</v>
      </c>
      <c r="H16" s="135">
        <v>0</v>
      </c>
      <c r="I16" s="9">
        <v>1</v>
      </c>
      <c r="J16" s="9">
        <v>382</v>
      </c>
      <c r="K16" s="9">
        <v>1018</v>
      </c>
      <c r="L16" s="9">
        <v>390</v>
      </c>
      <c r="M16" s="44">
        <v>0</v>
      </c>
      <c r="N16" s="65">
        <f t="shared" si="0"/>
        <v>3280</v>
      </c>
      <c r="P16" s="8"/>
    </row>
    <row r="17" spans="1:16" ht="22.5" customHeight="1">
      <c r="A17" s="75" t="s">
        <v>23</v>
      </c>
      <c r="B17" s="9">
        <v>1176</v>
      </c>
      <c r="C17" s="9">
        <v>256</v>
      </c>
      <c r="D17" s="9">
        <v>4</v>
      </c>
      <c r="E17" s="9">
        <v>9</v>
      </c>
      <c r="F17" s="9">
        <v>69</v>
      </c>
      <c r="G17" s="9">
        <v>178</v>
      </c>
      <c r="H17" s="135">
        <v>0</v>
      </c>
      <c r="I17" s="135">
        <v>0</v>
      </c>
      <c r="J17" s="9">
        <v>326</v>
      </c>
      <c r="K17" s="9">
        <v>1111</v>
      </c>
      <c r="L17" s="9">
        <v>433</v>
      </c>
      <c r="M17" s="44">
        <v>0</v>
      </c>
      <c r="N17" s="65">
        <f t="shared" si="0"/>
        <v>3562</v>
      </c>
      <c r="P17" s="8"/>
    </row>
    <row r="18" spans="1:16" ht="22.5" customHeight="1">
      <c r="A18" s="75" t="s">
        <v>24</v>
      </c>
      <c r="B18" s="9">
        <v>1298</v>
      </c>
      <c r="C18" s="9">
        <v>227</v>
      </c>
      <c r="D18" s="9">
        <v>3</v>
      </c>
      <c r="E18" s="9">
        <v>2</v>
      </c>
      <c r="F18" s="9">
        <v>70</v>
      </c>
      <c r="G18" s="9">
        <v>293</v>
      </c>
      <c r="H18" s="135">
        <v>0</v>
      </c>
      <c r="I18" s="135">
        <v>0</v>
      </c>
      <c r="J18" s="9">
        <v>224</v>
      </c>
      <c r="K18" s="9">
        <v>1068</v>
      </c>
      <c r="L18" s="9">
        <v>372</v>
      </c>
      <c r="M18" s="44">
        <v>0</v>
      </c>
      <c r="N18" s="65">
        <f t="shared" si="0"/>
        <v>3557</v>
      </c>
      <c r="P18" s="8"/>
    </row>
    <row r="19" spans="1:14" ht="22.5" customHeight="1">
      <c r="A19" s="76" t="s">
        <v>53</v>
      </c>
      <c r="B19" s="10">
        <v>1307</v>
      </c>
      <c r="C19" s="10">
        <v>284</v>
      </c>
      <c r="D19" s="10">
        <v>8</v>
      </c>
      <c r="E19" s="240">
        <v>0</v>
      </c>
      <c r="F19" s="10">
        <v>45</v>
      </c>
      <c r="G19" s="10">
        <v>319</v>
      </c>
      <c r="H19" s="240">
        <v>0</v>
      </c>
      <c r="I19" s="240">
        <v>0</v>
      </c>
      <c r="J19" s="10">
        <v>323</v>
      </c>
      <c r="K19" s="10">
        <v>927</v>
      </c>
      <c r="L19" s="10">
        <v>389</v>
      </c>
      <c r="M19" s="239">
        <v>0</v>
      </c>
      <c r="N19" s="215">
        <f t="shared" si="0"/>
        <v>3602</v>
      </c>
    </row>
    <row r="20" ht="12.75" customHeight="1">
      <c r="A20" s="8"/>
    </row>
    <row r="21" spans="1:2" ht="12.75" customHeight="1">
      <c r="A21" s="194" t="s">
        <v>349</v>
      </c>
      <c r="B21" s="167"/>
    </row>
    <row r="22" ht="12.75" customHeight="1">
      <c r="A22" s="38" t="s">
        <v>391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hyperlinks>
    <hyperlink ref="N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Header>&amp;CSpecial Educational Needs and Disability Tribunal  - 2012/13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5" zoomScaleNormal="85" zoomScalePageLayoutView="0" workbookViewId="0" topLeftCell="A1">
      <selection activeCell="J33" sqref="J33"/>
    </sheetView>
  </sheetViews>
  <sheetFormatPr defaultColWidth="9.140625" defaultRowHeight="12.75"/>
  <cols>
    <col min="1" max="1" width="36.00390625" style="8" customWidth="1"/>
    <col min="2" max="2" width="9.8515625" style="0" customWidth="1"/>
    <col min="3" max="3" width="14.28125" style="0" customWidth="1"/>
    <col min="4" max="4" width="9.57421875" style="0" customWidth="1"/>
    <col min="5" max="5" width="12.00390625" style="0" customWidth="1"/>
    <col min="6" max="6" width="11.8515625" style="0" customWidth="1"/>
    <col min="7" max="7" width="9.8515625" style="0" customWidth="1"/>
    <col min="8" max="8" width="10.57421875" style="0" customWidth="1"/>
    <col min="10" max="10" width="9.421875" style="0" customWidth="1"/>
    <col min="11" max="11" width="9.28125" style="0" customWidth="1"/>
    <col min="12" max="12" width="11.8515625" style="0" customWidth="1"/>
    <col min="13" max="13" width="12.140625" style="0" customWidth="1"/>
    <col min="14" max="14" width="11.140625" style="0" customWidth="1"/>
    <col min="15" max="15" width="11.57421875" style="0" customWidth="1"/>
    <col min="16" max="16" width="12.7109375" style="0" bestFit="1" customWidth="1"/>
  </cols>
  <sheetData>
    <row r="1" spans="1:15" ht="12.75">
      <c r="A1" s="57" t="s">
        <v>90</v>
      </c>
      <c r="O1" s="4" t="s">
        <v>39</v>
      </c>
    </row>
    <row r="2" ht="12.75">
      <c r="A2" s="59" t="s">
        <v>103</v>
      </c>
    </row>
    <row r="3" ht="12.75">
      <c r="A3" s="58"/>
    </row>
    <row r="4" spans="1:15" s="8" customFormat="1" ht="78" customHeight="1">
      <c r="A4" s="15" t="s">
        <v>104</v>
      </c>
      <c r="B4" s="14" t="s">
        <v>41</v>
      </c>
      <c r="C4" s="14" t="s">
        <v>42</v>
      </c>
      <c r="D4" s="14" t="s">
        <v>336</v>
      </c>
      <c r="E4" s="14" t="s">
        <v>43</v>
      </c>
      <c r="F4" s="14" t="s">
        <v>44</v>
      </c>
      <c r="G4" s="14" t="s">
        <v>45</v>
      </c>
      <c r="H4" s="14" t="s">
        <v>47</v>
      </c>
      <c r="I4" s="14" t="s">
        <v>339</v>
      </c>
      <c r="J4" s="14" t="s">
        <v>48</v>
      </c>
      <c r="K4" s="14" t="s">
        <v>49</v>
      </c>
      <c r="L4" s="14" t="s">
        <v>50</v>
      </c>
      <c r="M4" s="14" t="s">
        <v>335</v>
      </c>
      <c r="N4" s="14" t="s">
        <v>52</v>
      </c>
      <c r="O4" s="15" t="s">
        <v>37</v>
      </c>
    </row>
    <row r="5" spans="1:16" s="8" customFormat="1" ht="13.5" customHeight="1">
      <c r="A5" s="36" t="s">
        <v>328</v>
      </c>
      <c r="B5" s="244">
        <v>313</v>
      </c>
      <c r="C5" s="245">
        <v>272</v>
      </c>
      <c r="D5" s="245">
        <v>23</v>
      </c>
      <c r="E5" s="245">
        <v>73</v>
      </c>
      <c r="F5" s="245">
        <v>153</v>
      </c>
      <c r="G5" s="245">
        <v>4</v>
      </c>
      <c r="H5" s="245">
        <v>142</v>
      </c>
      <c r="I5" s="245">
        <v>0</v>
      </c>
      <c r="J5" s="245">
        <v>91</v>
      </c>
      <c r="K5" s="245">
        <v>818</v>
      </c>
      <c r="L5" s="245">
        <v>287</v>
      </c>
      <c r="M5" s="245">
        <v>205</v>
      </c>
      <c r="N5" s="246">
        <v>31</v>
      </c>
      <c r="O5" s="65">
        <f>SUM(B5:N5)</f>
        <v>2412</v>
      </c>
      <c r="P5" s="256"/>
    </row>
    <row r="6" spans="1:16" s="8" customFormat="1" ht="13.5" customHeight="1">
      <c r="A6" s="36" t="s">
        <v>327</v>
      </c>
      <c r="B6" s="247">
        <v>319</v>
      </c>
      <c r="C6" s="29">
        <v>315</v>
      </c>
      <c r="D6" s="29">
        <v>31</v>
      </c>
      <c r="E6" s="29">
        <v>75</v>
      </c>
      <c r="F6" s="29">
        <v>142</v>
      </c>
      <c r="G6" s="29">
        <v>4</v>
      </c>
      <c r="H6" s="29">
        <v>124</v>
      </c>
      <c r="I6" s="29">
        <v>0</v>
      </c>
      <c r="J6" s="29">
        <v>75</v>
      </c>
      <c r="K6" s="29">
        <v>932</v>
      </c>
      <c r="L6" s="29">
        <v>274</v>
      </c>
      <c r="M6" s="29">
        <v>141</v>
      </c>
      <c r="N6" s="67">
        <v>31</v>
      </c>
      <c r="O6" s="65">
        <f aca="true" t="shared" si="0" ref="O6:O18">SUM(B6:N6)</f>
        <v>2463</v>
      </c>
      <c r="P6" s="256"/>
    </row>
    <row r="7" spans="1:16" s="8" customFormat="1" ht="13.5" customHeight="1">
      <c r="A7" s="36" t="s">
        <v>283</v>
      </c>
      <c r="B7" s="247">
        <v>402</v>
      </c>
      <c r="C7" s="29">
        <v>384</v>
      </c>
      <c r="D7" s="29">
        <v>24</v>
      </c>
      <c r="E7" s="29">
        <v>82</v>
      </c>
      <c r="F7" s="29">
        <v>139</v>
      </c>
      <c r="G7" s="29">
        <v>7</v>
      </c>
      <c r="H7" s="29">
        <v>178</v>
      </c>
      <c r="I7" s="29">
        <v>0</v>
      </c>
      <c r="J7" s="29">
        <v>101</v>
      </c>
      <c r="K7" s="29">
        <v>919</v>
      </c>
      <c r="L7" s="29">
        <v>291</v>
      </c>
      <c r="M7" s="29">
        <v>165</v>
      </c>
      <c r="N7" s="67">
        <v>36</v>
      </c>
      <c r="O7" s="65">
        <f t="shared" si="0"/>
        <v>2728</v>
      </c>
      <c r="P7" s="256"/>
    </row>
    <row r="8" spans="1:16" s="8" customFormat="1" ht="13.5" customHeight="1">
      <c r="A8" s="36" t="s">
        <v>282</v>
      </c>
      <c r="B8" s="247">
        <v>490</v>
      </c>
      <c r="C8" s="29">
        <v>433</v>
      </c>
      <c r="D8" s="29">
        <v>19</v>
      </c>
      <c r="E8" s="29">
        <v>63</v>
      </c>
      <c r="F8" s="29">
        <v>159</v>
      </c>
      <c r="G8" s="29">
        <v>3</v>
      </c>
      <c r="H8" s="29">
        <v>173</v>
      </c>
      <c r="I8" s="29">
        <v>0</v>
      </c>
      <c r="J8" s="29">
        <v>86</v>
      </c>
      <c r="K8" s="29">
        <v>1053</v>
      </c>
      <c r="L8" s="29">
        <v>311</v>
      </c>
      <c r="M8" s="29">
        <v>212</v>
      </c>
      <c r="N8" s="67">
        <v>46</v>
      </c>
      <c r="O8" s="65">
        <f t="shared" si="0"/>
        <v>3048</v>
      </c>
      <c r="P8" s="256"/>
    </row>
    <row r="9" spans="1:16" s="8" customFormat="1" ht="13.5" customHeight="1">
      <c r="A9" s="36" t="s">
        <v>281</v>
      </c>
      <c r="B9" s="247">
        <v>675</v>
      </c>
      <c r="C9" s="29">
        <v>438</v>
      </c>
      <c r="D9" s="29">
        <v>20</v>
      </c>
      <c r="E9" s="29">
        <v>92</v>
      </c>
      <c r="F9" s="29">
        <v>212</v>
      </c>
      <c r="G9" s="29">
        <v>4</v>
      </c>
      <c r="H9" s="29">
        <v>230</v>
      </c>
      <c r="I9" s="29">
        <v>0</v>
      </c>
      <c r="J9" s="29">
        <v>75</v>
      </c>
      <c r="K9" s="29">
        <v>953</v>
      </c>
      <c r="L9" s="29">
        <v>379</v>
      </c>
      <c r="M9" s="29">
        <v>410</v>
      </c>
      <c r="N9" s="67">
        <v>44</v>
      </c>
      <c r="O9" s="65">
        <f t="shared" si="0"/>
        <v>3532</v>
      </c>
      <c r="P9" s="256"/>
    </row>
    <row r="10" spans="1:16" s="8" customFormat="1" ht="13.5" customHeight="1">
      <c r="A10" s="53" t="s">
        <v>280</v>
      </c>
      <c r="B10" s="248">
        <v>623</v>
      </c>
      <c r="C10" s="135">
        <v>467</v>
      </c>
      <c r="D10" s="135">
        <v>0</v>
      </c>
      <c r="E10" s="135">
        <v>89</v>
      </c>
      <c r="F10" s="135">
        <v>470</v>
      </c>
      <c r="G10" s="135">
        <v>1</v>
      </c>
      <c r="H10" s="135">
        <v>156</v>
      </c>
      <c r="I10" s="135">
        <v>26</v>
      </c>
      <c r="J10" s="135">
        <v>88</v>
      </c>
      <c r="K10" s="135">
        <v>678</v>
      </c>
      <c r="L10" s="135">
        <v>392</v>
      </c>
      <c r="M10" s="135">
        <v>311</v>
      </c>
      <c r="N10" s="249">
        <v>53</v>
      </c>
      <c r="O10" s="65">
        <f t="shared" si="0"/>
        <v>3354</v>
      </c>
      <c r="P10" s="256"/>
    </row>
    <row r="11" spans="1:16" s="8" customFormat="1" ht="13.5" customHeight="1">
      <c r="A11" s="53" t="s">
        <v>279</v>
      </c>
      <c r="B11" s="248">
        <v>761</v>
      </c>
      <c r="C11" s="135">
        <v>440</v>
      </c>
      <c r="D11" s="135">
        <v>0</v>
      </c>
      <c r="E11" s="135">
        <v>71</v>
      </c>
      <c r="F11" s="135">
        <v>238</v>
      </c>
      <c r="G11" s="135">
        <v>0</v>
      </c>
      <c r="H11" s="135">
        <v>144</v>
      </c>
      <c r="I11" s="135">
        <v>25</v>
      </c>
      <c r="J11" s="135">
        <v>82</v>
      </c>
      <c r="K11" s="135">
        <v>621</v>
      </c>
      <c r="L11" s="135">
        <v>407</v>
      </c>
      <c r="M11" s="135">
        <f>386+9</f>
        <v>395</v>
      </c>
      <c r="N11" s="249">
        <v>31</v>
      </c>
      <c r="O11" s="65">
        <f t="shared" si="0"/>
        <v>3215</v>
      </c>
      <c r="P11" s="256"/>
    </row>
    <row r="12" spans="1:16" s="8" customFormat="1" ht="13.5" customHeight="1">
      <c r="A12" s="36" t="s">
        <v>278</v>
      </c>
      <c r="B12" s="247">
        <v>788</v>
      </c>
      <c r="C12" s="29">
        <v>452</v>
      </c>
      <c r="D12" s="135">
        <v>0</v>
      </c>
      <c r="E12" s="29">
        <v>85</v>
      </c>
      <c r="F12" s="29">
        <v>219</v>
      </c>
      <c r="G12" s="29">
        <v>2</v>
      </c>
      <c r="H12" s="29">
        <v>180</v>
      </c>
      <c r="I12" s="29">
        <v>15</v>
      </c>
      <c r="J12" s="29">
        <v>105</v>
      </c>
      <c r="K12" s="29">
        <v>512</v>
      </c>
      <c r="L12" s="29">
        <v>378</v>
      </c>
      <c r="M12" s="29">
        <f>614+16</f>
        <v>630</v>
      </c>
      <c r="N12" s="67">
        <v>44</v>
      </c>
      <c r="O12" s="65">
        <f t="shared" si="0"/>
        <v>3410</v>
      </c>
      <c r="P12" s="256"/>
    </row>
    <row r="13" spans="1:16" s="8" customFormat="1" ht="13.5" customHeight="1">
      <c r="A13" s="36" t="s">
        <v>277</v>
      </c>
      <c r="B13" s="247">
        <v>781</v>
      </c>
      <c r="C13" s="29">
        <v>574</v>
      </c>
      <c r="D13" s="135">
        <v>0</v>
      </c>
      <c r="E13" s="29">
        <v>95</v>
      </c>
      <c r="F13" s="29">
        <v>175</v>
      </c>
      <c r="G13" s="29">
        <v>2</v>
      </c>
      <c r="H13" s="29">
        <v>166</v>
      </c>
      <c r="I13" s="29">
        <v>27</v>
      </c>
      <c r="J13" s="29">
        <v>42</v>
      </c>
      <c r="K13" s="29">
        <v>481</v>
      </c>
      <c r="L13" s="29">
        <v>391</v>
      </c>
      <c r="M13" s="29">
        <f>336+3</f>
        <v>339</v>
      </c>
      <c r="N13" s="67">
        <v>37</v>
      </c>
      <c r="O13" s="65">
        <f t="shared" si="0"/>
        <v>3110</v>
      </c>
      <c r="P13" s="256"/>
    </row>
    <row r="14" spans="1:17" ht="13.5" customHeight="1">
      <c r="A14" s="53" t="s">
        <v>20</v>
      </c>
      <c r="B14" s="241">
        <v>944</v>
      </c>
      <c r="C14" s="130">
        <v>570</v>
      </c>
      <c r="D14" s="135">
        <v>0</v>
      </c>
      <c r="E14" s="130">
        <v>91</v>
      </c>
      <c r="F14" s="130">
        <v>347</v>
      </c>
      <c r="G14" s="130">
        <v>2</v>
      </c>
      <c r="H14" s="130">
        <v>152</v>
      </c>
      <c r="I14" s="130">
        <v>39</v>
      </c>
      <c r="J14" s="130">
        <v>73</v>
      </c>
      <c r="K14" s="130">
        <v>555</v>
      </c>
      <c r="L14" s="130">
        <v>334</v>
      </c>
      <c r="M14" s="130">
        <f>255+2</f>
        <v>257</v>
      </c>
      <c r="N14" s="242">
        <v>28</v>
      </c>
      <c r="O14" s="131">
        <f>SUM(B14:N14)</f>
        <v>3392</v>
      </c>
      <c r="P14" s="256"/>
      <c r="Q14" s="8"/>
    </row>
    <row r="15" spans="1:17" ht="13.5" customHeight="1">
      <c r="A15" s="36" t="s">
        <v>21</v>
      </c>
      <c r="B15" s="42">
        <v>795</v>
      </c>
      <c r="C15" s="9">
        <v>492</v>
      </c>
      <c r="D15" s="135">
        <v>0</v>
      </c>
      <c r="E15" s="9">
        <v>76</v>
      </c>
      <c r="F15" s="9">
        <v>378</v>
      </c>
      <c r="G15" s="135">
        <v>0</v>
      </c>
      <c r="H15" s="9">
        <v>148</v>
      </c>
      <c r="I15" s="9">
        <v>36</v>
      </c>
      <c r="J15" s="9">
        <v>73</v>
      </c>
      <c r="K15" s="9">
        <v>474</v>
      </c>
      <c r="L15" s="9">
        <v>295</v>
      </c>
      <c r="M15" s="9">
        <v>210</v>
      </c>
      <c r="N15" s="243">
        <v>39</v>
      </c>
      <c r="O15" s="65">
        <f>SUM(B15:N15)</f>
        <v>3016</v>
      </c>
      <c r="P15" s="256"/>
      <c r="Q15" s="8"/>
    </row>
    <row r="16" spans="1:17" ht="13.5" customHeight="1">
      <c r="A16" s="36" t="s">
        <v>22</v>
      </c>
      <c r="B16" s="42">
        <v>1019</v>
      </c>
      <c r="C16" s="9">
        <v>491</v>
      </c>
      <c r="D16" s="135">
        <v>0</v>
      </c>
      <c r="E16" s="9">
        <v>80</v>
      </c>
      <c r="F16" s="9">
        <v>309</v>
      </c>
      <c r="G16" s="9">
        <v>8</v>
      </c>
      <c r="H16" s="9">
        <v>231</v>
      </c>
      <c r="I16" s="9">
        <v>61</v>
      </c>
      <c r="J16" s="9">
        <v>60</v>
      </c>
      <c r="K16" s="9">
        <v>535</v>
      </c>
      <c r="L16" s="9">
        <v>333</v>
      </c>
      <c r="M16" s="9">
        <v>115</v>
      </c>
      <c r="N16" s="243">
        <v>38</v>
      </c>
      <c r="O16" s="65">
        <f t="shared" si="0"/>
        <v>3280</v>
      </c>
      <c r="P16" s="256"/>
      <c r="Q16" s="8"/>
    </row>
    <row r="17" spans="1:17" ht="13.5" customHeight="1">
      <c r="A17" s="36" t="s">
        <v>23</v>
      </c>
      <c r="B17" s="42">
        <v>1088</v>
      </c>
      <c r="C17" s="9">
        <v>598</v>
      </c>
      <c r="D17" s="135">
        <v>0</v>
      </c>
      <c r="E17" s="9">
        <v>82</v>
      </c>
      <c r="F17" s="9">
        <v>195</v>
      </c>
      <c r="G17" s="9">
        <v>1</v>
      </c>
      <c r="H17" s="9">
        <v>252</v>
      </c>
      <c r="I17" s="9">
        <v>39</v>
      </c>
      <c r="J17" s="9">
        <v>67</v>
      </c>
      <c r="K17" s="9">
        <v>503</v>
      </c>
      <c r="L17" s="9">
        <f>427+8</f>
        <v>435</v>
      </c>
      <c r="M17" s="9">
        <v>254</v>
      </c>
      <c r="N17" s="243">
        <v>48</v>
      </c>
      <c r="O17" s="65">
        <f t="shared" si="0"/>
        <v>3562</v>
      </c>
      <c r="P17" s="256"/>
      <c r="Q17" s="8"/>
    </row>
    <row r="18" spans="1:17" ht="13.5" customHeight="1">
      <c r="A18" s="36" t="s">
        <v>24</v>
      </c>
      <c r="B18" s="42">
        <v>1024</v>
      </c>
      <c r="C18" s="9">
        <v>364</v>
      </c>
      <c r="D18" s="135">
        <v>0</v>
      </c>
      <c r="E18" s="9">
        <v>87</v>
      </c>
      <c r="F18" s="9">
        <v>130</v>
      </c>
      <c r="G18" s="135">
        <v>0</v>
      </c>
      <c r="H18" s="9">
        <v>258</v>
      </c>
      <c r="I18" s="9">
        <v>82</v>
      </c>
      <c r="J18" s="9">
        <v>41</v>
      </c>
      <c r="K18" s="9">
        <v>301</v>
      </c>
      <c r="L18" s="9">
        <v>298</v>
      </c>
      <c r="M18" s="9">
        <f>933+4</f>
        <v>937</v>
      </c>
      <c r="N18" s="243">
        <v>35</v>
      </c>
      <c r="O18" s="65">
        <f t="shared" si="0"/>
        <v>3557</v>
      </c>
      <c r="P18" s="256"/>
      <c r="Q18" s="8"/>
    </row>
    <row r="19" spans="1:17" ht="13.5" customHeight="1">
      <c r="A19" s="37" t="s">
        <v>53</v>
      </c>
      <c r="B19" s="45">
        <v>1231</v>
      </c>
      <c r="C19" s="10">
        <v>645</v>
      </c>
      <c r="D19" s="240">
        <v>0</v>
      </c>
      <c r="E19" s="10">
        <v>110</v>
      </c>
      <c r="F19" s="10">
        <v>204</v>
      </c>
      <c r="G19" s="240">
        <v>0</v>
      </c>
      <c r="H19" s="10">
        <v>284</v>
      </c>
      <c r="I19" s="10">
        <v>38</v>
      </c>
      <c r="J19" s="10">
        <v>47</v>
      </c>
      <c r="K19" s="10">
        <v>420</v>
      </c>
      <c r="L19" s="10">
        <v>466</v>
      </c>
      <c r="M19" s="10">
        <f>119+4</f>
        <v>123</v>
      </c>
      <c r="N19" s="11">
        <v>34</v>
      </c>
      <c r="O19" s="21">
        <f>SUM(B19:N19)</f>
        <v>3602</v>
      </c>
      <c r="P19" s="256"/>
      <c r="Q19" s="8"/>
    </row>
    <row r="20" ht="12.75">
      <c r="B20" s="167"/>
    </row>
    <row r="21" ht="12.75">
      <c r="A21" s="194" t="s">
        <v>349</v>
      </c>
    </row>
    <row r="22" ht="12.75">
      <c r="A22" s="38" t="s">
        <v>337</v>
      </c>
    </row>
    <row r="23" ht="12.75">
      <c r="A23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&amp;CSpecial Educational Needs and Disability Tribunal  - 2012/13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4.140625" style="8" customWidth="1"/>
    <col min="2" max="2" width="12.8515625" style="0" customWidth="1"/>
    <col min="3" max="3" width="12.421875" style="0" customWidth="1"/>
    <col min="4" max="4" width="10.28125" style="0" customWidth="1"/>
    <col min="5" max="5" width="10.8515625" style="0" customWidth="1"/>
    <col min="6" max="6" width="10.57421875" style="0" customWidth="1"/>
    <col min="7" max="9" width="9.421875" style="0" bestFit="1" customWidth="1"/>
    <col min="10" max="10" width="10.00390625" style="0" bestFit="1" customWidth="1"/>
    <col min="11" max="11" width="9.421875" style="0" bestFit="1" customWidth="1"/>
    <col min="12" max="12" width="11.28125" style="0" customWidth="1"/>
    <col min="13" max="13" width="11.00390625" style="0" customWidth="1"/>
  </cols>
  <sheetData>
    <row r="1" spans="1:13" ht="12.75">
      <c r="A1" s="35" t="s">
        <v>91</v>
      </c>
      <c r="B1" s="1"/>
      <c r="C1" s="1"/>
      <c r="D1" s="1"/>
      <c r="E1" s="1"/>
      <c r="M1" s="4" t="s">
        <v>39</v>
      </c>
    </row>
    <row r="2" ht="12.75">
      <c r="A2" s="59" t="s">
        <v>132</v>
      </c>
    </row>
    <row r="4" spans="1:13" ht="38.25">
      <c r="A4" s="15" t="s">
        <v>102</v>
      </c>
      <c r="B4" s="14" t="s">
        <v>370</v>
      </c>
      <c r="C4" s="14" t="s">
        <v>73</v>
      </c>
      <c r="D4" s="14" t="s">
        <v>74</v>
      </c>
      <c r="E4" s="14" t="s">
        <v>75</v>
      </c>
      <c r="F4" s="14" t="s">
        <v>76</v>
      </c>
      <c r="G4" s="14" t="s">
        <v>77</v>
      </c>
      <c r="H4" s="14" t="s">
        <v>78</v>
      </c>
      <c r="I4" s="14" t="s">
        <v>79</v>
      </c>
      <c r="J4" s="14" t="s">
        <v>80</v>
      </c>
      <c r="K4" s="14" t="s">
        <v>81</v>
      </c>
      <c r="L4" s="14" t="s">
        <v>82</v>
      </c>
      <c r="M4" s="15" t="s">
        <v>37</v>
      </c>
    </row>
    <row r="5" spans="1:13" ht="16.5" customHeight="1">
      <c r="A5" s="36" t="s">
        <v>328</v>
      </c>
      <c r="B5" s="9">
        <v>0</v>
      </c>
      <c r="C5" s="29">
        <v>5</v>
      </c>
      <c r="D5" s="29">
        <v>18</v>
      </c>
      <c r="E5" s="29">
        <v>18</v>
      </c>
      <c r="F5" s="29">
        <v>23</v>
      </c>
      <c r="G5" s="29">
        <v>0</v>
      </c>
      <c r="H5" s="29">
        <v>22</v>
      </c>
      <c r="I5" s="29">
        <v>32</v>
      </c>
      <c r="J5" s="29">
        <v>1917</v>
      </c>
      <c r="K5" s="29">
        <v>85</v>
      </c>
      <c r="L5" s="29">
        <v>292</v>
      </c>
      <c r="M5" s="65">
        <f>SUM(B5:L5)</f>
        <v>2412</v>
      </c>
    </row>
    <row r="6" spans="1:13" ht="16.5" customHeight="1">
      <c r="A6" s="36" t="s">
        <v>327</v>
      </c>
      <c r="B6" s="9">
        <v>0</v>
      </c>
      <c r="C6" s="29">
        <v>8</v>
      </c>
      <c r="D6" s="29">
        <v>13</v>
      </c>
      <c r="E6" s="29">
        <v>33</v>
      </c>
      <c r="F6" s="29">
        <v>27</v>
      </c>
      <c r="G6" s="29">
        <v>0</v>
      </c>
      <c r="H6" s="29">
        <v>29</v>
      </c>
      <c r="I6" s="29">
        <v>20</v>
      </c>
      <c r="J6" s="29">
        <v>1964</v>
      </c>
      <c r="K6" s="29">
        <v>72</v>
      </c>
      <c r="L6" s="29">
        <v>297</v>
      </c>
      <c r="M6" s="65">
        <f aca="true" t="shared" si="0" ref="M6:M18">SUM(B6:L6)</f>
        <v>2463</v>
      </c>
    </row>
    <row r="7" spans="1:13" ht="16.5" customHeight="1">
      <c r="A7" s="36" t="s">
        <v>283</v>
      </c>
      <c r="B7" s="9">
        <v>0</v>
      </c>
      <c r="C7" s="29">
        <v>5</v>
      </c>
      <c r="D7" s="29">
        <v>19</v>
      </c>
      <c r="E7" s="29">
        <v>30</v>
      </c>
      <c r="F7" s="29">
        <v>35</v>
      </c>
      <c r="G7" s="29">
        <v>6</v>
      </c>
      <c r="H7" s="29">
        <v>35</v>
      </c>
      <c r="I7" s="29">
        <v>32</v>
      </c>
      <c r="J7" s="29">
        <v>2163</v>
      </c>
      <c r="K7" s="29">
        <v>126</v>
      </c>
      <c r="L7" s="29">
        <v>277</v>
      </c>
      <c r="M7" s="65">
        <f t="shared" si="0"/>
        <v>2728</v>
      </c>
    </row>
    <row r="8" spans="1:13" ht="16.5" customHeight="1">
      <c r="A8" s="36" t="s">
        <v>282</v>
      </c>
      <c r="B8" s="9">
        <v>0</v>
      </c>
      <c r="C8" s="29">
        <v>7</v>
      </c>
      <c r="D8" s="29">
        <v>34</v>
      </c>
      <c r="E8" s="29">
        <v>41</v>
      </c>
      <c r="F8" s="29">
        <v>34</v>
      </c>
      <c r="G8" s="29">
        <v>9</v>
      </c>
      <c r="H8" s="29">
        <v>30</v>
      </c>
      <c r="I8" s="29">
        <v>35</v>
      </c>
      <c r="J8" s="29">
        <v>2401</v>
      </c>
      <c r="K8" s="29">
        <v>144</v>
      </c>
      <c r="L8" s="29">
        <v>313</v>
      </c>
      <c r="M8" s="65">
        <f t="shared" si="0"/>
        <v>3048</v>
      </c>
    </row>
    <row r="9" spans="1:13" ht="16.5" customHeight="1">
      <c r="A9" s="36" t="s">
        <v>281</v>
      </c>
      <c r="B9" s="9">
        <v>0</v>
      </c>
      <c r="C9" s="29">
        <v>3</v>
      </c>
      <c r="D9" s="29">
        <v>40</v>
      </c>
      <c r="E9" s="29">
        <v>42</v>
      </c>
      <c r="F9" s="29">
        <v>23</v>
      </c>
      <c r="G9" s="29">
        <v>5</v>
      </c>
      <c r="H9" s="29">
        <v>25</v>
      </c>
      <c r="I9" s="29">
        <v>30</v>
      </c>
      <c r="J9" s="29">
        <v>1847</v>
      </c>
      <c r="K9" s="29">
        <v>124</v>
      </c>
      <c r="L9" s="29">
        <v>1393</v>
      </c>
      <c r="M9" s="65">
        <f t="shared" si="0"/>
        <v>3532</v>
      </c>
    </row>
    <row r="10" spans="1:14" ht="16.5" customHeight="1">
      <c r="A10" s="53" t="s">
        <v>280</v>
      </c>
      <c r="B10" s="44">
        <v>0</v>
      </c>
      <c r="C10" s="135">
        <v>5</v>
      </c>
      <c r="D10" s="135">
        <v>37</v>
      </c>
      <c r="E10" s="135">
        <v>49</v>
      </c>
      <c r="F10" s="135">
        <v>19</v>
      </c>
      <c r="G10" s="135">
        <v>4</v>
      </c>
      <c r="H10" s="135">
        <v>21</v>
      </c>
      <c r="I10" s="135">
        <v>48</v>
      </c>
      <c r="J10" s="135">
        <v>1558</v>
      </c>
      <c r="K10" s="135">
        <v>107</v>
      </c>
      <c r="L10" s="135">
        <v>1506</v>
      </c>
      <c r="M10" s="131">
        <f t="shared" si="0"/>
        <v>3354</v>
      </c>
      <c r="N10" s="3"/>
    </row>
    <row r="11" spans="1:14" ht="16.5" customHeight="1">
      <c r="A11" s="53" t="s">
        <v>279</v>
      </c>
      <c r="B11" s="44">
        <v>0</v>
      </c>
      <c r="C11" s="135">
        <v>7</v>
      </c>
      <c r="D11" s="135">
        <v>38</v>
      </c>
      <c r="E11" s="135">
        <v>39</v>
      </c>
      <c r="F11" s="135">
        <v>24</v>
      </c>
      <c r="G11" s="135">
        <v>4</v>
      </c>
      <c r="H11" s="135">
        <v>28</v>
      </c>
      <c r="I11" s="135">
        <v>40</v>
      </c>
      <c r="J11" s="135">
        <v>1540</v>
      </c>
      <c r="K11" s="135">
        <v>105</v>
      </c>
      <c r="L11" s="135">
        <v>1390</v>
      </c>
      <c r="M11" s="131">
        <f t="shared" si="0"/>
        <v>3215</v>
      </c>
      <c r="N11" s="3"/>
    </row>
    <row r="12" spans="1:13" ht="16.5" customHeight="1">
      <c r="A12" s="36" t="s">
        <v>278</v>
      </c>
      <c r="B12" s="9">
        <v>0</v>
      </c>
      <c r="C12" s="29">
        <v>6</v>
      </c>
      <c r="D12" s="29">
        <v>42</v>
      </c>
      <c r="E12" s="29">
        <v>45</v>
      </c>
      <c r="F12" s="29">
        <v>18</v>
      </c>
      <c r="G12" s="29">
        <v>8</v>
      </c>
      <c r="H12" s="29">
        <v>27</v>
      </c>
      <c r="I12" s="29">
        <v>39</v>
      </c>
      <c r="J12" s="29">
        <v>1837</v>
      </c>
      <c r="K12" s="29">
        <v>139</v>
      </c>
      <c r="L12" s="29">
        <v>1249</v>
      </c>
      <c r="M12" s="65">
        <f t="shared" si="0"/>
        <v>3410</v>
      </c>
    </row>
    <row r="13" spans="1:13" ht="16.5" customHeight="1">
      <c r="A13" s="36" t="s">
        <v>277</v>
      </c>
      <c r="B13" s="9">
        <v>0</v>
      </c>
      <c r="C13" s="29">
        <v>5</v>
      </c>
      <c r="D13" s="29">
        <v>30</v>
      </c>
      <c r="E13" s="29">
        <v>56</v>
      </c>
      <c r="F13" s="29">
        <v>33</v>
      </c>
      <c r="G13" s="29">
        <v>6</v>
      </c>
      <c r="H13" s="29">
        <v>27</v>
      </c>
      <c r="I13" s="29">
        <v>35</v>
      </c>
      <c r="J13" s="29">
        <v>1920</v>
      </c>
      <c r="K13" s="29">
        <v>100</v>
      </c>
      <c r="L13" s="29">
        <v>898</v>
      </c>
      <c r="M13" s="65">
        <f t="shared" si="0"/>
        <v>3110</v>
      </c>
    </row>
    <row r="14" spans="1:14" ht="16.5" customHeight="1">
      <c r="A14" s="53" t="s">
        <v>20</v>
      </c>
      <c r="B14" s="44">
        <v>0</v>
      </c>
      <c r="C14" s="44">
        <v>4</v>
      </c>
      <c r="D14" s="44">
        <v>57</v>
      </c>
      <c r="E14" s="44">
        <v>54</v>
      </c>
      <c r="F14" s="44">
        <v>35</v>
      </c>
      <c r="G14" s="44">
        <v>12</v>
      </c>
      <c r="H14" s="44">
        <v>35</v>
      </c>
      <c r="I14" s="44">
        <v>42</v>
      </c>
      <c r="J14" s="44">
        <v>2203</v>
      </c>
      <c r="K14" s="44">
        <v>148</v>
      </c>
      <c r="L14" s="44">
        <v>802</v>
      </c>
      <c r="M14" s="131">
        <f t="shared" si="0"/>
        <v>3392</v>
      </c>
      <c r="N14" s="3"/>
    </row>
    <row r="15" spans="1:13" ht="16.5" customHeight="1">
      <c r="A15" s="36" t="s">
        <v>21</v>
      </c>
      <c r="B15" s="9">
        <v>0</v>
      </c>
      <c r="C15" s="9">
        <v>9</v>
      </c>
      <c r="D15" s="9">
        <v>64</v>
      </c>
      <c r="E15" s="9">
        <v>41</v>
      </c>
      <c r="F15" s="9">
        <v>18</v>
      </c>
      <c r="G15" s="9">
        <v>10</v>
      </c>
      <c r="H15" s="9">
        <v>39</v>
      </c>
      <c r="I15" s="9">
        <v>43</v>
      </c>
      <c r="J15" s="9">
        <v>2004</v>
      </c>
      <c r="K15" s="9">
        <v>108</v>
      </c>
      <c r="L15" s="9">
        <v>680</v>
      </c>
      <c r="M15" s="65">
        <f t="shared" si="0"/>
        <v>3016</v>
      </c>
    </row>
    <row r="16" spans="1:13" ht="16.5" customHeight="1">
      <c r="A16" s="36" t="s">
        <v>22</v>
      </c>
      <c r="B16" s="9">
        <v>0</v>
      </c>
      <c r="C16" s="9">
        <v>12</v>
      </c>
      <c r="D16" s="9">
        <v>69</v>
      </c>
      <c r="E16" s="9">
        <v>50</v>
      </c>
      <c r="F16" s="9">
        <v>26</v>
      </c>
      <c r="G16" s="9">
        <v>8</v>
      </c>
      <c r="H16" s="9">
        <v>41</v>
      </c>
      <c r="I16" s="9">
        <v>59</v>
      </c>
      <c r="J16" s="9">
        <v>2137</v>
      </c>
      <c r="K16" s="9">
        <v>136</v>
      </c>
      <c r="L16" s="9">
        <v>742</v>
      </c>
      <c r="M16" s="65">
        <f t="shared" si="0"/>
        <v>3280</v>
      </c>
    </row>
    <row r="17" spans="1:13" ht="16.5" customHeight="1">
      <c r="A17" s="36" t="s">
        <v>23</v>
      </c>
      <c r="B17" s="9">
        <v>0</v>
      </c>
      <c r="C17" s="9">
        <v>12</v>
      </c>
      <c r="D17" s="9">
        <v>47</v>
      </c>
      <c r="E17" s="9">
        <v>43</v>
      </c>
      <c r="F17" s="9">
        <v>28</v>
      </c>
      <c r="G17" s="9">
        <v>12</v>
      </c>
      <c r="H17" s="9">
        <v>32</v>
      </c>
      <c r="I17" s="9">
        <v>61</v>
      </c>
      <c r="J17" s="9">
        <v>2065</v>
      </c>
      <c r="K17" s="9">
        <v>402</v>
      </c>
      <c r="L17" s="9">
        <v>860</v>
      </c>
      <c r="M17" s="65">
        <f t="shared" si="0"/>
        <v>3562</v>
      </c>
    </row>
    <row r="18" spans="1:13" ht="16.5" customHeight="1">
      <c r="A18" s="36" t="s">
        <v>377</v>
      </c>
      <c r="B18" s="9">
        <v>11</v>
      </c>
      <c r="C18" s="9">
        <v>10</v>
      </c>
      <c r="D18" s="9">
        <v>52</v>
      </c>
      <c r="E18" s="9">
        <v>35</v>
      </c>
      <c r="F18" s="9">
        <v>8</v>
      </c>
      <c r="G18" s="9">
        <v>2</v>
      </c>
      <c r="H18" s="9">
        <v>24</v>
      </c>
      <c r="I18" s="9">
        <v>36</v>
      </c>
      <c r="J18" s="9">
        <v>1219</v>
      </c>
      <c r="K18" s="9">
        <v>89</v>
      </c>
      <c r="L18" s="9">
        <v>2071</v>
      </c>
      <c r="M18" s="65">
        <f t="shared" si="0"/>
        <v>3557</v>
      </c>
    </row>
    <row r="19" spans="1:13" ht="16.5" customHeight="1">
      <c r="A19" s="37" t="s">
        <v>53</v>
      </c>
      <c r="B19" s="10">
        <v>23</v>
      </c>
      <c r="C19" s="10">
        <v>17</v>
      </c>
      <c r="D19" s="10">
        <v>68</v>
      </c>
      <c r="E19" s="10">
        <v>69</v>
      </c>
      <c r="F19" s="10">
        <v>20</v>
      </c>
      <c r="G19" s="10">
        <v>9</v>
      </c>
      <c r="H19" s="10">
        <v>22</v>
      </c>
      <c r="I19" s="10">
        <v>27</v>
      </c>
      <c r="J19" s="10">
        <v>1658</v>
      </c>
      <c r="K19" s="10">
        <v>71</v>
      </c>
      <c r="L19" s="10">
        <v>1618</v>
      </c>
      <c r="M19" s="21">
        <f>SUM(B19:L19)</f>
        <v>3602</v>
      </c>
    </row>
    <row r="20" spans="2:13" ht="12.75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</row>
    <row r="21" spans="1:10" ht="12.75">
      <c r="A21" s="194" t="s">
        <v>349</v>
      </c>
      <c r="J21" s="167"/>
    </row>
    <row r="22" spans="1:10" ht="12.75">
      <c r="A22" s="59" t="s">
        <v>371</v>
      </c>
      <c r="J22" s="167"/>
    </row>
    <row r="23" ht="12.75">
      <c r="A23" s="216" t="s">
        <v>378</v>
      </c>
    </row>
  </sheetData>
  <sheetProtection/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&amp;CSpecial Educational Needs and Disability Tribunal  - 2012/13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5" zoomScaleNormal="85" zoomScalePageLayoutView="0" workbookViewId="0" topLeftCell="A1">
      <selection activeCell="G1" sqref="F1:G1"/>
    </sheetView>
  </sheetViews>
  <sheetFormatPr defaultColWidth="9.140625" defaultRowHeight="12.75"/>
  <cols>
    <col min="1" max="1" width="36.28125" style="0" customWidth="1"/>
    <col min="2" max="2" width="10.57421875" style="0" customWidth="1"/>
    <col min="3" max="3" width="11.00390625" style="0" customWidth="1"/>
    <col min="4" max="5" width="16.8515625" style="0" customWidth="1"/>
    <col min="6" max="6" width="16.8515625" style="98" customWidth="1"/>
    <col min="7" max="10" width="12.421875" style="0" customWidth="1"/>
  </cols>
  <sheetData>
    <row r="1" spans="1:6" ht="12.75">
      <c r="A1" s="1" t="s">
        <v>92</v>
      </c>
      <c r="F1" s="4" t="s">
        <v>39</v>
      </c>
    </row>
    <row r="2" ht="12.75">
      <c r="A2" t="s">
        <v>83</v>
      </c>
    </row>
    <row r="4" spans="1:6" ht="51.75" customHeight="1">
      <c r="A4" s="28" t="s">
        <v>343</v>
      </c>
      <c r="B4" s="284" t="s">
        <v>84</v>
      </c>
      <c r="C4" s="282"/>
      <c r="D4" s="96" t="s">
        <v>86</v>
      </c>
      <c r="E4" s="96" t="s">
        <v>87</v>
      </c>
      <c r="F4" s="97" t="s">
        <v>88</v>
      </c>
    </row>
    <row r="5" spans="1:6" ht="25.5">
      <c r="A5" s="94"/>
      <c r="B5" s="92" t="s">
        <v>85</v>
      </c>
      <c r="C5" s="97" t="s">
        <v>5</v>
      </c>
      <c r="D5" s="96" t="s">
        <v>85</v>
      </c>
      <c r="E5" s="96" t="s">
        <v>85</v>
      </c>
      <c r="F5" s="97" t="s">
        <v>85</v>
      </c>
    </row>
    <row r="6" spans="1:6" ht="12.75">
      <c r="A6" s="90" t="s">
        <v>283</v>
      </c>
      <c r="B6" s="109">
        <v>0.178</v>
      </c>
      <c r="C6" s="110">
        <v>0.038</v>
      </c>
      <c r="D6" s="111">
        <v>0.285</v>
      </c>
      <c r="E6" s="111">
        <v>0.177</v>
      </c>
      <c r="F6" s="110">
        <v>0.085</v>
      </c>
    </row>
    <row r="7" spans="1:6" ht="12.75">
      <c r="A7" s="90" t="s">
        <v>282</v>
      </c>
      <c r="B7" s="109">
        <v>0.216</v>
      </c>
      <c r="C7" s="110">
        <v>0.043</v>
      </c>
      <c r="D7" s="111">
        <v>0.315</v>
      </c>
      <c r="E7" s="111">
        <v>0.176</v>
      </c>
      <c r="F7" s="110">
        <v>0.098</v>
      </c>
    </row>
    <row r="8" spans="1:6" ht="12.75">
      <c r="A8" s="90" t="s">
        <v>281</v>
      </c>
      <c r="B8" s="109">
        <v>0.3</v>
      </c>
      <c r="C8" s="110">
        <v>0.037</v>
      </c>
      <c r="D8" s="111">
        <v>0.373</v>
      </c>
      <c r="E8" s="111">
        <v>0.168</v>
      </c>
      <c r="F8" s="110">
        <v>0.076</v>
      </c>
    </row>
    <row r="9" spans="1:6" ht="12.75">
      <c r="A9" s="90" t="s">
        <v>280</v>
      </c>
      <c r="B9" s="109">
        <v>0.23</v>
      </c>
      <c r="C9" s="110">
        <v>0.1</v>
      </c>
      <c r="D9" s="111">
        <v>0.22</v>
      </c>
      <c r="E9" s="111">
        <v>0.17</v>
      </c>
      <c r="F9" s="99" t="s">
        <v>40</v>
      </c>
    </row>
    <row r="10" spans="1:6" ht="12.75">
      <c r="A10" s="90" t="s">
        <v>279</v>
      </c>
      <c r="B10" s="112">
        <v>0.25</v>
      </c>
      <c r="C10" s="113">
        <v>0.11</v>
      </c>
      <c r="D10" s="114">
        <v>0.23</v>
      </c>
      <c r="E10" s="103">
        <v>0.2</v>
      </c>
      <c r="F10" s="99" t="s">
        <v>40</v>
      </c>
    </row>
    <row r="11" spans="1:6" ht="12.75">
      <c r="A11" s="90" t="s">
        <v>278</v>
      </c>
      <c r="B11" s="100">
        <v>0.24</v>
      </c>
      <c r="C11" s="101">
        <v>0.1</v>
      </c>
      <c r="D11" s="102">
        <v>0.24</v>
      </c>
      <c r="E11" s="103">
        <v>0.19</v>
      </c>
      <c r="F11" s="99" t="s">
        <v>40</v>
      </c>
    </row>
    <row r="12" spans="1:6" ht="12.75">
      <c r="A12" s="90" t="s">
        <v>277</v>
      </c>
      <c r="B12" s="100">
        <v>0.23</v>
      </c>
      <c r="C12" s="101">
        <v>0.1</v>
      </c>
      <c r="D12" s="102">
        <v>0.29</v>
      </c>
      <c r="E12" s="103">
        <v>0.18</v>
      </c>
      <c r="F12" s="99" t="s">
        <v>40</v>
      </c>
    </row>
    <row r="13" spans="1:6" ht="12.75">
      <c r="A13" s="90" t="s">
        <v>20</v>
      </c>
      <c r="B13" s="104">
        <v>0.22</v>
      </c>
      <c r="C13" s="105">
        <v>0.17</v>
      </c>
      <c r="D13" s="106">
        <v>0.25</v>
      </c>
      <c r="E13" s="103">
        <v>0.16</v>
      </c>
      <c r="F13" s="107">
        <v>0.05</v>
      </c>
    </row>
    <row r="14" spans="1:6" ht="12.75">
      <c r="A14" s="90" t="s">
        <v>21</v>
      </c>
      <c r="B14" s="104">
        <v>0.18</v>
      </c>
      <c r="C14" s="105">
        <v>0.15</v>
      </c>
      <c r="D14" s="106">
        <v>0.18</v>
      </c>
      <c r="E14" s="103">
        <v>0.18</v>
      </c>
      <c r="F14" s="107">
        <v>0.06</v>
      </c>
    </row>
    <row r="15" spans="1:6" ht="12.75">
      <c r="A15" s="90" t="s">
        <v>22</v>
      </c>
      <c r="B15" s="104">
        <v>0.18</v>
      </c>
      <c r="C15" s="105">
        <v>0.15</v>
      </c>
      <c r="D15" s="106">
        <v>0.18</v>
      </c>
      <c r="E15" s="103">
        <v>0.18</v>
      </c>
      <c r="F15" s="107">
        <v>0.06</v>
      </c>
    </row>
    <row r="16" spans="1:6" ht="12.75">
      <c r="A16" s="90" t="s">
        <v>23</v>
      </c>
      <c r="B16" s="132" t="s">
        <v>40</v>
      </c>
      <c r="C16" s="108" t="s">
        <v>40</v>
      </c>
      <c r="D16" s="103" t="s">
        <v>40</v>
      </c>
      <c r="E16" s="103" t="s">
        <v>40</v>
      </c>
      <c r="F16" s="133" t="s">
        <v>40</v>
      </c>
    </row>
    <row r="17" spans="1:6" ht="12.75">
      <c r="A17" s="90" t="s">
        <v>24</v>
      </c>
      <c r="B17" s="132" t="s">
        <v>40</v>
      </c>
      <c r="C17" s="108" t="s">
        <v>40</v>
      </c>
      <c r="D17" s="103" t="s">
        <v>40</v>
      </c>
      <c r="E17" s="103" t="s">
        <v>40</v>
      </c>
      <c r="F17" s="133" t="s">
        <v>40</v>
      </c>
    </row>
    <row r="18" spans="1:6" ht="12.75">
      <c r="A18" s="91" t="s">
        <v>53</v>
      </c>
      <c r="B18" s="199" t="s">
        <v>40</v>
      </c>
      <c r="C18" s="200" t="s">
        <v>40</v>
      </c>
      <c r="D18" s="201" t="s">
        <v>40</v>
      </c>
      <c r="E18" s="201" t="s">
        <v>40</v>
      </c>
      <c r="F18" s="202" t="s">
        <v>40</v>
      </c>
    </row>
    <row r="20" ht="12.75">
      <c r="A20" s="185" t="s">
        <v>349</v>
      </c>
    </row>
    <row r="21" ht="12.75">
      <c r="A21" t="s">
        <v>372</v>
      </c>
    </row>
  </sheetData>
  <sheetProtection/>
  <mergeCells count="1">
    <mergeCell ref="B4:C4"/>
  </mergeCells>
  <hyperlinks>
    <hyperlink ref="F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&amp;CSpecial Educational Needs and Disability Tribunal  - 2012/13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zoomScale="85" zoomScaleNormal="85" zoomScalePageLayoutView="0" workbookViewId="0" topLeftCell="A145">
      <selection activeCell="G190" sqref="G190"/>
    </sheetView>
  </sheetViews>
  <sheetFormatPr defaultColWidth="9.140625" defaultRowHeight="12.75"/>
  <cols>
    <col min="1" max="1" width="29.57421875" style="78" customWidth="1"/>
    <col min="2" max="2" width="8.140625" style="78" customWidth="1"/>
    <col min="3" max="7" width="9.421875" style="78" customWidth="1"/>
    <col min="8" max="16384" width="9.140625" style="78" customWidth="1"/>
  </cols>
  <sheetData>
    <row r="1" spans="1:8" ht="12.75">
      <c r="A1" s="140" t="s">
        <v>93</v>
      </c>
      <c r="B1" s="140"/>
      <c r="C1" s="140"/>
      <c r="G1" s="4" t="s">
        <v>39</v>
      </c>
      <c r="H1"/>
    </row>
    <row r="2" spans="1:6" ht="12.75">
      <c r="A2" s="61" t="s">
        <v>6</v>
      </c>
      <c r="B2" s="61"/>
      <c r="C2" s="61"/>
      <c r="D2" s="62"/>
      <c r="E2" s="62"/>
      <c r="F2" s="62"/>
    </row>
    <row r="3" spans="1:6" ht="12.75">
      <c r="A3" s="61"/>
      <c r="B3" s="61"/>
      <c r="C3" s="61"/>
      <c r="D3" s="62"/>
      <c r="E3" s="62"/>
      <c r="F3" s="62"/>
    </row>
    <row r="4" spans="1:7" s="139" customFormat="1" ht="99" customHeight="1">
      <c r="A4" s="206" t="s">
        <v>5</v>
      </c>
      <c r="B4" s="262" t="s">
        <v>20</v>
      </c>
      <c r="C4" s="265" t="s">
        <v>21</v>
      </c>
      <c r="D4" s="205" t="s">
        <v>22</v>
      </c>
      <c r="E4" s="265" t="s">
        <v>23</v>
      </c>
      <c r="F4" s="205" t="s">
        <v>24</v>
      </c>
      <c r="G4" s="265" t="s">
        <v>53</v>
      </c>
    </row>
    <row r="5" spans="1:7" ht="14.25" customHeight="1">
      <c r="A5" s="207"/>
      <c r="B5" s="147"/>
      <c r="C5" s="266"/>
      <c r="D5" s="137"/>
      <c r="E5" s="266"/>
      <c r="F5" s="137"/>
      <c r="G5" s="266"/>
    </row>
    <row r="6" spans="1:7" ht="12.75">
      <c r="A6" s="18" t="s">
        <v>313</v>
      </c>
      <c r="B6" s="263">
        <v>87</v>
      </c>
      <c r="C6" s="267">
        <v>77</v>
      </c>
      <c r="D6" s="261">
        <v>60</v>
      </c>
      <c r="E6" s="267">
        <v>84</v>
      </c>
      <c r="F6" s="261">
        <v>87</v>
      </c>
      <c r="G6" s="267">
        <v>98</v>
      </c>
    </row>
    <row r="7" spans="1:7" ht="12.75">
      <c r="A7" s="208" t="s">
        <v>160</v>
      </c>
      <c r="B7" s="264" t="s">
        <v>381</v>
      </c>
      <c r="C7" s="268" t="s">
        <v>381</v>
      </c>
      <c r="D7" s="260" t="s">
        <v>381</v>
      </c>
      <c r="E7" s="268" t="s">
        <v>381</v>
      </c>
      <c r="F7" s="260" t="s">
        <v>381</v>
      </c>
      <c r="G7" s="268" t="s">
        <v>381</v>
      </c>
    </row>
    <row r="8" spans="1:7" ht="12.75">
      <c r="A8" s="208" t="s">
        <v>166</v>
      </c>
      <c r="B8" s="264">
        <v>45</v>
      </c>
      <c r="C8" s="268">
        <v>33</v>
      </c>
      <c r="D8" s="260">
        <v>33</v>
      </c>
      <c r="E8" s="268">
        <v>43</v>
      </c>
      <c r="F8" s="260">
        <v>34</v>
      </c>
      <c r="G8" s="268">
        <v>45</v>
      </c>
    </row>
    <row r="9" spans="1:7" ht="12.75">
      <c r="A9" s="208" t="s">
        <v>172</v>
      </c>
      <c r="B9" s="264" t="s">
        <v>381</v>
      </c>
      <c r="C9" s="268">
        <v>7</v>
      </c>
      <c r="D9" s="260" t="s">
        <v>381</v>
      </c>
      <c r="E9" s="268">
        <v>15</v>
      </c>
      <c r="F9" s="260">
        <v>7</v>
      </c>
      <c r="G9" s="268">
        <v>9</v>
      </c>
    </row>
    <row r="10" spans="1:7" ht="12.75">
      <c r="A10" s="208" t="s">
        <v>180</v>
      </c>
      <c r="B10" s="264" t="s">
        <v>381</v>
      </c>
      <c r="C10" s="268" t="s">
        <v>381</v>
      </c>
      <c r="D10" s="260" t="s">
        <v>381</v>
      </c>
      <c r="E10" s="268" t="s">
        <v>381</v>
      </c>
      <c r="F10" s="260" t="s">
        <v>381</v>
      </c>
      <c r="G10" s="268" t="s">
        <v>381</v>
      </c>
    </row>
    <row r="11" spans="1:7" ht="12.75">
      <c r="A11" s="208" t="s">
        <v>204</v>
      </c>
      <c r="B11" s="264">
        <v>14</v>
      </c>
      <c r="C11" s="268" t="s">
        <v>381</v>
      </c>
      <c r="D11" s="260">
        <v>5</v>
      </c>
      <c r="E11" s="268" t="s">
        <v>381</v>
      </c>
      <c r="F11" s="260" t="s">
        <v>381</v>
      </c>
      <c r="G11" s="268" t="s">
        <v>381</v>
      </c>
    </row>
    <row r="12" spans="1:7" ht="12.75">
      <c r="A12" s="208" t="s">
        <v>206</v>
      </c>
      <c r="B12" s="264" t="s">
        <v>381</v>
      </c>
      <c r="C12" s="268" t="s">
        <v>381</v>
      </c>
      <c r="D12" s="260" t="s">
        <v>381</v>
      </c>
      <c r="E12" s="268" t="s">
        <v>381</v>
      </c>
      <c r="F12" s="260" t="s">
        <v>381</v>
      </c>
      <c r="G12" s="268" t="s">
        <v>381</v>
      </c>
    </row>
    <row r="13" spans="1:7" ht="12.75">
      <c r="A13" s="208" t="s">
        <v>212</v>
      </c>
      <c r="B13" s="264">
        <v>7</v>
      </c>
      <c r="C13" s="268">
        <v>10</v>
      </c>
      <c r="D13" s="260" t="s">
        <v>381</v>
      </c>
      <c r="E13" s="268" t="s">
        <v>381</v>
      </c>
      <c r="F13" s="260">
        <v>5</v>
      </c>
      <c r="G13" s="268">
        <v>5</v>
      </c>
    </row>
    <row r="14" spans="1:7" ht="12.75">
      <c r="A14" s="208" t="s">
        <v>215</v>
      </c>
      <c r="B14" s="264">
        <v>7</v>
      </c>
      <c r="C14" s="268">
        <v>6</v>
      </c>
      <c r="D14" s="260">
        <v>7</v>
      </c>
      <c r="E14" s="268">
        <v>11</v>
      </c>
      <c r="F14" s="260">
        <v>13</v>
      </c>
      <c r="G14" s="268">
        <v>17</v>
      </c>
    </row>
    <row r="15" spans="1:7" ht="12.75">
      <c r="A15" s="208" t="s">
        <v>225</v>
      </c>
      <c r="B15" s="264" t="s">
        <v>381</v>
      </c>
      <c r="C15" s="268" t="s">
        <v>381</v>
      </c>
      <c r="D15" s="260" t="s">
        <v>381</v>
      </c>
      <c r="E15" s="268" t="s">
        <v>381</v>
      </c>
      <c r="F15" s="260" t="s">
        <v>381</v>
      </c>
      <c r="G15" s="268" t="s">
        <v>381</v>
      </c>
    </row>
    <row r="16" spans="1:7" ht="12.75">
      <c r="A16" s="208" t="s">
        <v>239</v>
      </c>
      <c r="B16" s="264" t="s">
        <v>381</v>
      </c>
      <c r="C16" s="268">
        <v>5</v>
      </c>
      <c r="D16" s="260" t="s">
        <v>381</v>
      </c>
      <c r="E16" s="268" t="s">
        <v>381</v>
      </c>
      <c r="F16" s="260">
        <v>5</v>
      </c>
      <c r="G16" s="268" t="s">
        <v>381</v>
      </c>
    </row>
    <row r="17" spans="1:7" ht="12.75">
      <c r="A17" s="208" t="s">
        <v>244</v>
      </c>
      <c r="B17" s="264">
        <v>6</v>
      </c>
      <c r="C17" s="268">
        <v>6</v>
      </c>
      <c r="D17" s="260" t="s">
        <v>381</v>
      </c>
      <c r="E17" s="268" t="s">
        <v>381</v>
      </c>
      <c r="F17" s="260">
        <v>10</v>
      </c>
      <c r="G17" s="268" t="s">
        <v>381</v>
      </c>
    </row>
    <row r="18" spans="1:7" ht="12.75">
      <c r="A18" s="208" t="s">
        <v>247</v>
      </c>
      <c r="B18" s="264" t="s">
        <v>381</v>
      </c>
      <c r="C18" s="268" t="s">
        <v>381</v>
      </c>
      <c r="D18" s="260" t="s">
        <v>381</v>
      </c>
      <c r="E18" s="268" t="s">
        <v>381</v>
      </c>
      <c r="F18" s="260" t="s">
        <v>381</v>
      </c>
      <c r="G18" s="268">
        <v>12</v>
      </c>
    </row>
    <row r="19" spans="1:7" ht="12.75">
      <c r="A19" s="208"/>
      <c r="B19" s="264"/>
      <c r="C19" s="268"/>
      <c r="D19" s="260"/>
      <c r="E19" s="268"/>
      <c r="F19" s="260"/>
      <c r="G19" s="268"/>
    </row>
    <row r="20" spans="1:7" ht="12.75">
      <c r="A20" s="18" t="s">
        <v>314</v>
      </c>
      <c r="B20" s="263">
        <v>272</v>
      </c>
      <c r="C20" s="267">
        <v>239</v>
      </c>
      <c r="D20" s="261">
        <v>274</v>
      </c>
      <c r="E20" s="267">
        <v>318</v>
      </c>
      <c r="F20" s="261">
        <v>303</v>
      </c>
      <c r="G20" s="267">
        <v>356</v>
      </c>
    </row>
    <row r="21" spans="1:7" ht="12.75">
      <c r="A21" s="208" t="s">
        <v>299</v>
      </c>
      <c r="B21" s="264" t="s">
        <v>381</v>
      </c>
      <c r="C21" s="268" t="s">
        <v>381</v>
      </c>
      <c r="D21" s="260">
        <v>8</v>
      </c>
      <c r="E21" s="268">
        <v>6</v>
      </c>
      <c r="F21" s="260" t="s">
        <v>381</v>
      </c>
      <c r="G21" s="268" t="s">
        <v>381</v>
      </c>
    </row>
    <row r="22" spans="1:7" ht="12.75">
      <c r="A22" s="208" t="s">
        <v>141</v>
      </c>
      <c r="B22" s="264" t="s">
        <v>381</v>
      </c>
      <c r="C22" s="268" t="s">
        <v>381</v>
      </c>
      <c r="D22" s="260" t="s">
        <v>381</v>
      </c>
      <c r="E22" s="268" t="s">
        <v>381</v>
      </c>
      <c r="F22" s="260" t="s">
        <v>381</v>
      </c>
      <c r="G22" s="268" t="s">
        <v>381</v>
      </c>
    </row>
    <row r="23" spans="1:7" ht="12.75">
      <c r="A23" s="208" t="s">
        <v>142</v>
      </c>
      <c r="B23" s="264">
        <v>6</v>
      </c>
      <c r="C23" s="268">
        <v>7</v>
      </c>
      <c r="D23" s="260">
        <v>9</v>
      </c>
      <c r="E23" s="268" t="s">
        <v>381</v>
      </c>
      <c r="F23" s="260" t="s">
        <v>381</v>
      </c>
      <c r="G23" s="268" t="s">
        <v>381</v>
      </c>
    </row>
    <row r="24" spans="1:7" ht="12.75">
      <c r="A24" s="208" t="s">
        <v>150</v>
      </c>
      <c r="B24" s="264">
        <v>7</v>
      </c>
      <c r="C24" s="268">
        <v>5</v>
      </c>
      <c r="D24" s="260">
        <v>7</v>
      </c>
      <c r="E24" s="268" t="s">
        <v>381</v>
      </c>
      <c r="F24" s="260">
        <v>5</v>
      </c>
      <c r="G24" s="268" t="s">
        <v>381</v>
      </c>
    </row>
    <row r="25" spans="1:7" ht="12.75">
      <c r="A25" s="208" t="s">
        <v>155</v>
      </c>
      <c r="B25" s="264" t="s">
        <v>381</v>
      </c>
      <c r="C25" s="268" t="s">
        <v>381</v>
      </c>
      <c r="D25" s="260" t="s">
        <v>381</v>
      </c>
      <c r="E25" s="268" t="s">
        <v>381</v>
      </c>
      <c r="F25" s="260" t="s">
        <v>381</v>
      </c>
      <c r="G25" s="268">
        <v>45</v>
      </c>
    </row>
    <row r="26" spans="1:7" ht="12.75">
      <c r="A26" s="208" t="s">
        <v>301</v>
      </c>
      <c r="B26" s="264" t="s">
        <v>381</v>
      </c>
      <c r="C26" s="268" t="s">
        <v>381</v>
      </c>
      <c r="D26" s="260" t="s">
        <v>381</v>
      </c>
      <c r="E26" s="268" t="s">
        <v>381</v>
      </c>
      <c r="F26" s="260" t="s">
        <v>381</v>
      </c>
      <c r="G26" s="268">
        <v>19</v>
      </c>
    </row>
    <row r="27" spans="1:7" ht="14.25">
      <c r="A27" s="208" t="s">
        <v>352</v>
      </c>
      <c r="B27" s="264" t="s">
        <v>381</v>
      </c>
      <c r="C27" s="268" t="s">
        <v>381</v>
      </c>
      <c r="D27" s="260" t="s">
        <v>381</v>
      </c>
      <c r="E27" s="268">
        <v>43</v>
      </c>
      <c r="F27" s="260">
        <v>29</v>
      </c>
      <c r="G27" s="268" t="s">
        <v>381</v>
      </c>
    </row>
    <row r="28" spans="1:7" ht="12.75">
      <c r="A28" s="208" t="s">
        <v>159</v>
      </c>
      <c r="B28" s="264">
        <v>16</v>
      </c>
      <c r="C28" s="268">
        <v>17</v>
      </c>
      <c r="D28" s="260">
        <v>19</v>
      </c>
      <c r="E28" s="268">
        <v>12</v>
      </c>
      <c r="F28" s="260">
        <v>26</v>
      </c>
      <c r="G28" s="268">
        <v>14</v>
      </c>
    </row>
    <row r="29" spans="1:7" ht="12.75">
      <c r="A29" s="208" t="s">
        <v>176</v>
      </c>
      <c r="B29" s="264" t="s">
        <v>381</v>
      </c>
      <c r="C29" s="268">
        <v>7</v>
      </c>
      <c r="D29" s="260">
        <v>5</v>
      </c>
      <c r="E29" s="268">
        <v>11</v>
      </c>
      <c r="F29" s="260" t="s">
        <v>381</v>
      </c>
      <c r="G29" s="268">
        <v>6</v>
      </c>
    </row>
    <row r="30" spans="1:7" ht="12.75">
      <c r="A30" s="208" t="s">
        <v>192</v>
      </c>
      <c r="B30" s="264">
        <v>5</v>
      </c>
      <c r="C30" s="268" t="s">
        <v>381</v>
      </c>
      <c r="D30" s="260" t="s">
        <v>381</v>
      </c>
      <c r="E30" s="268" t="s">
        <v>381</v>
      </c>
      <c r="F30" s="260" t="s">
        <v>381</v>
      </c>
      <c r="G30" s="268" t="s">
        <v>381</v>
      </c>
    </row>
    <row r="31" spans="1:7" ht="12.75">
      <c r="A31" s="208" t="s">
        <v>194</v>
      </c>
      <c r="B31" s="264">
        <v>76</v>
      </c>
      <c r="C31" s="268">
        <v>60</v>
      </c>
      <c r="D31" s="260">
        <v>97</v>
      </c>
      <c r="E31" s="268">
        <v>67</v>
      </c>
      <c r="F31" s="260">
        <v>80</v>
      </c>
      <c r="G31" s="268">
        <v>81</v>
      </c>
    </row>
    <row r="32" spans="1:7" ht="12.75">
      <c r="A32" s="208" t="s">
        <v>199</v>
      </c>
      <c r="B32" s="264">
        <v>21</v>
      </c>
      <c r="C32" s="268">
        <v>22</v>
      </c>
      <c r="D32" s="260">
        <v>20</v>
      </c>
      <c r="E32" s="268">
        <v>38</v>
      </c>
      <c r="F32" s="260">
        <v>17</v>
      </c>
      <c r="G32" s="268">
        <v>21</v>
      </c>
    </row>
    <row r="33" spans="1:7" ht="12.75">
      <c r="A33" s="208" t="s">
        <v>201</v>
      </c>
      <c r="B33" s="264">
        <v>41</v>
      </c>
      <c r="C33" s="268">
        <v>39</v>
      </c>
      <c r="D33" s="260">
        <v>19</v>
      </c>
      <c r="E33" s="268">
        <v>26</v>
      </c>
      <c r="F33" s="260">
        <v>28</v>
      </c>
      <c r="G33" s="268">
        <v>36</v>
      </c>
    </row>
    <row r="34" spans="1:7" ht="12.75">
      <c r="A34" s="208" t="s">
        <v>217</v>
      </c>
      <c r="B34" s="264">
        <v>6</v>
      </c>
      <c r="C34" s="268">
        <v>8</v>
      </c>
      <c r="D34" s="260">
        <v>7</v>
      </c>
      <c r="E34" s="268">
        <v>12</v>
      </c>
      <c r="F34" s="260">
        <v>18</v>
      </c>
      <c r="G34" s="268">
        <v>13</v>
      </c>
    </row>
    <row r="35" spans="1:7" ht="12.75">
      <c r="A35" s="208" t="s">
        <v>227</v>
      </c>
      <c r="B35" s="264">
        <v>5</v>
      </c>
      <c r="C35" s="268" t="s">
        <v>381</v>
      </c>
      <c r="D35" s="260" t="s">
        <v>381</v>
      </c>
      <c r="E35" s="268" t="s">
        <v>381</v>
      </c>
      <c r="F35" s="260" t="s">
        <v>381</v>
      </c>
      <c r="G35" s="268">
        <v>13</v>
      </c>
    </row>
    <row r="36" spans="1:7" ht="12.75">
      <c r="A36" s="208" t="s">
        <v>230</v>
      </c>
      <c r="B36" s="264">
        <v>15</v>
      </c>
      <c r="C36" s="268">
        <v>12</v>
      </c>
      <c r="D36" s="260">
        <v>14</v>
      </c>
      <c r="E36" s="268">
        <v>23</v>
      </c>
      <c r="F36" s="260">
        <v>21</v>
      </c>
      <c r="G36" s="268">
        <v>12</v>
      </c>
    </row>
    <row r="37" spans="1:7" ht="12.75">
      <c r="A37" s="208" t="s">
        <v>232</v>
      </c>
      <c r="B37" s="264">
        <v>12</v>
      </c>
      <c r="C37" s="268">
        <v>12</v>
      </c>
      <c r="D37" s="260">
        <v>12</v>
      </c>
      <c r="E37" s="268">
        <v>15</v>
      </c>
      <c r="F37" s="260">
        <v>14</v>
      </c>
      <c r="G37" s="268">
        <v>16</v>
      </c>
    </row>
    <row r="38" spans="1:7" ht="12.75">
      <c r="A38" s="208" t="s">
        <v>307</v>
      </c>
      <c r="B38" s="264" t="s">
        <v>381</v>
      </c>
      <c r="C38" s="268" t="s">
        <v>381</v>
      </c>
      <c r="D38" s="260" t="s">
        <v>381</v>
      </c>
      <c r="E38" s="268" t="s">
        <v>381</v>
      </c>
      <c r="F38" s="260" t="s">
        <v>381</v>
      </c>
      <c r="G38" s="268" t="s">
        <v>381</v>
      </c>
    </row>
    <row r="39" spans="1:7" ht="12.75">
      <c r="A39" s="208" t="s">
        <v>243</v>
      </c>
      <c r="B39" s="264">
        <v>14</v>
      </c>
      <c r="C39" s="268">
        <v>7</v>
      </c>
      <c r="D39" s="260">
        <v>12</v>
      </c>
      <c r="E39" s="268">
        <v>16</v>
      </c>
      <c r="F39" s="260">
        <v>12</v>
      </c>
      <c r="G39" s="268">
        <v>11</v>
      </c>
    </row>
    <row r="40" spans="1:7" ht="12.75">
      <c r="A40" s="208" t="s">
        <v>251</v>
      </c>
      <c r="B40" s="264">
        <v>12</v>
      </c>
      <c r="C40" s="268">
        <v>10</v>
      </c>
      <c r="D40" s="260">
        <v>10</v>
      </c>
      <c r="E40" s="268">
        <v>7</v>
      </c>
      <c r="F40" s="260">
        <v>8</v>
      </c>
      <c r="G40" s="268">
        <v>16</v>
      </c>
    </row>
    <row r="41" spans="1:7" ht="12.75">
      <c r="A41" s="208" t="s">
        <v>255</v>
      </c>
      <c r="B41" s="264">
        <v>18</v>
      </c>
      <c r="C41" s="268">
        <v>11</v>
      </c>
      <c r="D41" s="260">
        <v>13</v>
      </c>
      <c r="E41" s="268">
        <v>22</v>
      </c>
      <c r="F41" s="260">
        <v>14</v>
      </c>
      <c r="G41" s="268">
        <v>19</v>
      </c>
    </row>
    <row r="42" spans="1:7" ht="12.75">
      <c r="A42" s="208" t="s">
        <v>260</v>
      </c>
      <c r="B42" s="264" t="s">
        <v>381</v>
      </c>
      <c r="C42" s="268" t="s">
        <v>381</v>
      </c>
      <c r="D42" s="260" t="s">
        <v>381</v>
      </c>
      <c r="E42" s="268" t="s">
        <v>381</v>
      </c>
      <c r="F42" s="260">
        <v>7</v>
      </c>
      <c r="G42" s="268">
        <v>5</v>
      </c>
    </row>
    <row r="43" spans="1:7" ht="12.75">
      <c r="A43" s="208" t="s">
        <v>265</v>
      </c>
      <c r="B43" s="264" t="s">
        <v>381</v>
      </c>
      <c r="C43" s="268" t="s">
        <v>381</v>
      </c>
      <c r="D43" s="260" t="s">
        <v>381</v>
      </c>
      <c r="E43" s="268" t="s">
        <v>381</v>
      </c>
      <c r="F43" s="260" t="s">
        <v>381</v>
      </c>
      <c r="G43" s="268">
        <v>9</v>
      </c>
    </row>
    <row r="44" spans="1:7" ht="12.75">
      <c r="A44" s="208" t="s">
        <v>267</v>
      </c>
      <c r="B44" s="264">
        <v>6</v>
      </c>
      <c r="C44" s="268">
        <v>5</v>
      </c>
      <c r="D44" s="260">
        <v>11</v>
      </c>
      <c r="E44" s="268" t="s">
        <v>381</v>
      </c>
      <c r="F44" s="260">
        <v>9</v>
      </c>
      <c r="G44" s="268">
        <v>10</v>
      </c>
    </row>
    <row r="45" spans="1:7" ht="12.75">
      <c r="A45" s="208"/>
      <c r="B45" s="264"/>
      <c r="C45" s="268"/>
      <c r="D45" s="260"/>
      <c r="E45" s="268"/>
      <c r="F45" s="260"/>
      <c r="G45" s="268"/>
    </row>
    <row r="46" spans="1:7" ht="12.75">
      <c r="A46" s="18" t="s">
        <v>315</v>
      </c>
      <c r="B46" s="263">
        <v>236</v>
      </c>
      <c r="C46" s="267">
        <v>169</v>
      </c>
      <c r="D46" s="261">
        <v>189</v>
      </c>
      <c r="E46" s="267">
        <v>217</v>
      </c>
      <c r="F46" s="261">
        <v>167</v>
      </c>
      <c r="G46" s="267">
        <v>188</v>
      </c>
    </row>
    <row r="47" spans="1:7" ht="12.75">
      <c r="A47" s="208" t="s">
        <v>138</v>
      </c>
      <c r="B47" s="264">
        <v>10</v>
      </c>
      <c r="C47" s="268">
        <v>10</v>
      </c>
      <c r="D47" s="260">
        <v>6</v>
      </c>
      <c r="E47" s="268">
        <v>16</v>
      </c>
      <c r="F47" s="260">
        <v>8</v>
      </c>
      <c r="G47" s="268">
        <v>16</v>
      </c>
    </row>
    <row r="48" spans="1:7" ht="12.75">
      <c r="A48" s="208" t="s">
        <v>145</v>
      </c>
      <c r="B48" s="264">
        <v>14</v>
      </c>
      <c r="C48" s="268">
        <v>9</v>
      </c>
      <c r="D48" s="260">
        <v>14</v>
      </c>
      <c r="E48" s="268">
        <v>8</v>
      </c>
      <c r="F48" s="260">
        <v>19</v>
      </c>
      <c r="G48" s="268">
        <v>15</v>
      </c>
    </row>
    <row r="49" spans="1:7" ht="12.75">
      <c r="A49" s="208" t="s">
        <v>151</v>
      </c>
      <c r="B49" s="264">
        <v>12</v>
      </c>
      <c r="C49" s="268">
        <v>15</v>
      </c>
      <c r="D49" s="260">
        <v>15</v>
      </c>
      <c r="E49" s="268">
        <v>17</v>
      </c>
      <c r="F49" s="260" t="s">
        <v>381</v>
      </c>
      <c r="G49" s="268">
        <v>9</v>
      </c>
    </row>
    <row r="50" spans="1:7" ht="12.75">
      <c r="A50" s="208" t="s">
        <v>163</v>
      </c>
      <c r="B50" s="264">
        <v>5</v>
      </c>
      <c r="C50" s="268" t="s">
        <v>381</v>
      </c>
      <c r="D50" s="260" t="s">
        <v>381</v>
      </c>
      <c r="E50" s="268">
        <v>6</v>
      </c>
      <c r="F50" s="260">
        <v>7</v>
      </c>
      <c r="G50" s="268" t="s">
        <v>381</v>
      </c>
    </row>
    <row r="51" spans="1:7" ht="12.75">
      <c r="A51" s="208" t="s">
        <v>168</v>
      </c>
      <c r="B51" s="264">
        <v>18</v>
      </c>
      <c r="C51" s="268">
        <v>12</v>
      </c>
      <c r="D51" s="260">
        <v>7</v>
      </c>
      <c r="E51" s="268">
        <v>5</v>
      </c>
      <c r="F51" s="260">
        <v>8</v>
      </c>
      <c r="G51" s="268">
        <v>5</v>
      </c>
    </row>
    <row r="52" spans="1:7" ht="12.75">
      <c r="A52" s="208" t="s">
        <v>303</v>
      </c>
      <c r="B52" s="264">
        <v>12</v>
      </c>
      <c r="C52" s="268">
        <v>9</v>
      </c>
      <c r="D52" s="260" t="s">
        <v>381</v>
      </c>
      <c r="E52" s="268">
        <v>6</v>
      </c>
      <c r="F52" s="260">
        <v>16</v>
      </c>
      <c r="G52" s="268">
        <v>16</v>
      </c>
    </row>
    <row r="53" spans="1:7" ht="12.75">
      <c r="A53" s="208" t="s">
        <v>191</v>
      </c>
      <c r="B53" s="264">
        <v>16</v>
      </c>
      <c r="C53" s="268">
        <v>10</v>
      </c>
      <c r="D53" s="260">
        <v>10</v>
      </c>
      <c r="E53" s="268">
        <v>12</v>
      </c>
      <c r="F53" s="260">
        <v>12</v>
      </c>
      <c r="G53" s="268">
        <v>11</v>
      </c>
    </row>
    <row r="54" spans="1:7" ht="12.75">
      <c r="A54" s="208" t="s">
        <v>195</v>
      </c>
      <c r="B54" s="264">
        <v>17</v>
      </c>
      <c r="C54" s="268">
        <v>23</v>
      </c>
      <c r="D54" s="260">
        <v>19</v>
      </c>
      <c r="E54" s="268">
        <v>33</v>
      </c>
      <c r="F54" s="260">
        <v>15</v>
      </c>
      <c r="G54" s="268">
        <v>25</v>
      </c>
    </row>
    <row r="55" spans="1:7" ht="12.75">
      <c r="A55" s="208" t="s">
        <v>209</v>
      </c>
      <c r="B55" s="264">
        <v>15</v>
      </c>
      <c r="C55" s="268" t="s">
        <v>381</v>
      </c>
      <c r="D55" s="260" t="s">
        <v>381</v>
      </c>
      <c r="E55" s="268" t="s">
        <v>381</v>
      </c>
      <c r="F55" s="260">
        <v>5</v>
      </c>
      <c r="G55" s="268">
        <v>8</v>
      </c>
    </row>
    <row r="56" spans="1:7" ht="12.75">
      <c r="A56" s="208" t="s">
        <v>210</v>
      </c>
      <c r="B56" s="264" t="s">
        <v>381</v>
      </c>
      <c r="C56" s="268" t="s">
        <v>381</v>
      </c>
      <c r="D56" s="260" t="s">
        <v>381</v>
      </c>
      <c r="E56" s="268" t="s">
        <v>381</v>
      </c>
      <c r="F56" s="260" t="s">
        <v>381</v>
      </c>
      <c r="G56" s="268" t="s">
        <v>381</v>
      </c>
    </row>
    <row r="57" spans="1:7" ht="12.75">
      <c r="A57" s="208" t="s">
        <v>213</v>
      </c>
      <c r="B57" s="264">
        <v>27</v>
      </c>
      <c r="C57" s="268">
        <v>17</v>
      </c>
      <c r="D57" s="260">
        <v>22</v>
      </c>
      <c r="E57" s="268">
        <v>18</v>
      </c>
      <c r="F57" s="260">
        <v>7</v>
      </c>
      <c r="G57" s="268">
        <v>16</v>
      </c>
    </row>
    <row r="58" spans="1:7" ht="12.75">
      <c r="A58" s="208" t="s">
        <v>228</v>
      </c>
      <c r="B58" s="264">
        <v>22</v>
      </c>
      <c r="C58" s="268">
        <v>11</v>
      </c>
      <c r="D58" s="260">
        <v>11</v>
      </c>
      <c r="E58" s="268" t="s">
        <v>381</v>
      </c>
      <c r="F58" s="260">
        <v>5</v>
      </c>
      <c r="G58" s="268" t="s">
        <v>381</v>
      </c>
    </row>
    <row r="59" spans="1:7" ht="12.75">
      <c r="A59" s="208" t="s">
        <v>233</v>
      </c>
      <c r="B59" s="264">
        <v>55</v>
      </c>
      <c r="C59" s="268">
        <v>40</v>
      </c>
      <c r="D59" s="260">
        <v>68</v>
      </c>
      <c r="E59" s="268">
        <v>79</v>
      </c>
      <c r="F59" s="260">
        <v>54</v>
      </c>
      <c r="G59" s="268">
        <v>55</v>
      </c>
    </row>
    <row r="60" spans="1:7" ht="12.75">
      <c r="A60" s="208" t="s">
        <v>256</v>
      </c>
      <c r="B60" s="264">
        <v>7</v>
      </c>
      <c r="C60" s="268">
        <v>5</v>
      </c>
      <c r="D60" s="260" t="s">
        <v>381</v>
      </c>
      <c r="E60" s="268">
        <v>6</v>
      </c>
      <c r="F60" s="260" t="s">
        <v>381</v>
      </c>
      <c r="G60" s="268" t="s">
        <v>381</v>
      </c>
    </row>
    <row r="61" spans="1:7" ht="12.75">
      <c r="A61" s="208" t="s">
        <v>308</v>
      </c>
      <c r="B61" s="264" t="s">
        <v>381</v>
      </c>
      <c r="C61" s="268" t="s">
        <v>381</v>
      </c>
      <c r="D61" s="260" t="s">
        <v>381</v>
      </c>
      <c r="E61" s="268" t="s">
        <v>381</v>
      </c>
      <c r="F61" s="260" t="s">
        <v>381</v>
      </c>
      <c r="G61" s="268" t="s">
        <v>381</v>
      </c>
    </row>
    <row r="62" spans="1:7" ht="12.75">
      <c r="A62" s="208"/>
      <c r="B62" s="264" t="s">
        <v>381</v>
      </c>
      <c r="C62" s="268" t="s">
        <v>381</v>
      </c>
      <c r="D62" s="260" t="s">
        <v>381</v>
      </c>
      <c r="E62" s="268" t="s">
        <v>381</v>
      </c>
      <c r="F62" s="260" t="s">
        <v>381</v>
      </c>
      <c r="G62" s="268" t="s">
        <v>381</v>
      </c>
    </row>
    <row r="63" spans="1:7" ht="12.75">
      <c r="A63" s="18" t="s">
        <v>316</v>
      </c>
      <c r="B63" s="263">
        <v>201</v>
      </c>
      <c r="C63" s="267">
        <v>179</v>
      </c>
      <c r="D63" s="261">
        <v>230</v>
      </c>
      <c r="E63" s="267">
        <v>215</v>
      </c>
      <c r="F63" s="261">
        <v>232</v>
      </c>
      <c r="G63" s="267">
        <v>212</v>
      </c>
    </row>
    <row r="64" spans="1:7" ht="12.75">
      <c r="A64" s="208" t="s">
        <v>302</v>
      </c>
      <c r="B64" s="264">
        <v>13</v>
      </c>
      <c r="C64" s="268">
        <v>11</v>
      </c>
      <c r="D64" s="260">
        <v>25</v>
      </c>
      <c r="E64" s="268">
        <v>6</v>
      </c>
      <c r="F64" s="260">
        <v>20</v>
      </c>
      <c r="G64" s="268">
        <v>14</v>
      </c>
    </row>
    <row r="65" spans="1:7" ht="12.75">
      <c r="A65" s="208" t="s">
        <v>161</v>
      </c>
      <c r="B65" s="264">
        <v>19</v>
      </c>
      <c r="C65" s="268">
        <v>22</v>
      </c>
      <c r="D65" s="260">
        <v>32</v>
      </c>
      <c r="E65" s="268">
        <v>46</v>
      </c>
      <c r="F65" s="260">
        <v>57</v>
      </c>
      <c r="G65" s="268">
        <v>28</v>
      </c>
    </row>
    <row r="66" spans="1:7" ht="12.75">
      <c r="A66" s="208" t="s">
        <v>304</v>
      </c>
      <c r="B66" s="264">
        <v>20</v>
      </c>
      <c r="C66" s="268">
        <v>12</v>
      </c>
      <c r="D66" s="260">
        <v>12</v>
      </c>
      <c r="E66" s="268">
        <v>14</v>
      </c>
      <c r="F66" s="260">
        <v>18</v>
      </c>
      <c r="G66" s="268">
        <v>17</v>
      </c>
    </row>
    <row r="67" spans="1:7" ht="12.75">
      <c r="A67" s="208" t="s">
        <v>196</v>
      </c>
      <c r="B67" s="264">
        <v>33</v>
      </c>
      <c r="C67" s="268">
        <v>30</v>
      </c>
      <c r="D67" s="260">
        <v>19</v>
      </c>
      <c r="E67" s="268">
        <v>29</v>
      </c>
      <c r="F67" s="260">
        <v>23</v>
      </c>
      <c r="G67" s="268">
        <v>44</v>
      </c>
    </row>
    <row r="68" spans="1:7" ht="12.75">
      <c r="A68" s="208" t="s">
        <v>198</v>
      </c>
      <c r="B68" s="264">
        <v>69</v>
      </c>
      <c r="C68" s="268">
        <v>47</v>
      </c>
      <c r="D68" s="260">
        <v>68</v>
      </c>
      <c r="E68" s="268">
        <v>33</v>
      </c>
      <c r="F68" s="260">
        <v>27</v>
      </c>
      <c r="G68" s="268">
        <v>27</v>
      </c>
    </row>
    <row r="69" spans="1:7" ht="12.75">
      <c r="A69" s="208" t="s">
        <v>214</v>
      </c>
      <c r="B69" s="264">
        <v>12</v>
      </c>
      <c r="C69" s="268">
        <v>17</v>
      </c>
      <c r="D69" s="260">
        <v>17</v>
      </c>
      <c r="E69" s="268">
        <v>24</v>
      </c>
      <c r="F69" s="260">
        <v>36</v>
      </c>
      <c r="G69" s="268">
        <v>36</v>
      </c>
    </row>
    <row r="70" spans="1:7" ht="12.75">
      <c r="A70" s="208" t="s">
        <v>305</v>
      </c>
      <c r="B70" s="264">
        <v>9</v>
      </c>
      <c r="C70" s="268">
        <v>7</v>
      </c>
      <c r="D70" s="260">
        <v>18</v>
      </c>
      <c r="E70" s="268">
        <v>11</v>
      </c>
      <c r="F70" s="260">
        <v>19</v>
      </c>
      <c r="G70" s="268">
        <v>17</v>
      </c>
    </row>
    <row r="71" spans="1:7" ht="12.75">
      <c r="A71" s="208" t="s">
        <v>216</v>
      </c>
      <c r="B71" s="264">
        <v>26</v>
      </c>
      <c r="C71" s="268">
        <v>28</v>
      </c>
      <c r="D71" s="260">
        <v>33</v>
      </c>
      <c r="E71" s="268">
        <v>48</v>
      </c>
      <c r="F71" s="260">
        <v>30</v>
      </c>
      <c r="G71" s="268">
        <v>27</v>
      </c>
    </row>
    <row r="72" spans="1:7" ht="12.75">
      <c r="A72" s="208" t="s">
        <v>229</v>
      </c>
      <c r="B72" s="264" t="s">
        <v>381</v>
      </c>
      <c r="C72" s="268">
        <v>5</v>
      </c>
      <c r="D72" s="260">
        <v>6</v>
      </c>
      <c r="E72" s="268" t="s">
        <v>381</v>
      </c>
      <c r="F72" s="260" t="s">
        <v>381</v>
      </c>
      <c r="G72" s="268" t="s">
        <v>381</v>
      </c>
    </row>
    <row r="73" spans="1:7" ht="12.75">
      <c r="A73" s="208"/>
      <c r="B73" s="264"/>
      <c r="C73" s="268"/>
      <c r="D73" s="260"/>
      <c r="E73" s="268"/>
      <c r="F73" s="260"/>
      <c r="G73" s="268"/>
    </row>
    <row r="74" spans="1:7" ht="12.75">
      <c r="A74" s="18" t="s">
        <v>317</v>
      </c>
      <c r="B74" s="263">
        <v>220</v>
      </c>
      <c r="C74" s="267">
        <v>248</v>
      </c>
      <c r="D74" s="261">
        <v>322</v>
      </c>
      <c r="E74" s="267">
        <v>381</v>
      </c>
      <c r="F74" s="261">
        <v>302</v>
      </c>
      <c r="G74" s="267">
        <v>263</v>
      </c>
    </row>
    <row r="75" spans="1:7" ht="12.75">
      <c r="A75" s="208" t="s">
        <v>140</v>
      </c>
      <c r="B75" s="264">
        <v>71</v>
      </c>
      <c r="C75" s="268">
        <v>87</v>
      </c>
      <c r="D75" s="260">
        <v>126</v>
      </c>
      <c r="E75" s="268">
        <v>162</v>
      </c>
      <c r="F75" s="260">
        <v>104</v>
      </c>
      <c r="G75" s="268">
        <v>63</v>
      </c>
    </row>
    <row r="76" spans="1:7" ht="12.75">
      <c r="A76" s="208" t="s">
        <v>157</v>
      </c>
      <c r="B76" s="264">
        <v>5</v>
      </c>
      <c r="C76" s="268" t="s">
        <v>381</v>
      </c>
      <c r="D76" s="260">
        <v>10</v>
      </c>
      <c r="E76" s="268">
        <v>8</v>
      </c>
      <c r="F76" s="260">
        <v>6</v>
      </c>
      <c r="G76" s="268">
        <v>10</v>
      </c>
    </row>
    <row r="77" spans="1:7" ht="12.75">
      <c r="A77" s="208" t="s">
        <v>165</v>
      </c>
      <c r="B77" s="264">
        <v>7</v>
      </c>
      <c r="C77" s="268">
        <v>11</v>
      </c>
      <c r="D77" s="260">
        <v>5</v>
      </c>
      <c r="E77" s="268">
        <v>6</v>
      </c>
      <c r="F77" s="260">
        <v>7</v>
      </c>
      <c r="G77" s="268" t="s">
        <v>381</v>
      </c>
    </row>
    <row r="78" spans="1:7" ht="12.75">
      <c r="A78" s="208" t="s">
        <v>182</v>
      </c>
      <c r="B78" s="264">
        <v>8</v>
      </c>
      <c r="C78" s="268">
        <v>11</v>
      </c>
      <c r="D78" s="260">
        <v>9</v>
      </c>
      <c r="E78" s="268">
        <v>8</v>
      </c>
      <c r="F78" s="260">
        <v>9</v>
      </c>
      <c r="G78" s="268">
        <v>5</v>
      </c>
    </row>
    <row r="79" spans="1:7" ht="12.75">
      <c r="A79" s="208" t="s">
        <v>231</v>
      </c>
      <c r="B79" s="264">
        <v>9</v>
      </c>
      <c r="C79" s="268">
        <v>5</v>
      </c>
      <c r="D79" s="260">
        <v>9</v>
      </c>
      <c r="E79" s="268">
        <v>19</v>
      </c>
      <c r="F79" s="260">
        <v>12</v>
      </c>
      <c r="G79" s="268">
        <v>13</v>
      </c>
    </row>
    <row r="80" spans="1:7" ht="12.75">
      <c r="A80" s="208" t="s">
        <v>234</v>
      </c>
      <c r="B80" s="264">
        <v>16</v>
      </c>
      <c r="C80" s="268">
        <v>15</v>
      </c>
      <c r="D80" s="260">
        <v>12</v>
      </c>
      <c r="E80" s="268">
        <v>17</v>
      </c>
      <c r="F80" s="260" t="s">
        <v>381</v>
      </c>
      <c r="G80" s="268">
        <v>22</v>
      </c>
    </row>
    <row r="81" spans="1:7" ht="12.75">
      <c r="A81" s="208" t="s">
        <v>236</v>
      </c>
      <c r="B81" s="264">
        <v>15</v>
      </c>
      <c r="C81" s="268">
        <v>24</v>
      </c>
      <c r="D81" s="260">
        <v>26</v>
      </c>
      <c r="E81" s="268">
        <v>19</v>
      </c>
      <c r="F81" s="260">
        <v>15</v>
      </c>
      <c r="G81" s="268">
        <v>15</v>
      </c>
    </row>
    <row r="82" spans="1:7" ht="12.75">
      <c r="A82" s="208" t="s">
        <v>242</v>
      </c>
      <c r="B82" s="264">
        <v>20</v>
      </c>
      <c r="C82" s="268">
        <v>31</v>
      </c>
      <c r="D82" s="260">
        <v>37</v>
      </c>
      <c r="E82" s="268">
        <v>49</v>
      </c>
      <c r="F82" s="260">
        <v>49</v>
      </c>
      <c r="G82" s="268">
        <v>50</v>
      </c>
    </row>
    <row r="83" spans="1:7" ht="12.75">
      <c r="A83" s="208" t="s">
        <v>245</v>
      </c>
      <c r="B83" s="264">
        <v>10</v>
      </c>
      <c r="C83" s="268">
        <v>12</v>
      </c>
      <c r="D83" s="260">
        <v>28</v>
      </c>
      <c r="E83" s="268">
        <v>23</v>
      </c>
      <c r="F83" s="260">
        <v>15</v>
      </c>
      <c r="G83" s="268">
        <v>13</v>
      </c>
    </row>
    <row r="84" spans="1:7" ht="12.75">
      <c r="A84" s="208" t="s">
        <v>296</v>
      </c>
      <c r="B84" s="264">
        <v>6</v>
      </c>
      <c r="C84" s="268">
        <v>8</v>
      </c>
      <c r="D84" s="260" t="s">
        <v>381</v>
      </c>
      <c r="E84" s="268">
        <v>9</v>
      </c>
      <c r="F84" s="260">
        <v>16</v>
      </c>
      <c r="G84" s="268">
        <v>15</v>
      </c>
    </row>
    <row r="85" spans="1:7" ht="12.75">
      <c r="A85" s="208" t="s">
        <v>257</v>
      </c>
      <c r="B85" s="264">
        <v>10</v>
      </c>
      <c r="C85" s="268" t="s">
        <v>381</v>
      </c>
      <c r="D85" s="260">
        <v>9</v>
      </c>
      <c r="E85" s="268">
        <v>9</v>
      </c>
      <c r="F85" s="260">
        <v>8</v>
      </c>
      <c r="G85" s="268">
        <v>6</v>
      </c>
    </row>
    <row r="86" spans="1:7" ht="12.75">
      <c r="A86" s="208" t="s">
        <v>261</v>
      </c>
      <c r="B86" s="264">
        <v>15</v>
      </c>
      <c r="C86" s="268">
        <v>14</v>
      </c>
      <c r="D86" s="260">
        <v>16</v>
      </c>
      <c r="E86" s="268">
        <v>16</v>
      </c>
      <c r="F86" s="260">
        <v>19</v>
      </c>
      <c r="G86" s="268">
        <v>17</v>
      </c>
    </row>
    <row r="87" spans="1:7" ht="12.75">
      <c r="A87" s="208" t="s">
        <v>269</v>
      </c>
      <c r="B87" s="264" t="s">
        <v>381</v>
      </c>
      <c r="C87" s="268" t="s">
        <v>381</v>
      </c>
      <c r="D87" s="260" t="s">
        <v>381</v>
      </c>
      <c r="E87" s="268" t="s">
        <v>381</v>
      </c>
      <c r="F87" s="260" t="s">
        <v>381</v>
      </c>
      <c r="G87" s="268" t="s">
        <v>381</v>
      </c>
    </row>
    <row r="88" spans="1:7" ht="12.75">
      <c r="A88" s="208" t="s">
        <v>270</v>
      </c>
      <c r="B88" s="264">
        <v>25</v>
      </c>
      <c r="C88" s="268">
        <v>23</v>
      </c>
      <c r="D88" s="260">
        <v>30</v>
      </c>
      <c r="E88" s="268">
        <v>33</v>
      </c>
      <c r="F88" s="260">
        <v>38</v>
      </c>
      <c r="G88" s="268">
        <v>30</v>
      </c>
    </row>
    <row r="89" spans="1:7" ht="12.75">
      <c r="A89" s="208"/>
      <c r="B89" s="264"/>
      <c r="C89" s="268"/>
      <c r="D89" s="260"/>
      <c r="E89" s="268"/>
      <c r="F89" s="260"/>
      <c r="G89" s="268"/>
    </row>
    <row r="90" spans="1:7" ht="12.75">
      <c r="A90" s="18" t="s">
        <v>318</v>
      </c>
      <c r="B90" s="263">
        <v>468</v>
      </c>
      <c r="C90" s="267">
        <v>360</v>
      </c>
      <c r="D90" s="261">
        <v>464</v>
      </c>
      <c r="E90" s="267">
        <v>448</v>
      </c>
      <c r="F90" s="261">
        <v>500</v>
      </c>
      <c r="G90" s="267">
        <v>474</v>
      </c>
    </row>
    <row r="91" spans="1:7" ht="12.75">
      <c r="A91" s="208" t="s">
        <v>310</v>
      </c>
      <c r="B91" s="264" t="s">
        <v>381</v>
      </c>
      <c r="C91" s="268" t="s">
        <v>381</v>
      </c>
      <c r="D91" s="260" t="s">
        <v>381</v>
      </c>
      <c r="E91" s="268" t="s">
        <v>381</v>
      </c>
      <c r="F91" s="260" t="s">
        <v>381</v>
      </c>
      <c r="G91" s="268" t="s">
        <v>381</v>
      </c>
    </row>
    <row r="92" spans="1:7" ht="12.75">
      <c r="A92" s="208" t="s">
        <v>154</v>
      </c>
      <c r="B92" s="264" t="s">
        <v>381</v>
      </c>
      <c r="C92" s="268" t="s">
        <v>381</v>
      </c>
      <c r="D92" s="260" t="s">
        <v>381</v>
      </c>
      <c r="E92" s="268">
        <v>11</v>
      </c>
      <c r="F92" s="260">
        <v>11</v>
      </c>
      <c r="G92" s="268">
        <v>5</v>
      </c>
    </row>
    <row r="93" spans="1:7" ht="14.25">
      <c r="A93" s="208" t="s">
        <v>348</v>
      </c>
      <c r="B93" s="264" t="s">
        <v>381</v>
      </c>
      <c r="C93" s="268" t="s">
        <v>381</v>
      </c>
      <c r="D93" s="260" t="s">
        <v>381</v>
      </c>
      <c r="E93" s="268" t="s">
        <v>381</v>
      </c>
      <c r="F93" s="260" t="s">
        <v>381</v>
      </c>
      <c r="G93" s="268">
        <v>5</v>
      </c>
    </row>
    <row r="94" spans="1:7" ht="12.75">
      <c r="A94" s="208" t="s">
        <v>152</v>
      </c>
      <c r="B94" s="264">
        <v>39</v>
      </c>
      <c r="C94" s="268">
        <v>36</v>
      </c>
      <c r="D94" s="260">
        <v>59</v>
      </c>
      <c r="E94" s="268">
        <v>36</v>
      </c>
      <c r="F94" s="260">
        <v>51</v>
      </c>
      <c r="G94" s="268">
        <v>44</v>
      </c>
    </row>
    <row r="95" spans="1:7" ht="12.75">
      <c r="A95" s="208" t="s">
        <v>171</v>
      </c>
      <c r="B95" s="264">
        <v>190</v>
      </c>
      <c r="C95" s="268">
        <v>130</v>
      </c>
      <c r="D95" s="260">
        <v>128</v>
      </c>
      <c r="E95" s="268">
        <v>108</v>
      </c>
      <c r="F95" s="260">
        <v>160</v>
      </c>
      <c r="G95" s="268">
        <v>148</v>
      </c>
    </row>
    <row r="96" spans="1:7" ht="12.75">
      <c r="A96" s="208" t="s">
        <v>183</v>
      </c>
      <c r="B96" s="264">
        <v>98</v>
      </c>
      <c r="C96" s="268">
        <v>58</v>
      </c>
      <c r="D96" s="260">
        <v>101</v>
      </c>
      <c r="E96" s="268">
        <v>101</v>
      </c>
      <c r="F96" s="260">
        <v>107</v>
      </c>
      <c r="G96" s="268">
        <v>70</v>
      </c>
    </row>
    <row r="97" spans="1:7" ht="12.75">
      <c r="A97" s="208" t="s">
        <v>200</v>
      </c>
      <c r="B97" s="264" t="s">
        <v>381</v>
      </c>
      <c r="C97" s="268" t="s">
        <v>381</v>
      </c>
      <c r="D97" s="260">
        <v>5</v>
      </c>
      <c r="E97" s="268">
        <v>6</v>
      </c>
      <c r="F97" s="260" t="s">
        <v>381</v>
      </c>
      <c r="G97" s="268">
        <v>6</v>
      </c>
    </row>
    <row r="98" spans="1:7" ht="12.75">
      <c r="A98" s="208" t="s">
        <v>208</v>
      </c>
      <c r="B98" s="264">
        <v>46</v>
      </c>
      <c r="C98" s="268">
        <v>51</v>
      </c>
      <c r="D98" s="260">
        <v>74</v>
      </c>
      <c r="E98" s="268">
        <v>89</v>
      </c>
      <c r="F98" s="260">
        <v>69</v>
      </c>
      <c r="G98" s="268">
        <v>103</v>
      </c>
    </row>
    <row r="99" spans="1:7" ht="12.75">
      <c r="A99" s="208" t="s">
        <v>219</v>
      </c>
      <c r="B99" s="264">
        <v>9</v>
      </c>
      <c r="C99" s="268">
        <v>7</v>
      </c>
      <c r="D99" s="260">
        <v>7</v>
      </c>
      <c r="E99" s="268">
        <v>9</v>
      </c>
      <c r="F99" s="260">
        <v>5</v>
      </c>
      <c r="G99" s="268">
        <v>9</v>
      </c>
    </row>
    <row r="100" spans="1:7" ht="12.75">
      <c r="A100" s="208" t="s">
        <v>306</v>
      </c>
      <c r="B100" s="264">
        <v>21</v>
      </c>
      <c r="C100" s="268">
        <v>17</v>
      </c>
      <c r="D100" s="260">
        <v>16</v>
      </c>
      <c r="E100" s="268">
        <v>8</v>
      </c>
      <c r="F100" s="260">
        <v>13</v>
      </c>
      <c r="G100" s="268" t="s">
        <v>381</v>
      </c>
    </row>
    <row r="101" spans="1:7" ht="12.75">
      <c r="A101" s="208" t="s">
        <v>246</v>
      </c>
      <c r="B101" s="264">
        <v>56</v>
      </c>
      <c r="C101" s="268">
        <v>55</v>
      </c>
      <c r="D101" s="260">
        <v>64</v>
      </c>
      <c r="E101" s="268">
        <v>69</v>
      </c>
      <c r="F101" s="260">
        <v>65</v>
      </c>
      <c r="G101" s="268">
        <v>63</v>
      </c>
    </row>
    <row r="102" spans="1:7" ht="12.75">
      <c r="A102" s="208" t="s">
        <v>252</v>
      </c>
      <c r="B102" s="264">
        <v>6</v>
      </c>
      <c r="C102" s="268" t="s">
        <v>381</v>
      </c>
      <c r="D102" s="260">
        <v>7</v>
      </c>
      <c r="E102" s="268">
        <v>8</v>
      </c>
      <c r="F102" s="260">
        <v>12</v>
      </c>
      <c r="G102" s="268">
        <v>18</v>
      </c>
    </row>
    <row r="103" spans="1:7" ht="12.75">
      <c r="A103" s="208"/>
      <c r="B103" s="264"/>
      <c r="C103" s="268"/>
      <c r="D103" s="260"/>
      <c r="E103" s="268"/>
      <c r="F103" s="260"/>
      <c r="G103" s="268"/>
    </row>
    <row r="104" spans="1:7" ht="12.75">
      <c r="A104" s="18" t="s">
        <v>319</v>
      </c>
      <c r="B104" s="263">
        <v>767</v>
      </c>
      <c r="C104" s="267">
        <v>691</v>
      </c>
      <c r="D104" s="261">
        <v>740</v>
      </c>
      <c r="E104" s="267">
        <v>861</v>
      </c>
      <c r="F104" s="261">
        <v>945</v>
      </c>
      <c r="G104" s="267">
        <v>913</v>
      </c>
    </row>
    <row r="105" spans="1:7" ht="12.75">
      <c r="A105" s="18" t="s">
        <v>320</v>
      </c>
      <c r="B105" s="264">
        <v>291</v>
      </c>
      <c r="C105" s="268">
        <v>266</v>
      </c>
      <c r="D105" s="260">
        <v>304</v>
      </c>
      <c r="E105" s="268">
        <v>306</v>
      </c>
      <c r="F105" s="260">
        <v>352</v>
      </c>
      <c r="G105" s="268">
        <v>382</v>
      </c>
    </row>
    <row r="106" spans="1:7" ht="12.75">
      <c r="A106" s="208" t="s">
        <v>153</v>
      </c>
      <c r="B106" s="264">
        <v>25</v>
      </c>
      <c r="C106" s="268">
        <v>11</v>
      </c>
      <c r="D106" s="260">
        <v>16</v>
      </c>
      <c r="E106" s="268">
        <v>16</v>
      </c>
      <c r="F106" s="260">
        <v>16</v>
      </c>
      <c r="G106" s="268">
        <v>17</v>
      </c>
    </row>
    <row r="107" spans="1:7" ht="12.75">
      <c r="A107" s="208" t="s">
        <v>311</v>
      </c>
      <c r="B107" s="264" t="s">
        <v>381</v>
      </c>
      <c r="C107" s="268" t="s">
        <v>381</v>
      </c>
      <c r="D107" s="260" t="s">
        <v>381</v>
      </c>
      <c r="E107" s="268" t="s">
        <v>381</v>
      </c>
      <c r="F107" s="260" t="s">
        <v>381</v>
      </c>
      <c r="G107" s="268" t="s">
        <v>381</v>
      </c>
    </row>
    <row r="108" spans="1:7" ht="12.75">
      <c r="A108" s="208" t="s">
        <v>175</v>
      </c>
      <c r="B108" s="264">
        <v>22</v>
      </c>
      <c r="C108" s="268">
        <v>37</v>
      </c>
      <c r="D108" s="260">
        <v>43</v>
      </c>
      <c r="E108" s="268">
        <v>37</v>
      </c>
      <c r="F108" s="260">
        <v>59</v>
      </c>
      <c r="G108" s="268">
        <v>44</v>
      </c>
    </row>
    <row r="109" spans="1:7" ht="12.75">
      <c r="A109" s="208" t="s">
        <v>294</v>
      </c>
      <c r="B109" s="264">
        <v>15</v>
      </c>
      <c r="C109" s="268">
        <v>23</v>
      </c>
      <c r="D109" s="260">
        <v>24</v>
      </c>
      <c r="E109" s="268">
        <v>17</v>
      </c>
      <c r="F109" s="260">
        <v>19</v>
      </c>
      <c r="G109" s="268">
        <v>18</v>
      </c>
    </row>
    <row r="110" spans="1:7" ht="12.75">
      <c r="A110" s="208" t="s">
        <v>178</v>
      </c>
      <c r="B110" s="264">
        <v>28</v>
      </c>
      <c r="C110" s="268">
        <v>21</v>
      </c>
      <c r="D110" s="260">
        <v>20</v>
      </c>
      <c r="E110" s="268">
        <v>28</v>
      </c>
      <c r="F110" s="260">
        <v>26</v>
      </c>
      <c r="G110" s="268">
        <v>27</v>
      </c>
    </row>
    <row r="111" spans="1:7" ht="12.75">
      <c r="A111" s="208" t="s">
        <v>188</v>
      </c>
      <c r="B111" s="264">
        <v>14</v>
      </c>
      <c r="C111" s="268">
        <v>15</v>
      </c>
      <c r="D111" s="260">
        <v>13</v>
      </c>
      <c r="E111" s="268" t="s">
        <v>381</v>
      </c>
      <c r="F111" s="260">
        <v>5</v>
      </c>
      <c r="G111" s="268">
        <v>9</v>
      </c>
    </row>
    <row r="112" spans="1:7" ht="12.75">
      <c r="A112" s="208" t="s">
        <v>295</v>
      </c>
      <c r="B112" s="264">
        <v>7</v>
      </c>
      <c r="C112" s="268">
        <v>7</v>
      </c>
      <c r="D112" s="260">
        <v>10</v>
      </c>
      <c r="E112" s="268">
        <v>18</v>
      </c>
      <c r="F112" s="260">
        <v>22</v>
      </c>
      <c r="G112" s="268">
        <v>11</v>
      </c>
    </row>
    <row r="113" spans="1:7" ht="12.75">
      <c r="A113" s="208" t="s">
        <v>193</v>
      </c>
      <c r="B113" s="264">
        <v>32</v>
      </c>
      <c r="C113" s="268">
        <v>37</v>
      </c>
      <c r="D113" s="260">
        <v>36</v>
      </c>
      <c r="E113" s="268">
        <v>42</v>
      </c>
      <c r="F113" s="260">
        <v>27</v>
      </c>
      <c r="G113" s="268">
        <v>59</v>
      </c>
    </row>
    <row r="114" spans="1:7" ht="12.75">
      <c r="A114" s="208" t="s">
        <v>197</v>
      </c>
      <c r="B114" s="264">
        <v>43</v>
      </c>
      <c r="C114" s="268">
        <v>31</v>
      </c>
      <c r="D114" s="260">
        <v>55</v>
      </c>
      <c r="E114" s="268">
        <v>47</v>
      </c>
      <c r="F114" s="260">
        <v>58</v>
      </c>
      <c r="G114" s="268">
        <v>59</v>
      </c>
    </row>
    <row r="115" spans="1:7" ht="12.75">
      <c r="A115" s="208" t="s">
        <v>207</v>
      </c>
      <c r="B115" s="264">
        <v>19</v>
      </c>
      <c r="C115" s="268">
        <v>21</v>
      </c>
      <c r="D115" s="260">
        <v>12</v>
      </c>
      <c r="E115" s="268">
        <v>17</v>
      </c>
      <c r="F115" s="260">
        <v>28</v>
      </c>
      <c r="G115" s="268">
        <v>32</v>
      </c>
    </row>
    <row r="116" spans="1:7" ht="12.75">
      <c r="A116" s="208" t="s">
        <v>241</v>
      </c>
      <c r="B116" s="264">
        <v>37</v>
      </c>
      <c r="C116" s="268">
        <v>27</v>
      </c>
      <c r="D116" s="260">
        <v>25</v>
      </c>
      <c r="E116" s="268">
        <v>25</v>
      </c>
      <c r="F116" s="260">
        <v>34</v>
      </c>
      <c r="G116" s="268">
        <v>43</v>
      </c>
    </row>
    <row r="117" spans="1:7" ht="12.75">
      <c r="A117" s="208" t="s">
        <v>254</v>
      </c>
      <c r="B117" s="264" t="s">
        <v>381</v>
      </c>
      <c r="C117" s="268">
        <v>7</v>
      </c>
      <c r="D117" s="260" t="s">
        <v>381</v>
      </c>
      <c r="E117" s="268">
        <v>6</v>
      </c>
      <c r="F117" s="260">
        <v>7</v>
      </c>
      <c r="G117" s="268" t="s">
        <v>381</v>
      </c>
    </row>
    <row r="118" spans="1:7" ht="12.75">
      <c r="A118" s="208" t="s">
        <v>259</v>
      </c>
      <c r="B118" s="264">
        <v>40</v>
      </c>
      <c r="C118" s="268">
        <v>17</v>
      </c>
      <c r="D118" s="260">
        <v>33</v>
      </c>
      <c r="E118" s="268">
        <v>29</v>
      </c>
      <c r="F118" s="260">
        <v>38</v>
      </c>
      <c r="G118" s="268">
        <v>48</v>
      </c>
    </row>
    <row r="119" spans="1:7" ht="12.75">
      <c r="A119" s="208" t="s">
        <v>264</v>
      </c>
      <c r="B119" s="264">
        <v>6</v>
      </c>
      <c r="C119" s="268">
        <v>12</v>
      </c>
      <c r="D119" s="260">
        <v>15</v>
      </c>
      <c r="E119" s="268">
        <v>20</v>
      </c>
      <c r="F119" s="260">
        <v>13</v>
      </c>
      <c r="G119" s="268">
        <v>14</v>
      </c>
    </row>
    <row r="120" spans="1:7" ht="12.75">
      <c r="A120" s="208"/>
      <c r="B120" s="264"/>
      <c r="C120" s="268"/>
      <c r="D120" s="260"/>
      <c r="E120" s="268"/>
      <c r="F120" s="260"/>
      <c r="G120" s="268"/>
    </row>
    <row r="121" spans="1:7" ht="12.75">
      <c r="A121" s="18" t="s">
        <v>321</v>
      </c>
      <c r="B121" s="263">
        <v>476</v>
      </c>
      <c r="C121" s="267">
        <v>425</v>
      </c>
      <c r="D121" s="261">
        <v>436</v>
      </c>
      <c r="E121" s="267">
        <v>555</v>
      </c>
      <c r="F121" s="261">
        <v>593</v>
      </c>
      <c r="G121" s="267">
        <v>531</v>
      </c>
    </row>
    <row r="122" spans="1:7" ht="12.75">
      <c r="A122" s="208" t="s">
        <v>293</v>
      </c>
      <c r="B122" s="264">
        <v>7</v>
      </c>
      <c r="C122" s="268">
        <v>10</v>
      </c>
      <c r="D122" s="260">
        <v>13</v>
      </c>
      <c r="E122" s="268">
        <v>11</v>
      </c>
      <c r="F122" s="260">
        <v>25</v>
      </c>
      <c r="G122" s="268">
        <v>19</v>
      </c>
    </row>
    <row r="123" spans="1:7" ht="12.75">
      <c r="A123" s="208" t="s">
        <v>137</v>
      </c>
      <c r="B123" s="264">
        <v>39</v>
      </c>
      <c r="C123" s="268">
        <v>50</v>
      </c>
      <c r="D123" s="260">
        <v>39</v>
      </c>
      <c r="E123" s="268">
        <v>38</v>
      </c>
      <c r="F123" s="260">
        <v>33</v>
      </c>
      <c r="G123" s="268">
        <v>25</v>
      </c>
    </row>
    <row r="124" spans="1:7" ht="12.75">
      <c r="A124" s="208" t="s">
        <v>139</v>
      </c>
      <c r="B124" s="264">
        <v>36</v>
      </c>
      <c r="C124" s="268">
        <v>34</v>
      </c>
      <c r="D124" s="260">
        <v>26</v>
      </c>
      <c r="E124" s="268">
        <v>34</v>
      </c>
      <c r="F124" s="260">
        <v>36</v>
      </c>
      <c r="G124" s="268">
        <v>22</v>
      </c>
    </row>
    <row r="125" spans="1:7" ht="12.75">
      <c r="A125" s="208" t="s">
        <v>146</v>
      </c>
      <c r="B125" s="264">
        <v>6</v>
      </c>
      <c r="C125" s="268">
        <v>8</v>
      </c>
      <c r="D125" s="260">
        <v>7</v>
      </c>
      <c r="E125" s="268">
        <v>10</v>
      </c>
      <c r="F125" s="260">
        <v>30</v>
      </c>
      <c r="G125" s="268">
        <v>27</v>
      </c>
    </row>
    <row r="126" spans="1:7" ht="12.75">
      <c r="A126" s="208" t="s">
        <v>148</v>
      </c>
      <c r="B126" s="264">
        <v>71</v>
      </c>
      <c r="C126" s="268">
        <v>40</v>
      </c>
      <c r="D126" s="260">
        <v>39</v>
      </c>
      <c r="E126" s="268">
        <v>59</v>
      </c>
      <c r="F126" s="260">
        <v>49</v>
      </c>
      <c r="G126" s="268">
        <v>50</v>
      </c>
    </row>
    <row r="127" spans="1:7" ht="12.75">
      <c r="A127" s="208" t="s">
        <v>158</v>
      </c>
      <c r="B127" s="264">
        <v>66</v>
      </c>
      <c r="C127" s="268">
        <v>50</v>
      </c>
      <c r="D127" s="260">
        <v>58</v>
      </c>
      <c r="E127" s="268">
        <v>67</v>
      </c>
      <c r="F127" s="260">
        <v>54</v>
      </c>
      <c r="G127" s="268">
        <v>71</v>
      </c>
    </row>
    <row r="128" spans="1:7" ht="12.75">
      <c r="A128" s="208" t="s">
        <v>167</v>
      </c>
      <c r="B128" s="264">
        <v>21</v>
      </c>
      <c r="C128" s="268">
        <v>31</v>
      </c>
      <c r="D128" s="260">
        <v>21</v>
      </c>
      <c r="E128" s="268">
        <v>32</v>
      </c>
      <c r="F128" s="260">
        <v>56</v>
      </c>
      <c r="G128" s="268">
        <v>26</v>
      </c>
    </row>
    <row r="129" spans="1:7" ht="12.75">
      <c r="A129" s="208" t="s">
        <v>170</v>
      </c>
      <c r="B129" s="264">
        <v>48</v>
      </c>
      <c r="C129" s="268">
        <v>42</v>
      </c>
      <c r="D129" s="260">
        <v>50</v>
      </c>
      <c r="E129" s="268">
        <v>57</v>
      </c>
      <c r="F129" s="260">
        <v>72</v>
      </c>
      <c r="G129" s="268">
        <v>65</v>
      </c>
    </row>
    <row r="130" spans="1:7" ht="12.75">
      <c r="A130" s="208" t="s">
        <v>174</v>
      </c>
      <c r="B130" s="264">
        <v>19</v>
      </c>
      <c r="C130" s="268">
        <v>23</v>
      </c>
      <c r="D130" s="260">
        <v>23</v>
      </c>
      <c r="E130" s="268">
        <v>40</v>
      </c>
      <c r="F130" s="260">
        <v>34</v>
      </c>
      <c r="G130" s="268">
        <v>32</v>
      </c>
    </row>
    <row r="131" spans="1:7" ht="12.75">
      <c r="A131" s="208" t="s">
        <v>179</v>
      </c>
      <c r="B131" s="264">
        <v>18</v>
      </c>
      <c r="C131" s="268">
        <v>20</v>
      </c>
      <c r="D131" s="260">
        <v>24</v>
      </c>
      <c r="E131" s="268">
        <v>16</v>
      </c>
      <c r="F131" s="260">
        <v>21</v>
      </c>
      <c r="G131" s="268">
        <v>19</v>
      </c>
    </row>
    <row r="132" spans="1:7" ht="12.75">
      <c r="A132" s="208" t="s">
        <v>181</v>
      </c>
      <c r="B132" s="264" t="s">
        <v>381</v>
      </c>
      <c r="C132" s="268" t="s">
        <v>381</v>
      </c>
      <c r="D132" s="260" t="s">
        <v>381</v>
      </c>
      <c r="E132" s="268">
        <v>8</v>
      </c>
      <c r="F132" s="260">
        <v>10</v>
      </c>
      <c r="G132" s="268">
        <v>7</v>
      </c>
    </row>
    <row r="133" spans="1:7" ht="12.75">
      <c r="A133" s="208" t="s">
        <v>184</v>
      </c>
      <c r="B133" s="264">
        <v>11</v>
      </c>
      <c r="C133" s="268">
        <v>12</v>
      </c>
      <c r="D133" s="260">
        <v>12</v>
      </c>
      <c r="E133" s="268">
        <v>21</v>
      </c>
      <c r="F133" s="260">
        <v>26</v>
      </c>
      <c r="G133" s="268">
        <v>22</v>
      </c>
    </row>
    <row r="134" spans="1:7" ht="12.75">
      <c r="A134" s="208" t="s">
        <v>185</v>
      </c>
      <c r="B134" s="264">
        <v>14</v>
      </c>
      <c r="C134" s="268">
        <v>5</v>
      </c>
      <c r="D134" s="260">
        <v>15</v>
      </c>
      <c r="E134" s="268">
        <v>16</v>
      </c>
      <c r="F134" s="260">
        <v>13</v>
      </c>
      <c r="G134" s="268">
        <v>20</v>
      </c>
    </row>
    <row r="135" spans="1:7" ht="12.75">
      <c r="A135" s="208" t="s">
        <v>190</v>
      </c>
      <c r="B135" s="264">
        <v>17</v>
      </c>
      <c r="C135" s="268">
        <v>10</v>
      </c>
      <c r="D135" s="260">
        <v>11</v>
      </c>
      <c r="E135" s="268">
        <v>12</v>
      </c>
      <c r="F135" s="260">
        <v>13</v>
      </c>
      <c r="G135" s="268">
        <v>6</v>
      </c>
    </row>
    <row r="136" spans="1:7" ht="12.75">
      <c r="A136" s="208" t="s">
        <v>203</v>
      </c>
      <c r="B136" s="264">
        <v>22</v>
      </c>
      <c r="C136" s="268">
        <v>16</v>
      </c>
      <c r="D136" s="260">
        <v>30</v>
      </c>
      <c r="E136" s="268">
        <v>30</v>
      </c>
      <c r="F136" s="260">
        <v>13</v>
      </c>
      <c r="G136" s="268">
        <v>29</v>
      </c>
    </row>
    <row r="137" spans="1:7" ht="12.75">
      <c r="A137" s="208" t="s">
        <v>224</v>
      </c>
      <c r="B137" s="264">
        <v>35</v>
      </c>
      <c r="C137" s="268">
        <v>19</v>
      </c>
      <c r="D137" s="260">
        <v>23</v>
      </c>
      <c r="E137" s="268">
        <v>27</v>
      </c>
      <c r="F137" s="260">
        <v>28</v>
      </c>
      <c r="G137" s="268">
        <v>17</v>
      </c>
    </row>
    <row r="138" spans="1:7" ht="12.75">
      <c r="A138" s="208" t="s">
        <v>226</v>
      </c>
      <c r="B138" s="264">
        <v>12</v>
      </c>
      <c r="C138" s="268">
        <v>16</v>
      </c>
      <c r="D138" s="260">
        <v>5</v>
      </c>
      <c r="E138" s="268">
        <v>13</v>
      </c>
      <c r="F138" s="260">
        <v>11</v>
      </c>
      <c r="G138" s="268">
        <v>14</v>
      </c>
    </row>
    <row r="139" spans="1:7" ht="12.75">
      <c r="A139" s="208" t="s">
        <v>249</v>
      </c>
      <c r="B139" s="264">
        <v>11</v>
      </c>
      <c r="C139" s="268">
        <v>21</v>
      </c>
      <c r="D139" s="260">
        <v>26</v>
      </c>
      <c r="E139" s="268">
        <v>53</v>
      </c>
      <c r="F139" s="260">
        <v>45</v>
      </c>
      <c r="G139" s="268">
        <v>43</v>
      </c>
    </row>
    <row r="140" spans="1:7" ht="12.75">
      <c r="A140" s="208" t="s">
        <v>258</v>
      </c>
      <c r="B140" s="264">
        <v>23</v>
      </c>
      <c r="C140" s="268">
        <v>17</v>
      </c>
      <c r="D140" s="260">
        <v>10</v>
      </c>
      <c r="E140" s="268">
        <v>11</v>
      </c>
      <c r="F140" s="260">
        <v>24</v>
      </c>
      <c r="G140" s="268">
        <v>17</v>
      </c>
    </row>
    <row r="141" spans="1:7" ht="12.75">
      <c r="A141" s="208"/>
      <c r="B141" s="264"/>
      <c r="C141" s="268"/>
      <c r="D141" s="260"/>
      <c r="E141" s="268"/>
      <c r="F141" s="260"/>
      <c r="G141" s="268"/>
    </row>
    <row r="142" spans="1:7" ht="12.75">
      <c r="A142" s="18" t="s">
        <v>322</v>
      </c>
      <c r="B142" s="263">
        <v>786</v>
      </c>
      <c r="C142" s="267">
        <v>724</v>
      </c>
      <c r="D142" s="261">
        <v>701</v>
      </c>
      <c r="E142" s="267">
        <v>737</v>
      </c>
      <c r="F142" s="261">
        <v>762</v>
      </c>
      <c r="G142" s="267">
        <v>822</v>
      </c>
    </row>
    <row r="143" spans="1:7" ht="12.75">
      <c r="A143" s="208" t="s">
        <v>144</v>
      </c>
      <c r="B143" s="264">
        <v>6</v>
      </c>
      <c r="C143" s="268">
        <v>5</v>
      </c>
      <c r="D143" s="260" t="s">
        <v>381</v>
      </c>
      <c r="E143" s="268">
        <v>5</v>
      </c>
      <c r="F143" s="260">
        <v>8</v>
      </c>
      <c r="G143" s="268">
        <v>8</v>
      </c>
    </row>
    <row r="144" spans="1:7" ht="12.75">
      <c r="A144" s="208" t="s">
        <v>147</v>
      </c>
      <c r="B144" s="264">
        <v>27</v>
      </c>
      <c r="C144" s="268">
        <v>17</v>
      </c>
      <c r="D144" s="260">
        <v>26</v>
      </c>
      <c r="E144" s="268">
        <v>26</v>
      </c>
      <c r="F144" s="260">
        <v>44</v>
      </c>
      <c r="G144" s="268">
        <v>18</v>
      </c>
    </row>
    <row r="145" spans="1:7" ht="12.75">
      <c r="A145" s="208" t="s">
        <v>149</v>
      </c>
      <c r="B145" s="264">
        <v>35</v>
      </c>
      <c r="C145" s="268">
        <v>32</v>
      </c>
      <c r="D145" s="260">
        <v>27</v>
      </c>
      <c r="E145" s="268">
        <v>21</v>
      </c>
      <c r="F145" s="260">
        <v>33</v>
      </c>
      <c r="G145" s="268">
        <v>43</v>
      </c>
    </row>
    <row r="146" spans="1:7" ht="12.75">
      <c r="A146" s="208" t="s">
        <v>169</v>
      </c>
      <c r="B146" s="264">
        <v>49</v>
      </c>
      <c r="C146" s="268">
        <v>82</v>
      </c>
      <c r="D146" s="260">
        <v>53</v>
      </c>
      <c r="E146" s="268">
        <v>59</v>
      </c>
      <c r="F146" s="260">
        <v>51</v>
      </c>
      <c r="G146" s="268">
        <v>58</v>
      </c>
    </row>
    <row r="147" spans="1:7" ht="12.75">
      <c r="A147" s="208" t="s">
        <v>177</v>
      </c>
      <c r="B147" s="264">
        <v>118</v>
      </c>
      <c r="C147" s="268">
        <v>132</v>
      </c>
      <c r="D147" s="260">
        <v>122</v>
      </c>
      <c r="E147" s="268">
        <v>136</v>
      </c>
      <c r="F147" s="260">
        <v>110</v>
      </c>
      <c r="G147" s="268">
        <v>139</v>
      </c>
    </row>
    <row r="148" spans="1:7" ht="12.75">
      <c r="A148" s="208" t="s">
        <v>186</v>
      </c>
      <c r="B148" s="264">
        <v>17</v>
      </c>
      <c r="C148" s="268">
        <v>10</v>
      </c>
      <c r="D148" s="260">
        <v>9</v>
      </c>
      <c r="E148" s="268">
        <v>26</v>
      </c>
      <c r="F148" s="260">
        <v>19</v>
      </c>
      <c r="G148" s="268">
        <v>30</v>
      </c>
    </row>
    <row r="149" spans="1:7" ht="12.75">
      <c r="A149" s="208" t="s">
        <v>189</v>
      </c>
      <c r="B149" s="264">
        <v>152</v>
      </c>
      <c r="C149" s="268">
        <v>130</v>
      </c>
      <c r="D149" s="260">
        <v>141</v>
      </c>
      <c r="E149" s="268">
        <v>144</v>
      </c>
      <c r="F149" s="260">
        <v>184</v>
      </c>
      <c r="G149" s="268">
        <v>215</v>
      </c>
    </row>
    <row r="150" spans="1:7" ht="12.75">
      <c r="A150" s="208" t="s">
        <v>202</v>
      </c>
      <c r="B150" s="264">
        <v>30</v>
      </c>
      <c r="C150" s="268">
        <v>33</v>
      </c>
      <c r="D150" s="260">
        <v>52</v>
      </c>
      <c r="E150" s="268">
        <v>55</v>
      </c>
      <c r="F150" s="260">
        <v>35</v>
      </c>
      <c r="G150" s="268">
        <v>37</v>
      </c>
    </row>
    <row r="151" spans="1:7" ht="12.75">
      <c r="A151" s="208" t="s">
        <v>205</v>
      </c>
      <c r="B151" s="264">
        <v>11</v>
      </c>
      <c r="C151" s="268">
        <v>12</v>
      </c>
      <c r="D151" s="260">
        <v>14</v>
      </c>
      <c r="E151" s="268">
        <v>9</v>
      </c>
      <c r="F151" s="260">
        <v>13</v>
      </c>
      <c r="G151" s="268">
        <v>15</v>
      </c>
    </row>
    <row r="152" spans="1:7" ht="12.75">
      <c r="A152" s="208" t="s">
        <v>218</v>
      </c>
      <c r="B152" s="264">
        <v>17</v>
      </c>
      <c r="C152" s="268">
        <v>9</v>
      </c>
      <c r="D152" s="260">
        <v>19</v>
      </c>
      <c r="E152" s="268">
        <v>16</v>
      </c>
      <c r="F152" s="260">
        <v>14</v>
      </c>
      <c r="G152" s="268">
        <v>18</v>
      </c>
    </row>
    <row r="153" spans="1:7" ht="12.75">
      <c r="A153" s="208" t="s">
        <v>222</v>
      </c>
      <c r="B153" s="264">
        <v>10</v>
      </c>
      <c r="C153" s="268">
        <v>5</v>
      </c>
      <c r="D153" s="260">
        <v>5</v>
      </c>
      <c r="E153" s="268">
        <v>6</v>
      </c>
      <c r="F153" s="260">
        <v>6</v>
      </c>
      <c r="G153" s="268">
        <v>8</v>
      </c>
    </row>
    <row r="154" spans="1:7" ht="12.75">
      <c r="A154" s="208" t="s">
        <v>223</v>
      </c>
      <c r="B154" s="264" t="s">
        <v>381</v>
      </c>
      <c r="C154" s="268" t="s">
        <v>381</v>
      </c>
      <c r="D154" s="260" t="s">
        <v>381</v>
      </c>
      <c r="E154" s="268">
        <v>5</v>
      </c>
      <c r="F154" s="260">
        <v>8</v>
      </c>
      <c r="G154" s="268">
        <v>6</v>
      </c>
    </row>
    <row r="155" spans="1:7" ht="12.75">
      <c r="A155" s="208" t="s">
        <v>235</v>
      </c>
      <c r="B155" s="264">
        <v>11</v>
      </c>
      <c r="C155" s="268">
        <v>6</v>
      </c>
      <c r="D155" s="260">
        <v>6</v>
      </c>
      <c r="E155" s="268" t="s">
        <v>381</v>
      </c>
      <c r="F155" s="260">
        <v>7</v>
      </c>
      <c r="G155" s="268" t="s">
        <v>381</v>
      </c>
    </row>
    <row r="156" spans="1:7" ht="12.75">
      <c r="A156" s="208" t="s">
        <v>240</v>
      </c>
      <c r="B156" s="264">
        <v>25</v>
      </c>
      <c r="C156" s="268">
        <v>15</v>
      </c>
      <c r="D156" s="260">
        <v>16</v>
      </c>
      <c r="E156" s="268">
        <v>17</v>
      </c>
      <c r="F156" s="260">
        <v>28</v>
      </c>
      <c r="G156" s="268">
        <v>19</v>
      </c>
    </row>
    <row r="157" spans="1:7" ht="12.75">
      <c r="A157" s="208" t="s">
        <v>248</v>
      </c>
      <c r="B157" s="264">
        <v>157</v>
      </c>
      <c r="C157" s="268">
        <v>132</v>
      </c>
      <c r="D157" s="260">
        <v>147</v>
      </c>
      <c r="E157" s="268">
        <v>157</v>
      </c>
      <c r="F157" s="260">
        <v>142</v>
      </c>
      <c r="G157" s="268">
        <v>139</v>
      </c>
    </row>
    <row r="158" spans="1:7" ht="12.75">
      <c r="A158" s="208" t="s">
        <v>262</v>
      </c>
      <c r="B158" s="264">
        <v>7</v>
      </c>
      <c r="C158" s="268" t="s">
        <v>381</v>
      </c>
      <c r="D158" s="260" t="s">
        <v>381</v>
      </c>
      <c r="E158" s="268">
        <v>6</v>
      </c>
      <c r="F158" s="260">
        <v>6</v>
      </c>
      <c r="G158" s="268">
        <v>7</v>
      </c>
    </row>
    <row r="159" spans="1:7" ht="12.75">
      <c r="A159" s="208" t="s">
        <v>263</v>
      </c>
      <c r="B159" s="264">
        <v>99</v>
      </c>
      <c r="C159" s="268">
        <v>82</v>
      </c>
      <c r="D159" s="260">
        <v>35</v>
      </c>
      <c r="E159" s="268">
        <v>35</v>
      </c>
      <c r="F159" s="260">
        <v>33</v>
      </c>
      <c r="G159" s="268">
        <v>39</v>
      </c>
    </row>
    <row r="160" spans="1:7" ht="12.75">
      <c r="A160" s="208" t="s">
        <v>297</v>
      </c>
      <c r="B160" s="264">
        <v>6</v>
      </c>
      <c r="C160" s="268">
        <v>5</v>
      </c>
      <c r="D160" s="260">
        <v>13</v>
      </c>
      <c r="E160" s="268">
        <v>9</v>
      </c>
      <c r="F160" s="260">
        <v>12</v>
      </c>
      <c r="G160" s="268">
        <v>9</v>
      </c>
    </row>
    <row r="161" spans="1:7" ht="12.75">
      <c r="A161" s="208" t="s">
        <v>268</v>
      </c>
      <c r="B161" s="264">
        <v>7</v>
      </c>
      <c r="C161" s="268">
        <v>9</v>
      </c>
      <c r="D161" s="260">
        <v>7</v>
      </c>
      <c r="E161" s="268" t="s">
        <v>381</v>
      </c>
      <c r="F161" s="260">
        <v>9</v>
      </c>
      <c r="G161" s="268">
        <v>10</v>
      </c>
    </row>
    <row r="162" spans="1:7" ht="12.75">
      <c r="A162" s="208"/>
      <c r="B162" s="264"/>
      <c r="C162" s="268"/>
      <c r="D162" s="260"/>
      <c r="E162" s="268"/>
      <c r="F162" s="260"/>
      <c r="G162" s="268"/>
    </row>
    <row r="163" spans="1:7" ht="12.75">
      <c r="A163" s="18" t="s">
        <v>323</v>
      </c>
      <c r="B163" s="263">
        <v>311</v>
      </c>
      <c r="C163" s="267">
        <v>282</v>
      </c>
      <c r="D163" s="261">
        <v>282</v>
      </c>
      <c r="E163" s="267">
        <v>301</v>
      </c>
      <c r="F163" s="261">
        <v>259</v>
      </c>
      <c r="G163" s="267">
        <v>276</v>
      </c>
    </row>
    <row r="164" spans="1:7" ht="12.75">
      <c r="A164" s="208" t="s">
        <v>298</v>
      </c>
      <c r="B164" s="264">
        <v>6</v>
      </c>
      <c r="C164" s="268">
        <v>11</v>
      </c>
      <c r="D164" s="260" t="s">
        <v>381</v>
      </c>
      <c r="E164" s="268">
        <v>11</v>
      </c>
      <c r="F164" s="260" t="s">
        <v>381</v>
      </c>
      <c r="G164" s="268" t="s">
        <v>381</v>
      </c>
    </row>
    <row r="165" spans="1:7" ht="12.75">
      <c r="A165" s="208" t="s">
        <v>143</v>
      </c>
      <c r="B165" s="264" t="s">
        <v>381</v>
      </c>
      <c r="C165" s="268" t="s">
        <v>381</v>
      </c>
      <c r="D165" s="260">
        <v>5</v>
      </c>
      <c r="E165" s="268">
        <v>7</v>
      </c>
      <c r="F165" s="260" t="s">
        <v>381</v>
      </c>
      <c r="G165" s="268" t="s">
        <v>381</v>
      </c>
    </row>
    <row r="166" spans="1:7" ht="12.75">
      <c r="A166" s="208" t="s">
        <v>300</v>
      </c>
      <c r="B166" s="264">
        <v>51</v>
      </c>
      <c r="C166" s="268">
        <v>40</v>
      </c>
      <c r="D166" s="260">
        <v>37</v>
      </c>
      <c r="E166" s="268">
        <v>38</v>
      </c>
      <c r="F166" s="260">
        <v>29</v>
      </c>
      <c r="G166" s="268">
        <v>31</v>
      </c>
    </row>
    <row r="167" spans="1:7" ht="12.75">
      <c r="A167" s="208" t="s">
        <v>156</v>
      </c>
      <c r="B167" s="264">
        <v>12</v>
      </c>
      <c r="C167" s="268">
        <v>15</v>
      </c>
      <c r="D167" s="260">
        <v>22</v>
      </c>
      <c r="E167" s="268">
        <v>18</v>
      </c>
      <c r="F167" s="260">
        <v>19</v>
      </c>
      <c r="G167" s="268">
        <v>19</v>
      </c>
    </row>
    <row r="168" spans="1:7" ht="12.75">
      <c r="A168" s="208" t="s">
        <v>162</v>
      </c>
      <c r="B168" s="264">
        <v>31</v>
      </c>
      <c r="C168" s="268">
        <v>32</v>
      </c>
      <c r="D168" s="260">
        <v>35</v>
      </c>
      <c r="E168" s="268">
        <v>38</v>
      </c>
      <c r="F168" s="260">
        <v>33</v>
      </c>
      <c r="G168" s="268">
        <v>30</v>
      </c>
    </row>
    <row r="169" spans="1:7" ht="12.75">
      <c r="A169" s="208" t="s">
        <v>164</v>
      </c>
      <c r="B169" s="264">
        <v>10</v>
      </c>
      <c r="C169" s="268">
        <v>5</v>
      </c>
      <c r="D169" s="260">
        <v>16</v>
      </c>
      <c r="E169" s="268">
        <v>13</v>
      </c>
      <c r="F169" s="260">
        <v>7</v>
      </c>
      <c r="G169" s="268">
        <v>11</v>
      </c>
    </row>
    <row r="170" spans="1:7" ht="12.75">
      <c r="A170" s="208" t="s">
        <v>173</v>
      </c>
      <c r="B170" s="264">
        <v>50</v>
      </c>
      <c r="C170" s="268">
        <v>35</v>
      </c>
      <c r="D170" s="260">
        <v>41</v>
      </c>
      <c r="E170" s="268">
        <v>45</v>
      </c>
      <c r="F170" s="260">
        <v>37</v>
      </c>
      <c r="G170" s="268">
        <v>44</v>
      </c>
    </row>
    <row r="171" spans="1:7" ht="12.75">
      <c r="A171" s="208" t="s">
        <v>187</v>
      </c>
      <c r="B171" s="264" t="s">
        <v>381</v>
      </c>
      <c r="C171" s="268" t="s">
        <v>381</v>
      </c>
      <c r="D171" s="260" t="s">
        <v>381</v>
      </c>
      <c r="E171" s="268" t="s">
        <v>381</v>
      </c>
      <c r="F171" s="260" t="s">
        <v>381</v>
      </c>
      <c r="G171" s="268" t="s">
        <v>381</v>
      </c>
    </row>
    <row r="172" spans="1:7" ht="12.75">
      <c r="A172" s="208" t="s">
        <v>211</v>
      </c>
      <c r="B172" s="264">
        <v>23</v>
      </c>
      <c r="C172" s="268">
        <v>25</v>
      </c>
      <c r="D172" s="260">
        <v>26</v>
      </c>
      <c r="E172" s="268">
        <v>19</v>
      </c>
      <c r="F172" s="260">
        <v>30</v>
      </c>
      <c r="G172" s="268">
        <v>22</v>
      </c>
    </row>
    <row r="173" spans="1:7" ht="12.75">
      <c r="A173" s="208" t="s">
        <v>220</v>
      </c>
      <c r="B173" s="264">
        <v>8</v>
      </c>
      <c r="C173" s="268" t="s">
        <v>381</v>
      </c>
      <c r="D173" s="260" t="s">
        <v>381</v>
      </c>
      <c r="E173" s="268" t="s">
        <v>381</v>
      </c>
      <c r="F173" s="260" t="s">
        <v>381</v>
      </c>
      <c r="G173" s="268">
        <v>6</v>
      </c>
    </row>
    <row r="174" spans="1:7" ht="12.75">
      <c r="A174" s="208" t="s">
        <v>221</v>
      </c>
      <c r="B174" s="264" t="s">
        <v>381</v>
      </c>
      <c r="C174" s="268">
        <v>11</v>
      </c>
      <c r="D174" s="260" t="s">
        <v>381</v>
      </c>
      <c r="E174" s="268">
        <v>6</v>
      </c>
      <c r="F174" s="260" t="s">
        <v>381</v>
      </c>
      <c r="G174" s="268" t="s">
        <v>381</v>
      </c>
    </row>
    <row r="175" spans="1:7" ht="12.75">
      <c r="A175" s="208" t="s">
        <v>237</v>
      </c>
      <c r="B175" s="264">
        <v>38</v>
      </c>
      <c r="C175" s="268">
        <v>44</v>
      </c>
      <c r="D175" s="260">
        <v>36</v>
      </c>
      <c r="E175" s="268">
        <v>37</v>
      </c>
      <c r="F175" s="260">
        <v>31</v>
      </c>
      <c r="G175" s="268">
        <v>35</v>
      </c>
    </row>
    <row r="176" spans="1:7" ht="12.75">
      <c r="A176" s="208" t="s">
        <v>238</v>
      </c>
      <c r="B176" s="264">
        <v>14</v>
      </c>
      <c r="C176" s="268">
        <v>7</v>
      </c>
      <c r="D176" s="260">
        <v>9</v>
      </c>
      <c r="E176" s="268">
        <v>10</v>
      </c>
      <c r="F176" s="260">
        <v>5</v>
      </c>
      <c r="G176" s="268">
        <v>6</v>
      </c>
    </row>
    <row r="177" spans="1:7" ht="12.75">
      <c r="A177" s="208" t="s">
        <v>250</v>
      </c>
      <c r="B177" s="264">
        <v>8</v>
      </c>
      <c r="C177" s="268">
        <v>10</v>
      </c>
      <c r="D177" s="260">
        <v>10</v>
      </c>
      <c r="E177" s="268">
        <v>6</v>
      </c>
      <c r="F177" s="260">
        <v>9</v>
      </c>
      <c r="G177" s="268">
        <v>9</v>
      </c>
    </row>
    <row r="178" spans="1:7" ht="12.75">
      <c r="A178" s="208" t="s">
        <v>253</v>
      </c>
      <c r="B178" s="264" t="s">
        <v>381</v>
      </c>
      <c r="C178" s="268" t="s">
        <v>381</v>
      </c>
      <c r="D178" s="260" t="s">
        <v>381</v>
      </c>
      <c r="E178" s="268" t="s">
        <v>381</v>
      </c>
      <c r="F178" s="260" t="s">
        <v>381</v>
      </c>
      <c r="G178" s="268" t="s">
        <v>381</v>
      </c>
    </row>
    <row r="179" spans="1:7" ht="12.75">
      <c r="A179" s="208" t="s">
        <v>266</v>
      </c>
      <c r="B179" s="264">
        <v>52</v>
      </c>
      <c r="C179" s="268">
        <v>39</v>
      </c>
      <c r="D179" s="260">
        <v>38</v>
      </c>
      <c r="E179" s="268">
        <v>46</v>
      </c>
      <c r="F179" s="260">
        <v>46</v>
      </c>
      <c r="G179" s="268">
        <v>58</v>
      </c>
    </row>
    <row r="180" spans="1:7" ht="12.75">
      <c r="A180" s="209"/>
      <c r="B180" s="264"/>
      <c r="C180" s="268"/>
      <c r="D180" s="260"/>
      <c r="E180" s="268"/>
      <c r="F180" s="260"/>
      <c r="G180" s="268"/>
    </row>
    <row r="181" spans="1:7" ht="12.75">
      <c r="A181" s="19" t="s">
        <v>312</v>
      </c>
      <c r="B181" s="269">
        <v>3348</v>
      </c>
      <c r="C181" s="270">
        <v>2969</v>
      </c>
      <c r="D181" s="236">
        <v>3262</v>
      </c>
      <c r="E181" s="270">
        <v>3562</v>
      </c>
      <c r="F181" s="236">
        <v>3557</v>
      </c>
      <c r="G181" s="270">
        <v>3602</v>
      </c>
    </row>
    <row r="183" ht="12.75">
      <c r="A183" s="204" t="s">
        <v>349</v>
      </c>
    </row>
    <row r="184" spans="1:7" ht="12.75">
      <c r="A184" s="78" t="s">
        <v>350</v>
      </c>
      <c r="G184" s="203"/>
    </row>
    <row r="185" ht="12.75">
      <c r="A185" s="78" t="s">
        <v>351</v>
      </c>
    </row>
    <row r="187" ht="12.75">
      <c r="A187" s="2" t="s">
        <v>353</v>
      </c>
    </row>
    <row r="188" ht="12.75">
      <c r="A188" s="139" t="s">
        <v>385</v>
      </c>
    </row>
  </sheetData>
  <sheetProtection/>
  <hyperlinks>
    <hyperlink ref="G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&amp;CSpecial Educational Needs and Disability Tribunal  - 2012/13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8"/>
  <sheetViews>
    <sheetView zoomScale="85" zoomScaleNormal="85" zoomScalePageLayoutView="0" workbookViewId="0" topLeftCell="A1">
      <selection activeCell="O18" sqref="O18"/>
    </sheetView>
  </sheetViews>
  <sheetFormatPr defaultColWidth="9.140625" defaultRowHeight="12.75"/>
  <cols>
    <col min="1" max="1" width="28.421875" style="7" customWidth="1"/>
    <col min="2" max="2" width="11.28125" style="7" customWidth="1"/>
    <col min="3" max="3" width="11.28125" style="3" customWidth="1"/>
    <col min="4" max="4" width="11.28125" style="148" customWidth="1"/>
    <col min="5" max="6" width="11.28125" style="3" customWidth="1"/>
    <col min="7" max="7" width="11.28125" style="148" customWidth="1"/>
    <col min="8" max="9" width="11.28125" style="3" customWidth="1"/>
    <col min="10" max="10" width="11.28125" style="148" customWidth="1"/>
    <col min="11" max="13" width="11.28125" style="3" customWidth="1"/>
    <col min="14" max="14" width="12.8515625" style="3" bestFit="1" customWidth="1"/>
    <col min="15" max="15" width="10.28125" style="3" bestFit="1" customWidth="1"/>
    <col min="16" max="16384" width="9.140625" style="3" customWidth="1"/>
  </cols>
  <sheetData>
    <row r="1" spans="1:13" ht="12.75">
      <c r="A1" s="5" t="s">
        <v>94</v>
      </c>
      <c r="E1" s="184"/>
      <c r="M1" s="60" t="s">
        <v>39</v>
      </c>
    </row>
    <row r="2" spans="1:10" ht="12.75">
      <c r="A2" s="61" t="s">
        <v>309</v>
      </c>
      <c r="B2" s="136"/>
      <c r="C2" s="62"/>
      <c r="D2" s="149"/>
      <c r="E2" s="62"/>
      <c r="F2" s="62"/>
      <c r="G2" s="156"/>
      <c r="H2" s="62"/>
      <c r="I2" s="62"/>
      <c r="J2" s="156"/>
    </row>
    <row r="3" ht="12.75">
      <c r="A3" s="63" t="s">
        <v>272</v>
      </c>
    </row>
    <row r="4" ht="12.75">
      <c r="A4" s="63"/>
    </row>
    <row r="5" spans="1:13" ht="32.25" customHeight="1">
      <c r="A5" s="285" t="s">
        <v>5</v>
      </c>
      <c r="B5" s="287" t="s">
        <v>22</v>
      </c>
      <c r="C5" s="288"/>
      <c r="D5" s="289"/>
      <c r="E5" s="287" t="s">
        <v>23</v>
      </c>
      <c r="F5" s="288"/>
      <c r="G5" s="289"/>
      <c r="H5" s="287" t="s">
        <v>24</v>
      </c>
      <c r="I5" s="288"/>
      <c r="J5" s="289"/>
      <c r="K5" s="287" t="s">
        <v>382</v>
      </c>
      <c r="L5" s="288"/>
      <c r="M5" s="289"/>
    </row>
    <row r="6" spans="1:13" ht="51">
      <c r="A6" s="286"/>
      <c r="B6" s="143" t="s">
        <v>58</v>
      </c>
      <c r="C6" s="138" t="s">
        <v>324</v>
      </c>
      <c r="D6" s="150" t="s">
        <v>136</v>
      </c>
      <c r="E6" s="147" t="s">
        <v>58</v>
      </c>
      <c r="F6" s="138" t="s">
        <v>324</v>
      </c>
      <c r="G6" s="150" t="s">
        <v>136</v>
      </c>
      <c r="H6" s="147" t="s">
        <v>58</v>
      </c>
      <c r="I6" s="138" t="s">
        <v>325</v>
      </c>
      <c r="J6" s="150" t="s">
        <v>136</v>
      </c>
      <c r="K6" s="147" t="s">
        <v>58</v>
      </c>
      <c r="L6" s="138" t="s">
        <v>326</v>
      </c>
      <c r="M6" s="144" t="s">
        <v>136</v>
      </c>
    </row>
    <row r="7" spans="1:14" s="5" customFormat="1" ht="12.75">
      <c r="A7" s="277" t="s">
        <v>313</v>
      </c>
      <c r="B7" s="72">
        <v>60</v>
      </c>
      <c r="C7" s="74">
        <v>393780</v>
      </c>
      <c r="D7" s="151">
        <f>(B7/(C7/10000))</f>
        <v>1.5236934328813043</v>
      </c>
      <c r="E7" s="72">
        <v>84</v>
      </c>
      <c r="F7" s="74">
        <v>393017</v>
      </c>
      <c r="G7" s="151">
        <f>(E7/(F7/10000))</f>
        <v>2.1373121264474566</v>
      </c>
      <c r="H7" s="72">
        <v>87</v>
      </c>
      <c r="I7" s="74">
        <v>391315</v>
      </c>
      <c r="J7" s="151">
        <f>(H7/(I7/10000))</f>
        <v>2.223272810906814</v>
      </c>
      <c r="K7" s="72">
        <v>98</v>
      </c>
      <c r="L7" s="74">
        <v>390930</v>
      </c>
      <c r="M7" s="224">
        <v>2.5068426572532165</v>
      </c>
      <c r="N7" s="73"/>
    </row>
    <row r="8" spans="1:16" ht="12.75">
      <c r="A8" s="142" t="s">
        <v>160</v>
      </c>
      <c r="B8" s="6" t="s">
        <v>381</v>
      </c>
      <c r="C8" s="71">
        <v>15730</v>
      </c>
      <c r="D8" s="152" t="s">
        <v>381</v>
      </c>
      <c r="E8" s="6" t="s">
        <v>381</v>
      </c>
      <c r="F8" s="71">
        <v>15707</v>
      </c>
      <c r="G8" s="152" t="s">
        <v>381</v>
      </c>
      <c r="H8" s="6" t="s">
        <v>381</v>
      </c>
      <c r="I8" s="71">
        <v>15701</v>
      </c>
      <c r="J8" s="152" t="s">
        <v>381</v>
      </c>
      <c r="K8" s="6" t="s">
        <v>381</v>
      </c>
      <c r="L8" s="71">
        <v>15836</v>
      </c>
      <c r="M8" s="225" t="s">
        <v>381</v>
      </c>
      <c r="N8" s="257"/>
      <c r="P8" s="69"/>
    </row>
    <row r="9" spans="1:13" ht="12.75">
      <c r="A9" s="142" t="s">
        <v>166</v>
      </c>
      <c r="B9" s="6">
        <v>33</v>
      </c>
      <c r="C9" s="71">
        <v>74460</v>
      </c>
      <c r="D9" s="152">
        <f aca="true" t="shared" si="0" ref="D9:D71">(B9/(C9/10000))</f>
        <v>4.43190975020145</v>
      </c>
      <c r="E9" s="6">
        <v>43</v>
      </c>
      <c r="F9" s="71">
        <v>74167</v>
      </c>
      <c r="G9" s="152">
        <f aca="true" t="shared" si="1" ref="G9:G71">(E9/(F9/10000))</f>
        <v>5.79772675178988</v>
      </c>
      <c r="H9" s="6">
        <v>34</v>
      </c>
      <c r="I9" s="71">
        <v>73771</v>
      </c>
      <c r="J9" s="152">
        <f aca="true" t="shared" si="2" ref="J9:J71">(H9/(I9/10000))</f>
        <v>4.6088571389841535</v>
      </c>
      <c r="K9" s="6">
        <v>45</v>
      </c>
      <c r="L9" s="71">
        <v>73286</v>
      </c>
      <c r="M9" s="225">
        <v>6.140326938296537</v>
      </c>
    </row>
    <row r="10" spans="1:16" ht="12.75">
      <c r="A10" s="142" t="s">
        <v>172</v>
      </c>
      <c r="B10" s="6" t="s">
        <v>381</v>
      </c>
      <c r="C10" s="71">
        <v>29310</v>
      </c>
      <c r="D10" s="152" t="s">
        <v>381</v>
      </c>
      <c r="E10" s="6">
        <v>15</v>
      </c>
      <c r="F10" s="71">
        <v>29407</v>
      </c>
      <c r="G10" s="152">
        <f t="shared" si="1"/>
        <v>5.100826333866086</v>
      </c>
      <c r="H10" s="6">
        <v>7</v>
      </c>
      <c r="I10" s="71">
        <v>29215</v>
      </c>
      <c r="J10" s="152">
        <f t="shared" si="2"/>
        <v>2.396029436933082</v>
      </c>
      <c r="K10" s="6">
        <v>9</v>
      </c>
      <c r="L10" s="71">
        <v>29439</v>
      </c>
      <c r="M10" s="225">
        <v>3.057169061449098</v>
      </c>
      <c r="O10" s="70"/>
      <c r="P10" s="69"/>
    </row>
    <row r="11" spans="1:13" ht="12.75">
      <c r="A11" s="142" t="s">
        <v>180</v>
      </c>
      <c r="B11" s="6" t="s">
        <v>381</v>
      </c>
      <c r="C11" s="71">
        <v>15160</v>
      </c>
      <c r="D11" s="152" t="s">
        <v>381</v>
      </c>
      <c r="E11" s="6" t="s">
        <v>381</v>
      </c>
      <c r="F11" s="71">
        <v>15049</v>
      </c>
      <c r="G11" s="152" t="s">
        <v>381</v>
      </c>
      <c r="H11" s="6" t="s">
        <v>381</v>
      </c>
      <c r="I11" s="71">
        <v>14954</v>
      </c>
      <c r="J11" s="152" t="s">
        <v>381</v>
      </c>
      <c r="K11" s="6" t="s">
        <v>381</v>
      </c>
      <c r="L11" s="71">
        <v>14973</v>
      </c>
      <c r="M11" s="225" t="s">
        <v>381</v>
      </c>
    </row>
    <row r="12" spans="1:13" ht="12.75">
      <c r="A12" s="142" t="s">
        <v>204</v>
      </c>
      <c r="B12" s="6">
        <v>5</v>
      </c>
      <c r="C12" s="71">
        <v>22470</v>
      </c>
      <c r="D12" s="152">
        <f t="shared" si="0"/>
        <v>2.2251891410769917</v>
      </c>
      <c r="E12" s="6" t="s">
        <v>381</v>
      </c>
      <c r="F12" s="71">
        <v>22488</v>
      </c>
      <c r="G12" s="152" t="s">
        <v>381</v>
      </c>
      <c r="H12" s="6" t="s">
        <v>381</v>
      </c>
      <c r="I12" s="71">
        <v>22707</v>
      </c>
      <c r="J12" s="152" t="s">
        <v>381</v>
      </c>
      <c r="K12" s="6" t="s">
        <v>381</v>
      </c>
      <c r="L12" s="71">
        <v>22900</v>
      </c>
      <c r="M12" s="225" t="s">
        <v>381</v>
      </c>
    </row>
    <row r="13" spans="1:13" ht="12.75">
      <c r="A13" s="142" t="s">
        <v>206</v>
      </c>
      <c r="B13" s="6" t="s">
        <v>381</v>
      </c>
      <c r="C13" s="71">
        <v>40960</v>
      </c>
      <c r="D13" s="152" t="s">
        <v>381</v>
      </c>
      <c r="E13" s="6" t="s">
        <v>381</v>
      </c>
      <c r="F13" s="71">
        <v>41143</v>
      </c>
      <c r="G13" s="152" t="s">
        <v>381</v>
      </c>
      <c r="H13" s="6" t="s">
        <v>381</v>
      </c>
      <c r="I13" s="71">
        <v>40875</v>
      </c>
      <c r="J13" s="152" t="s">
        <v>381</v>
      </c>
      <c r="K13" s="6" t="s">
        <v>381</v>
      </c>
      <c r="L13" s="71">
        <v>41533</v>
      </c>
      <c r="M13" s="225" t="s">
        <v>381</v>
      </c>
    </row>
    <row r="14" spans="1:13" ht="12.75">
      <c r="A14" s="142" t="s">
        <v>212</v>
      </c>
      <c r="B14" s="6">
        <v>4</v>
      </c>
      <c r="C14" s="71">
        <v>30530</v>
      </c>
      <c r="D14" s="152">
        <f t="shared" si="0"/>
        <v>1.3101867016049786</v>
      </c>
      <c r="E14" s="6">
        <v>3</v>
      </c>
      <c r="F14" s="71">
        <v>30721</v>
      </c>
      <c r="G14" s="152">
        <f t="shared" si="1"/>
        <v>0.976530711890889</v>
      </c>
      <c r="H14" s="6">
        <v>5</v>
      </c>
      <c r="I14" s="71">
        <v>30647</v>
      </c>
      <c r="J14" s="152">
        <f t="shared" si="2"/>
        <v>1.6314810585049107</v>
      </c>
      <c r="K14" s="6">
        <v>5</v>
      </c>
      <c r="L14" s="71">
        <v>30343</v>
      </c>
      <c r="M14" s="225">
        <v>1.6478265168243087</v>
      </c>
    </row>
    <row r="15" spans="1:13" ht="12.75">
      <c r="A15" s="142" t="s">
        <v>215</v>
      </c>
      <c r="B15" s="6">
        <v>7</v>
      </c>
      <c r="C15" s="71">
        <v>48120</v>
      </c>
      <c r="D15" s="152">
        <f t="shared" si="0"/>
        <v>1.454696591853699</v>
      </c>
      <c r="E15" s="6">
        <v>11</v>
      </c>
      <c r="F15" s="71">
        <v>47814</v>
      </c>
      <c r="G15" s="152">
        <f t="shared" si="1"/>
        <v>2.3005814196678798</v>
      </c>
      <c r="H15" s="6">
        <v>13</v>
      </c>
      <c r="I15" s="71">
        <v>47432</v>
      </c>
      <c r="J15" s="152">
        <f t="shared" si="2"/>
        <v>2.7407657277787147</v>
      </c>
      <c r="K15" s="6">
        <v>17</v>
      </c>
      <c r="L15" s="71">
        <v>47214</v>
      </c>
      <c r="M15" s="225">
        <v>3.6006269326894564</v>
      </c>
    </row>
    <row r="16" spans="1:13" ht="12.75">
      <c r="A16" s="142" t="s">
        <v>225</v>
      </c>
      <c r="B16" s="6" t="s">
        <v>381</v>
      </c>
      <c r="C16" s="71">
        <v>22140</v>
      </c>
      <c r="D16" s="152" t="s">
        <v>381</v>
      </c>
      <c r="E16" s="6" t="s">
        <v>381</v>
      </c>
      <c r="F16" s="71">
        <v>21941</v>
      </c>
      <c r="G16" s="152" t="s">
        <v>381</v>
      </c>
      <c r="H16" s="6" t="s">
        <v>381</v>
      </c>
      <c r="I16" s="71">
        <v>21658</v>
      </c>
      <c r="J16" s="152" t="s">
        <v>381</v>
      </c>
      <c r="K16" s="6" t="s">
        <v>381</v>
      </c>
      <c r="L16" s="71">
        <v>21543</v>
      </c>
      <c r="M16" s="225" t="s">
        <v>381</v>
      </c>
    </row>
    <row r="17" spans="1:13" ht="12.75">
      <c r="A17" s="142" t="s">
        <v>239</v>
      </c>
      <c r="B17" s="6" t="s">
        <v>381</v>
      </c>
      <c r="C17" s="71">
        <v>21610</v>
      </c>
      <c r="D17" s="152" t="s">
        <v>381</v>
      </c>
      <c r="E17" s="6" t="s">
        <v>381</v>
      </c>
      <c r="F17" s="71">
        <v>21581</v>
      </c>
      <c r="G17" s="152" t="s">
        <v>381</v>
      </c>
      <c r="H17" s="6" t="s">
        <v>381</v>
      </c>
      <c r="I17" s="71">
        <v>21471</v>
      </c>
      <c r="J17" s="152" t="s">
        <v>381</v>
      </c>
      <c r="K17" s="6" t="s">
        <v>381</v>
      </c>
      <c r="L17" s="71">
        <v>21223</v>
      </c>
      <c r="M17" s="225" t="s">
        <v>381</v>
      </c>
    </row>
    <row r="18" spans="1:13" ht="12.75">
      <c r="A18" s="142" t="s">
        <v>244</v>
      </c>
      <c r="B18" s="6" t="s">
        <v>381</v>
      </c>
      <c r="C18" s="71">
        <v>31050</v>
      </c>
      <c r="D18" s="152" t="s">
        <v>381</v>
      </c>
      <c r="E18" s="6" t="s">
        <v>381</v>
      </c>
      <c r="F18" s="71">
        <v>31076</v>
      </c>
      <c r="G18" s="152" t="s">
        <v>381</v>
      </c>
      <c r="H18" s="6">
        <v>10</v>
      </c>
      <c r="I18" s="71">
        <v>31240</v>
      </c>
      <c r="J18" s="152">
        <f t="shared" si="2"/>
        <v>3.201024327784891</v>
      </c>
      <c r="K18" s="6" t="s">
        <v>381</v>
      </c>
      <c r="L18" s="71">
        <v>31341</v>
      </c>
      <c r="M18" s="225" t="s">
        <v>381</v>
      </c>
    </row>
    <row r="19" spans="1:13" ht="12.75">
      <c r="A19" s="142" t="s">
        <v>247</v>
      </c>
      <c r="B19" s="6" t="s">
        <v>381</v>
      </c>
      <c r="C19" s="71">
        <v>42260</v>
      </c>
      <c r="D19" s="152" t="s">
        <v>381</v>
      </c>
      <c r="E19" s="6" t="s">
        <v>381</v>
      </c>
      <c r="F19" s="71">
        <v>41923</v>
      </c>
      <c r="G19" s="152" t="s">
        <v>381</v>
      </c>
      <c r="H19" s="6" t="s">
        <v>381</v>
      </c>
      <c r="I19" s="71">
        <v>41644</v>
      </c>
      <c r="J19" s="152" t="s">
        <v>381</v>
      </c>
      <c r="K19" s="6">
        <v>12</v>
      </c>
      <c r="L19" s="71">
        <v>41299</v>
      </c>
      <c r="M19" s="225">
        <v>2.9056393617278866</v>
      </c>
    </row>
    <row r="20" spans="1:13" ht="12.75">
      <c r="A20" s="142"/>
      <c r="B20" s="6"/>
      <c r="C20" s="71"/>
      <c r="D20" s="152"/>
      <c r="E20" s="6"/>
      <c r="F20" s="71"/>
      <c r="G20" s="152"/>
      <c r="H20" s="6"/>
      <c r="I20" s="71"/>
      <c r="J20" s="152"/>
      <c r="K20" s="72"/>
      <c r="L20" s="71"/>
      <c r="M20" s="225"/>
    </row>
    <row r="21" spans="1:13" s="5" customFormat="1" ht="12.75">
      <c r="A21" s="277" t="s">
        <v>314</v>
      </c>
      <c r="B21" s="72">
        <v>274</v>
      </c>
      <c r="C21" s="74">
        <v>1082200</v>
      </c>
      <c r="D21" s="151">
        <f t="shared" si="0"/>
        <v>2.5318795047126224</v>
      </c>
      <c r="E21" s="72">
        <v>318</v>
      </c>
      <c r="F21" s="74">
        <v>1082201</v>
      </c>
      <c r="G21" s="151">
        <f t="shared" si="1"/>
        <v>2.93845597998893</v>
      </c>
      <c r="H21" s="72">
        <v>303</v>
      </c>
      <c r="I21" s="74">
        <v>1084582</v>
      </c>
      <c r="J21" s="151">
        <f t="shared" si="2"/>
        <v>2.79370301185157</v>
      </c>
      <c r="K21" s="72">
        <v>356</v>
      </c>
      <c r="L21" s="74">
        <v>1088722</v>
      </c>
      <c r="M21" s="224">
        <v>3.2698889156276807</v>
      </c>
    </row>
    <row r="22" spans="1:13" ht="12.75">
      <c r="A22" s="142" t="s">
        <v>299</v>
      </c>
      <c r="B22" s="6">
        <v>8</v>
      </c>
      <c r="C22" s="71">
        <v>27430</v>
      </c>
      <c r="D22" s="152">
        <f t="shared" si="0"/>
        <v>2.916514764855997</v>
      </c>
      <c r="E22" s="6">
        <v>6</v>
      </c>
      <c r="F22" s="71">
        <v>27560</v>
      </c>
      <c r="G22" s="152">
        <f t="shared" si="1"/>
        <v>2.177068214804064</v>
      </c>
      <c r="H22" s="6" t="s">
        <v>381</v>
      </c>
      <c r="I22" s="71">
        <v>27421</v>
      </c>
      <c r="J22" s="152" t="s">
        <v>381</v>
      </c>
      <c r="K22" s="6" t="s">
        <v>381</v>
      </c>
      <c r="L22" s="71">
        <v>27587</v>
      </c>
      <c r="M22" s="225" t="s">
        <v>381</v>
      </c>
    </row>
    <row r="23" spans="1:13" ht="12.75">
      <c r="A23" s="142" t="s">
        <v>141</v>
      </c>
      <c r="B23" s="6" t="s">
        <v>381</v>
      </c>
      <c r="C23" s="71">
        <v>20610</v>
      </c>
      <c r="D23" s="152" t="s">
        <v>381</v>
      </c>
      <c r="E23" s="6" t="s">
        <v>381</v>
      </c>
      <c r="F23" s="71">
        <v>20447</v>
      </c>
      <c r="G23" s="152" t="s">
        <v>381</v>
      </c>
      <c r="H23" s="6" t="s">
        <v>381</v>
      </c>
      <c r="I23" s="71">
        <v>20397</v>
      </c>
      <c r="J23" s="152" t="s">
        <v>381</v>
      </c>
      <c r="K23" s="6" t="s">
        <v>381</v>
      </c>
      <c r="L23" s="71">
        <v>20268</v>
      </c>
      <c r="M23" s="225" t="s">
        <v>381</v>
      </c>
    </row>
    <row r="24" spans="1:13" ht="12.75">
      <c r="A24" s="142" t="s">
        <v>142</v>
      </c>
      <c r="B24" s="6">
        <v>9</v>
      </c>
      <c r="C24" s="71">
        <v>48030</v>
      </c>
      <c r="D24" s="152">
        <f t="shared" si="0"/>
        <v>1.8738288569643973</v>
      </c>
      <c r="E24" s="6" t="s">
        <v>381</v>
      </c>
      <c r="F24" s="71">
        <v>48228</v>
      </c>
      <c r="G24" s="152" t="s">
        <v>381</v>
      </c>
      <c r="H24" s="6" t="s">
        <v>381</v>
      </c>
      <c r="I24" s="71">
        <v>48668</v>
      </c>
      <c r="J24" s="152" t="s">
        <v>381</v>
      </c>
      <c r="K24" s="6" t="s">
        <v>381</v>
      </c>
      <c r="L24" s="71">
        <v>49178</v>
      </c>
      <c r="M24" s="225" t="s">
        <v>381</v>
      </c>
    </row>
    <row r="25" spans="1:13" ht="12.75">
      <c r="A25" s="142" t="s">
        <v>150</v>
      </c>
      <c r="B25" s="6">
        <v>7</v>
      </c>
      <c r="C25" s="71">
        <v>29970</v>
      </c>
      <c r="D25" s="152">
        <f t="shared" si="0"/>
        <v>2.335669002335669</v>
      </c>
      <c r="E25" s="6" t="s">
        <v>381</v>
      </c>
      <c r="F25" s="71">
        <v>29910</v>
      </c>
      <c r="G25" s="152" t="s">
        <v>381</v>
      </c>
      <c r="H25" s="6">
        <v>5</v>
      </c>
      <c r="I25" s="71">
        <v>30108</v>
      </c>
      <c r="J25" s="152">
        <f t="shared" si="2"/>
        <v>1.6606881891855985</v>
      </c>
      <c r="K25" s="6" t="s">
        <v>381</v>
      </c>
      <c r="L25" s="71">
        <v>30260</v>
      </c>
      <c r="M25" s="225" t="s">
        <v>381</v>
      </c>
    </row>
    <row r="26" spans="1:13" ht="12.75">
      <c r="A26" s="142" t="s">
        <v>155</v>
      </c>
      <c r="B26" s="6" t="s">
        <v>381</v>
      </c>
      <c r="C26" s="71">
        <v>54060</v>
      </c>
      <c r="D26" s="152" t="s">
        <v>381</v>
      </c>
      <c r="E26" s="6" t="s">
        <v>381</v>
      </c>
      <c r="F26" s="71">
        <v>53846</v>
      </c>
      <c r="G26" s="152" t="s">
        <v>381</v>
      </c>
      <c r="H26" s="6" t="s">
        <v>381</v>
      </c>
      <c r="I26" s="71">
        <v>53517</v>
      </c>
      <c r="J26" s="152" t="s">
        <v>381</v>
      </c>
      <c r="K26" s="6">
        <v>45</v>
      </c>
      <c r="L26" s="71">
        <v>53727</v>
      </c>
      <c r="M26" s="225">
        <v>8.375677033893574</v>
      </c>
    </row>
    <row r="27" spans="1:13" ht="12.75">
      <c r="A27" s="142" t="s">
        <v>301</v>
      </c>
      <c r="B27" s="6" t="s">
        <v>381</v>
      </c>
      <c r="C27" s="71">
        <v>51600</v>
      </c>
      <c r="D27" s="152" t="s">
        <v>381</v>
      </c>
      <c r="E27" s="6" t="s">
        <v>381</v>
      </c>
      <c r="F27" s="71">
        <v>51101</v>
      </c>
      <c r="G27" s="152" t="s">
        <v>381</v>
      </c>
      <c r="H27" s="6" t="s">
        <v>381</v>
      </c>
      <c r="I27" s="71">
        <v>50998</v>
      </c>
      <c r="J27" s="152" t="s">
        <v>381</v>
      </c>
      <c r="K27" s="6">
        <v>19</v>
      </c>
      <c r="L27" s="71">
        <v>51107</v>
      </c>
      <c r="M27" s="225">
        <v>3.717690335961806</v>
      </c>
    </row>
    <row r="28" spans="1:13" ht="12.75">
      <c r="A28" s="142" t="s">
        <v>159</v>
      </c>
      <c r="B28" s="6">
        <v>19</v>
      </c>
      <c r="C28" s="71">
        <v>74970</v>
      </c>
      <c r="D28" s="152">
        <f t="shared" si="0"/>
        <v>2.5343470721621983</v>
      </c>
      <c r="E28" s="6">
        <v>12</v>
      </c>
      <c r="F28" s="71">
        <v>74097</v>
      </c>
      <c r="G28" s="152">
        <f t="shared" si="1"/>
        <v>1.6194987651321915</v>
      </c>
      <c r="H28" s="6">
        <v>26</v>
      </c>
      <c r="I28" s="71">
        <v>73449</v>
      </c>
      <c r="J28" s="152">
        <f t="shared" si="2"/>
        <v>3.5398712031477624</v>
      </c>
      <c r="K28" s="6">
        <v>14</v>
      </c>
      <c r="L28" s="71">
        <v>72560</v>
      </c>
      <c r="M28" s="225">
        <v>1.9294377067254684</v>
      </c>
    </row>
    <row r="29" spans="1:13" ht="12.75">
      <c r="A29" s="142" t="s">
        <v>176</v>
      </c>
      <c r="B29" s="6">
        <v>5</v>
      </c>
      <c r="C29" s="71">
        <v>18260</v>
      </c>
      <c r="D29" s="152">
        <f t="shared" si="0"/>
        <v>2.7382256297918945</v>
      </c>
      <c r="E29" s="6">
        <v>11</v>
      </c>
      <c r="F29" s="71">
        <v>18288</v>
      </c>
      <c r="G29" s="152">
        <f t="shared" si="1"/>
        <v>6.014873140857393</v>
      </c>
      <c r="H29" s="6" t="s">
        <v>381</v>
      </c>
      <c r="I29" s="71">
        <v>18284</v>
      </c>
      <c r="J29" s="152" t="s">
        <v>381</v>
      </c>
      <c r="K29" s="6">
        <v>6</v>
      </c>
      <c r="L29" s="71">
        <v>18506</v>
      </c>
      <c r="M29" s="225">
        <v>3.2421917216038043</v>
      </c>
    </row>
    <row r="30" spans="1:13" ht="12.75">
      <c r="A30" s="142" t="s">
        <v>192</v>
      </c>
      <c r="B30" s="6" t="s">
        <v>381</v>
      </c>
      <c r="C30" s="71">
        <v>22210</v>
      </c>
      <c r="D30" s="152" t="s">
        <v>381</v>
      </c>
      <c r="E30" s="6" t="s">
        <v>381</v>
      </c>
      <c r="F30" s="71">
        <v>21767</v>
      </c>
      <c r="G30" s="152" t="s">
        <v>381</v>
      </c>
      <c r="H30" s="6" t="s">
        <v>381</v>
      </c>
      <c r="I30" s="71">
        <v>21283</v>
      </c>
      <c r="J30" s="152" t="s">
        <v>381</v>
      </c>
      <c r="K30" s="6" t="s">
        <v>381</v>
      </c>
      <c r="L30" s="71">
        <v>20807</v>
      </c>
      <c r="M30" s="225" t="s">
        <v>381</v>
      </c>
    </row>
    <row r="31" spans="1:13" ht="12.75">
      <c r="A31" s="142" t="s">
        <v>194</v>
      </c>
      <c r="B31" s="6">
        <v>97</v>
      </c>
      <c r="C31" s="71">
        <v>170400</v>
      </c>
      <c r="D31" s="152">
        <f t="shared" si="0"/>
        <v>5.692488262910798</v>
      </c>
      <c r="E31" s="6">
        <v>67</v>
      </c>
      <c r="F31" s="71">
        <v>170567</v>
      </c>
      <c r="G31" s="152">
        <f t="shared" si="1"/>
        <v>3.928075184531592</v>
      </c>
      <c r="H31" s="6">
        <v>80</v>
      </c>
      <c r="I31" s="71">
        <v>171542</v>
      </c>
      <c r="J31" s="152">
        <f t="shared" si="2"/>
        <v>4.663580930617575</v>
      </c>
      <c r="K31" s="6">
        <v>81</v>
      </c>
      <c r="L31" s="71">
        <v>172259</v>
      </c>
      <c r="M31" s="225">
        <v>4.702221654601502</v>
      </c>
    </row>
    <row r="32" spans="1:13" ht="12.75">
      <c r="A32" s="142" t="s">
        <v>199</v>
      </c>
      <c r="B32" s="6">
        <v>20</v>
      </c>
      <c r="C32" s="71">
        <v>69530</v>
      </c>
      <c r="D32" s="152">
        <f t="shared" si="0"/>
        <v>2.8764562059542644</v>
      </c>
      <c r="E32" s="6">
        <v>38</v>
      </c>
      <c r="F32" s="71">
        <v>69251</v>
      </c>
      <c r="G32" s="152">
        <f t="shared" si="1"/>
        <v>5.487285382160547</v>
      </c>
      <c r="H32" s="6">
        <v>17</v>
      </c>
      <c r="I32" s="71">
        <v>68963</v>
      </c>
      <c r="J32" s="152">
        <f t="shared" si="2"/>
        <v>2.465089975784116</v>
      </c>
      <c r="K32" s="6">
        <v>21</v>
      </c>
      <c r="L32" s="71">
        <v>68631</v>
      </c>
      <c r="M32" s="225">
        <v>3.059841762468855</v>
      </c>
    </row>
    <row r="33" spans="1:13" ht="12.75">
      <c r="A33" s="142" t="s">
        <v>201</v>
      </c>
      <c r="B33" s="6">
        <v>19</v>
      </c>
      <c r="C33" s="71">
        <v>72290</v>
      </c>
      <c r="D33" s="152">
        <f t="shared" si="0"/>
        <v>2.6283026698021854</v>
      </c>
      <c r="E33" s="6">
        <v>26</v>
      </c>
      <c r="F33" s="71">
        <v>73960</v>
      </c>
      <c r="G33" s="152">
        <f t="shared" si="1"/>
        <v>3.515413737155219</v>
      </c>
      <c r="H33" s="6">
        <v>28</v>
      </c>
      <c r="I33" s="71">
        <v>75879</v>
      </c>
      <c r="J33" s="152">
        <f t="shared" si="2"/>
        <v>3.6900855309110554</v>
      </c>
      <c r="K33" s="6">
        <v>36</v>
      </c>
      <c r="L33" s="71">
        <v>77532</v>
      </c>
      <c r="M33" s="225">
        <v>4.643244079863798</v>
      </c>
    </row>
    <row r="34" spans="1:13" ht="12.75">
      <c r="A34" s="142" t="s">
        <v>217</v>
      </c>
      <c r="B34" s="6">
        <v>7</v>
      </c>
      <c r="C34" s="71">
        <v>41280</v>
      </c>
      <c r="D34" s="152">
        <f t="shared" si="0"/>
        <v>1.695736434108527</v>
      </c>
      <c r="E34" s="6">
        <v>12</v>
      </c>
      <c r="F34" s="71">
        <v>41200</v>
      </c>
      <c r="G34" s="152">
        <f t="shared" si="1"/>
        <v>2.912621359223301</v>
      </c>
      <c r="H34" s="6">
        <v>18</v>
      </c>
      <c r="I34" s="71">
        <v>41613</v>
      </c>
      <c r="J34" s="152">
        <f t="shared" si="2"/>
        <v>4.325571335880614</v>
      </c>
      <c r="K34" s="6">
        <v>13</v>
      </c>
      <c r="L34" s="71">
        <v>42018</v>
      </c>
      <c r="M34" s="225">
        <v>3.0939121328954253</v>
      </c>
    </row>
    <row r="35" spans="1:13" ht="12.75">
      <c r="A35" s="142" t="s">
        <v>227</v>
      </c>
      <c r="B35" s="6" t="s">
        <v>381</v>
      </c>
      <c r="C35" s="71">
        <v>33150</v>
      </c>
      <c r="D35" s="152" t="s">
        <v>381</v>
      </c>
      <c r="E35" s="6" t="s">
        <v>381</v>
      </c>
      <c r="F35" s="71">
        <v>33254</v>
      </c>
      <c r="G35" s="152" t="s">
        <v>381</v>
      </c>
      <c r="H35" s="6" t="s">
        <v>381</v>
      </c>
      <c r="I35" s="71">
        <v>33163</v>
      </c>
      <c r="J35" s="152" t="s">
        <v>381</v>
      </c>
      <c r="K35" s="6">
        <v>13</v>
      </c>
      <c r="L35" s="71">
        <v>33242</v>
      </c>
      <c r="M35" s="225">
        <v>3.9107153600866376</v>
      </c>
    </row>
    <row r="36" spans="1:13" ht="12.75">
      <c r="A36" s="142" t="s">
        <v>230</v>
      </c>
      <c r="B36" s="6">
        <v>14</v>
      </c>
      <c r="C36" s="71">
        <v>33550</v>
      </c>
      <c r="D36" s="152">
        <f t="shared" si="0"/>
        <v>4.172876304023845</v>
      </c>
      <c r="E36" s="6">
        <v>23</v>
      </c>
      <c r="F36" s="71">
        <v>34081</v>
      </c>
      <c r="G36" s="152">
        <f t="shared" si="1"/>
        <v>6.748628267949884</v>
      </c>
      <c r="H36" s="6">
        <v>21</v>
      </c>
      <c r="I36" s="71">
        <v>34818</v>
      </c>
      <c r="J36" s="152">
        <f t="shared" si="2"/>
        <v>6.031363088057901</v>
      </c>
      <c r="K36" s="6">
        <v>12</v>
      </c>
      <c r="L36" s="71">
        <v>35557</v>
      </c>
      <c r="M36" s="225">
        <v>3.374862896194842</v>
      </c>
    </row>
    <row r="37" spans="1:13" ht="12.75">
      <c r="A37" s="142" t="s">
        <v>232</v>
      </c>
      <c r="B37" s="6">
        <v>12</v>
      </c>
      <c r="C37" s="71">
        <v>44430</v>
      </c>
      <c r="D37" s="152">
        <f t="shared" si="0"/>
        <v>2.700877785280216</v>
      </c>
      <c r="E37" s="6">
        <v>15</v>
      </c>
      <c r="F37" s="71">
        <v>43926</v>
      </c>
      <c r="G37" s="152">
        <f t="shared" si="1"/>
        <v>3.4148340390657017</v>
      </c>
      <c r="H37" s="6">
        <v>14</v>
      </c>
      <c r="I37" s="71">
        <v>43591</v>
      </c>
      <c r="J37" s="152">
        <f t="shared" si="2"/>
        <v>3.2116721341561334</v>
      </c>
      <c r="K37" s="6">
        <v>16</v>
      </c>
      <c r="L37" s="71">
        <v>43368</v>
      </c>
      <c r="M37" s="225">
        <v>3.6893562073418185</v>
      </c>
    </row>
    <row r="38" spans="1:13" ht="12.75">
      <c r="A38" s="142" t="s">
        <v>307</v>
      </c>
      <c r="B38" s="6" t="s">
        <v>381</v>
      </c>
      <c r="C38" s="71">
        <v>26370</v>
      </c>
      <c r="D38" s="152" t="s">
        <v>381</v>
      </c>
      <c r="E38" s="6" t="s">
        <v>381</v>
      </c>
      <c r="F38" s="71">
        <v>26327</v>
      </c>
      <c r="G38" s="152" t="s">
        <v>381</v>
      </c>
      <c r="H38" s="6" t="s">
        <v>381</v>
      </c>
      <c r="I38" s="71">
        <v>26242</v>
      </c>
      <c r="J38" s="152" t="s">
        <v>381</v>
      </c>
      <c r="K38" s="6" t="s">
        <v>381</v>
      </c>
      <c r="L38" s="71">
        <v>26292</v>
      </c>
      <c r="M38" s="225" t="s">
        <v>381</v>
      </c>
    </row>
    <row r="39" spans="1:13" ht="12.75">
      <c r="A39" s="142" t="s">
        <v>243</v>
      </c>
      <c r="B39" s="6">
        <v>12</v>
      </c>
      <c r="C39" s="71">
        <v>43020</v>
      </c>
      <c r="D39" s="152">
        <f t="shared" si="0"/>
        <v>2.789400278940028</v>
      </c>
      <c r="E39" s="6">
        <v>16</v>
      </c>
      <c r="F39" s="71">
        <v>43259</v>
      </c>
      <c r="G39" s="152">
        <f t="shared" si="1"/>
        <v>3.698652303566888</v>
      </c>
      <c r="H39" s="6">
        <v>12</v>
      </c>
      <c r="I39" s="71">
        <v>43398</v>
      </c>
      <c r="J39" s="152">
        <f t="shared" si="2"/>
        <v>2.7651043826904464</v>
      </c>
      <c r="K39" s="6">
        <v>11</v>
      </c>
      <c r="L39" s="71">
        <v>43716</v>
      </c>
      <c r="M39" s="225">
        <v>2.516241193155824</v>
      </c>
    </row>
    <row r="40" spans="1:13" ht="12.75">
      <c r="A40" s="142" t="s">
        <v>251</v>
      </c>
      <c r="B40" s="6">
        <v>10</v>
      </c>
      <c r="C40" s="71">
        <v>34680</v>
      </c>
      <c r="D40" s="152">
        <f t="shared" si="0"/>
        <v>2.883506343713956</v>
      </c>
      <c r="E40" s="6">
        <v>7</v>
      </c>
      <c r="F40" s="71">
        <v>34623</v>
      </c>
      <c r="G40" s="152">
        <f t="shared" si="1"/>
        <v>2.021777431187361</v>
      </c>
      <c r="H40" s="6">
        <v>8</v>
      </c>
      <c r="I40" s="71">
        <v>34483</v>
      </c>
      <c r="J40" s="152">
        <f t="shared" si="2"/>
        <v>2.3199837601136792</v>
      </c>
      <c r="K40" s="6">
        <v>16</v>
      </c>
      <c r="L40" s="71">
        <v>34686</v>
      </c>
      <c r="M40" s="225">
        <v>4.612812085567664</v>
      </c>
    </row>
    <row r="41" spans="1:13" ht="12.75">
      <c r="A41" s="142" t="s">
        <v>255</v>
      </c>
      <c r="B41" s="6">
        <v>13</v>
      </c>
      <c r="C41" s="71">
        <v>38690</v>
      </c>
      <c r="D41" s="152">
        <f t="shared" si="0"/>
        <v>3.3600413543551304</v>
      </c>
      <c r="E41" s="6">
        <v>22</v>
      </c>
      <c r="F41" s="71">
        <v>39016</v>
      </c>
      <c r="G41" s="152">
        <f t="shared" si="1"/>
        <v>5.638712323149477</v>
      </c>
      <c r="H41" s="6">
        <v>14</v>
      </c>
      <c r="I41" s="71">
        <v>39670</v>
      </c>
      <c r="J41" s="152">
        <f t="shared" si="2"/>
        <v>3.5291152004033273</v>
      </c>
      <c r="K41" s="6">
        <v>19</v>
      </c>
      <c r="L41" s="71">
        <v>40171</v>
      </c>
      <c r="M41" s="225">
        <v>4.729780189689079</v>
      </c>
    </row>
    <row r="42" spans="1:13" ht="12.75">
      <c r="A42" s="142" t="s">
        <v>260</v>
      </c>
      <c r="B42" s="6" t="s">
        <v>381</v>
      </c>
      <c r="C42" s="71">
        <v>31070</v>
      </c>
      <c r="D42" s="152" t="s">
        <v>381</v>
      </c>
      <c r="E42" s="6" t="s">
        <v>381</v>
      </c>
      <c r="F42" s="71">
        <v>31200</v>
      </c>
      <c r="G42" s="152" t="s">
        <v>381</v>
      </c>
      <c r="H42" s="6">
        <v>7</v>
      </c>
      <c r="I42" s="71">
        <v>31392</v>
      </c>
      <c r="J42" s="152">
        <f t="shared" si="2"/>
        <v>2.22986748216106</v>
      </c>
      <c r="K42" s="6">
        <v>5</v>
      </c>
      <c r="L42" s="71">
        <v>31462</v>
      </c>
      <c r="M42" s="225">
        <v>1.589218740067383</v>
      </c>
    </row>
    <row r="43" spans="1:13" ht="12.75">
      <c r="A43" s="142" t="s">
        <v>265</v>
      </c>
      <c r="B43" s="6" t="s">
        <v>381</v>
      </c>
      <c r="C43" s="71">
        <v>45360</v>
      </c>
      <c r="D43" s="152" t="s">
        <v>381</v>
      </c>
      <c r="E43" s="6" t="s">
        <v>381</v>
      </c>
      <c r="F43" s="71">
        <v>45144</v>
      </c>
      <c r="G43" s="152" t="s">
        <v>381</v>
      </c>
      <c r="H43" s="6" t="s">
        <v>381</v>
      </c>
      <c r="I43" s="71">
        <v>44987</v>
      </c>
      <c r="J43" s="152" t="s">
        <v>381</v>
      </c>
      <c r="K43" s="6">
        <v>9</v>
      </c>
      <c r="L43" s="71">
        <v>45083</v>
      </c>
      <c r="M43" s="225">
        <v>1.9963179025353237</v>
      </c>
    </row>
    <row r="44" spans="1:13" ht="12.75">
      <c r="A44" s="142" t="s">
        <v>267</v>
      </c>
      <c r="B44" s="6">
        <v>11</v>
      </c>
      <c r="C44" s="71">
        <v>51240</v>
      </c>
      <c r="D44" s="152">
        <f t="shared" si="0"/>
        <v>2.146760343481655</v>
      </c>
      <c r="E44" s="6" t="s">
        <v>381</v>
      </c>
      <c r="F44" s="71">
        <v>51149</v>
      </c>
      <c r="G44" s="152" t="s">
        <v>381</v>
      </c>
      <c r="H44" s="6">
        <v>9</v>
      </c>
      <c r="I44" s="71">
        <v>50716</v>
      </c>
      <c r="J44" s="152">
        <f t="shared" si="2"/>
        <v>1.774587901254042</v>
      </c>
      <c r="K44" s="6">
        <v>10</v>
      </c>
      <c r="L44" s="71">
        <v>50705</v>
      </c>
      <c r="M44" s="225">
        <v>1.972192091509713</v>
      </c>
    </row>
    <row r="45" spans="1:13" ht="12.75">
      <c r="A45" s="142"/>
      <c r="B45" s="6"/>
      <c r="C45" s="71"/>
      <c r="D45" s="152"/>
      <c r="E45" s="6"/>
      <c r="F45" s="71"/>
      <c r="G45" s="152"/>
      <c r="H45" s="6"/>
      <c r="I45" s="71"/>
      <c r="J45" s="152"/>
      <c r="K45" s="72"/>
      <c r="L45" s="71"/>
      <c r="M45" s="225"/>
    </row>
    <row r="46" spans="1:13" s="5" customFormat="1" ht="12.75">
      <c r="A46" s="277" t="s">
        <v>315</v>
      </c>
      <c r="B46" s="72">
        <v>189</v>
      </c>
      <c r="C46" s="74">
        <v>811890</v>
      </c>
      <c r="D46" s="151">
        <f t="shared" si="0"/>
        <v>2.327901563019621</v>
      </c>
      <c r="E46" s="72">
        <v>217</v>
      </c>
      <c r="F46" s="74">
        <v>815228</v>
      </c>
      <c r="G46" s="151">
        <f t="shared" si="1"/>
        <v>2.661832027359217</v>
      </c>
      <c r="H46" s="72">
        <v>167</v>
      </c>
      <c r="I46" s="74">
        <v>818058</v>
      </c>
      <c r="J46" s="151">
        <f t="shared" si="2"/>
        <v>2.0414200460114076</v>
      </c>
      <c r="K46" s="72">
        <v>188</v>
      </c>
      <c r="L46" s="74">
        <v>822860</v>
      </c>
      <c r="M46" s="224">
        <v>2.2847142891864958</v>
      </c>
    </row>
    <row r="47" spans="1:13" ht="12.75">
      <c r="A47" s="142" t="s">
        <v>138</v>
      </c>
      <c r="B47" s="6">
        <v>6</v>
      </c>
      <c r="C47" s="71">
        <v>32650</v>
      </c>
      <c r="D47" s="152">
        <f t="shared" si="0"/>
        <v>1.8376722817764164</v>
      </c>
      <c r="E47" s="6">
        <v>16</v>
      </c>
      <c r="F47" s="71">
        <v>32437</v>
      </c>
      <c r="G47" s="152">
        <f t="shared" si="1"/>
        <v>4.932638653389648</v>
      </c>
      <c r="H47" s="6">
        <v>8</v>
      </c>
      <c r="I47" s="71">
        <v>32444</v>
      </c>
      <c r="J47" s="152">
        <f t="shared" si="2"/>
        <v>2.4657872025644187</v>
      </c>
      <c r="K47" s="6">
        <v>16</v>
      </c>
      <c r="L47" s="71">
        <v>32550</v>
      </c>
      <c r="M47" s="225">
        <v>4.915514592933948</v>
      </c>
    </row>
    <row r="48" spans="1:13" ht="12.75">
      <c r="A48" s="142" t="s">
        <v>145</v>
      </c>
      <c r="B48" s="6">
        <v>14</v>
      </c>
      <c r="C48" s="71">
        <v>93570</v>
      </c>
      <c r="D48" s="152">
        <f t="shared" si="0"/>
        <v>1.4962060489473124</v>
      </c>
      <c r="E48" s="6">
        <v>8</v>
      </c>
      <c r="F48" s="71">
        <v>95237</v>
      </c>
      <c r="G48" s="152">
        <f t="shared" si="1"/>
        <v>0.8400096601110912</v>
      </c>
      <c r="H48" s="6">
        <v>19</v>
      </c>
      <c r="I48" s="71">
        <v>96998</v>
      </c>
      <c r="J48" s="152">
        <f t="shared" si="2"/>
        <v>1.9588032742943153</v>
      </c>
      <c r="K48" s="6">
        <v>15</v>
      </c>
      <c r="L48" s="71">
        <v>98616</v>
      </c>
      <c r="M48" s="225">
        <v>1.5210513506935994</v>
      </c>
    </row>
    <row r="49" spans="1:13" ht="12.75">
      <c r="A49" s="142" t="s">
        <v>151</v>
      </c>
      <c r="B49" s="6">
        <v>15</v>
      </c>
      <c r="C49" s="71">
        <v>35880</v>
      </c>
      <c r="D49" s="152">
        <f t="shared" si="0"/>
        <v>4.1806020066889635</v>
      </c>
      <c r="E49" s="6">
        <v>17</v>
      </c>
      <c r="F49" s="71">
        <v>36356</v>
      </c>
      <c r="G49" s="152">
        <f t="shared" si="1"/>
        <v>4.675981956210804</v>
      </c>
      <c r="H49" s="6" t="s">
        <v>381</v>
      </c>
      <c r="I49" s="71">
        <v>36576</v>
      </c>
      <c r="J49" s="152" t="s">
        <v>381</v>
      </c>
      <c r="K49" s="6">
        <v>9</v>
      </c>
      <c r="L49" s="71">
        <v>36694</v>
      </c>
      <c r="M49" s="225">
        <v>2.4527170654602934</v>
      </c>
    </row>
    <row r="50" spans="1:13" ht="12.75">
      <c r="A50" s="142" t="s">
        <v>163</v>
      </c>
      <c r="B50" s="6" t="s">
        <v>381</v>
      </c>
      <c r="C50" s="71">
        <v>47620</v>
      </c>
      <c r="D50" s="152" t="s">
        <v>381</v>
      </c>
      <c r="E50" s="6">
        <v>6</v>
      </c>
      <c r="F50" s="71">
        <v>47625</v>
      </c>
      <c r="G50" s="152">
        <f t="shared" si="1"/>
        <v>1.2598425196850394</v>
      </c>
      <c r="H50" s="6">
        <v>7</v>
      </c>
      <c r="I50" s="71">
        <v>47464</v>
      </c>
      <c r="J50" s="152">
        <f t="shared" si="2"/>
        <v>1.4748019551660205</v>
      </c>
      <c r="K50" s="6" t="s">
        <v>381</v>
      </c>
      <c r="L50" s="71">
        <v>47930</v>
      </c>
      <c r="M50" s="225" t="s">
        <v>381</v>
      </c>
    </row>
    <row r="51" spans="1:13" ht="12.75">
      <c r="A51" s="142" t="s">
        <v>168</v>
      </c>
      <c r="B51" s="6">
        <v>7</v>
      </c>
      <c r="C51" s="71">
        <v>49870</v>
      </c>
      <c r="D51" s="152">
        <f t="shared" si="0"/>
        <v>1.4036494886705433</v>
      </c>
      <c r="E51" s="6">
        <v>5</v>
      </c>
      <c r="F51" s="71">
        <v>49848</v>
      </c>
      <c r="G51" s="152">
        <f t="shared" si="1"/>
        <v>1.0030492697801316</v>
      </c>
      <c r="H51" s="6">
        <v>8</v>
      </c>
      <c r="I51" s="71">
        <v>49506</v>
      </c>
      <c r="J51" s="152">
        <f t="shared" si="2"/>
        <v>1.6159657415262798</v>
      </c>
      <c r="K51" s="6">
        <v>5</v>
      </c>
      <c r="L51" s="71">
        <v>48966</v>
      </c>
      <c r="M51" s="225">
        <v>1.0211166932157005</v>
      </c>
    </row>
    <row r="52" spans="1:13" ht="12.75">
      <c r="A52" s="142" t="s">
        <v>303</v>
      </c>
      <c r="B52" s="6" t="s">
        <v>381</v>
      </c>
      <c r="C52" s="71">
        <v>36700</v>
      </c>
      <c r="D52" s="152" t="s">
        <v>381</v>
      </c>
      <c r="E52" s="6">
        <v>6</v>
      </c>
      <c r="F52" s="71">
        <v>36742</v>
      </c>
      <c r="G52" s="152">
        <f t="shared" si="1"/>
        <v>1.633008546078058</v>
      </c>
      <c r="H52" s="6">
        <v>16</v>
      </c>
      <c r="I52" s="71">
        <v>36806</v>
      </c>
      <c r="J52" s="152">
        <f t="shared" si="2"/>
        <v>4.347117317828615</v>
      </c>
      <c r="K52" s="6">
        <v>16</v>
      </c>
      <c r="L52" s="71">
        <v>37112</v>
      </c>
      <c r="M52" s="225">
        <v>4.311273981461522</v>
      </c>
    </row>
    <row r="53" spans="1:13" ht="12.75">
      <c r="A53" s="142" t="s">
        <v>191</v>
      </c>
      <c r="B53" s="6">
        <v>10</v>
      </c>
      <c r="C53" s="71">
        <v>65020</v>
      </c>
      <c r="D53" s="152">
        <f t="shared" si="0"/>
        <v>1.5379883112888342</v>
      </c>
      <c r="E53" s="6">
        <v>12</v>
      </c>
      <c r="F53" s="71">
        <v>65521</v>
      </c>
      <c r="G53" s="152">
        <f t="shared" si="1"/>
        <v>1.8314738786038063</v>
      </c>
      <c r="H53" s="6">
        <v>12</v>
      </c>
      <c r="I53" s="71">
        <v>65763</v>
      </c>
      <c r="J53" s="152">
        <f t="shared" si="2"/>
        <v>1.824734273071484</v>
      </c>
      <c r="K53" s="6">
        <v>11</v>
      </c>
      <c r="L53" s="71">
        <v>66400</v>
      </c>
      <c r="M53" s="225">
        <v>1.6566265060240966</v>
      </c>
    </row>
    <row r="54" spans="1:13" ht="12.75">
      <c r="A54" s="142" t="s">
        <v>195</v>
      </c>
      <c r="B54" s="6">
        <v>19</v>
      </c>
      <c r="C54" s="71">
        <v>113370</v>
      </c>
      <c r="D54" s="152">
        <f t="shared" si="0"/>
        <v>1.6759283761136103</v>
      </c>
      <c r="E54" s="6">
        <v>33</v>
      </c>
      <c r="F54" s="71">
        <v>114007</v>
      </c>
      <c r="G54" s="152">
        <f t="shared" si="1"/>
        <v>2.8945591060198055</v>
      </c>
      <c r="H54" s="6">
        <v>15</v>
      </c>
      <c r="I54" s="71">
        <v>114871</v>
      </c>
      <c r="J54" s="152">
        <f t="shared" si="2"/>
        <v>1.3058126071854514</v>
      </c>
      <c r="K54" s="6">
        <v>25</v>
      </c>
      <c r="L54" s="71">
        <v>115993</v>
      </c>
      <c r="M54" s="225">
        <v>2.1553024751493624</v>
      </c>
    </row>
    <row r="55" spans="1:13" ht="12.75">
      <c r="A55" s="142" t="s">
        <v>209</v>
      </c>
      <c r="B55" s="6">
        <v>2</v>
      </c>
      <c r="C55" s="71">
        <v>23810</v>
      </c>
      <c r="D55" s="152">
        <f t="shared" si="0"/>
        <v>0.8399832003359934</v>
      </c>
      <c r="E55" s="6" t="s">
        <v>381</v>
      </c>
      <c r="F55" s="71">
        <v>23592</v>
      </c>
      <c r="G55" s="152" t="s">
        <v>381</v>
      </c>
      <c r="H55" s="6">
        <v>5</v>
      </c>
      <c r="I55" s="71">
        <v>23536</v>
      </c>
      <c r="J55" s="152">
        <f t="shared" si="2"/>
        <v>2.1244051665533648</v>
      </c>
      <c r="K55" s="6">
        <v>8</v>
      </c>
      <c r="L55" s="71">
        <v>23841</v>
      </c>
      <c r="M55" s="225">
        <v>3.3555639444654166</v>
      </c>
    </row>
    <row r="56" spans="1:13" ht="12.75">
      <c r="A56" s="142" t="s">
        <v>210</v>
      </c>
      <c r="B56" s="6" t="s">
        <v>381</v>
      </c>
      <c r="C56" s="71">
        <v>23900</v>
      </c>
      <c r="D56" s="152" t="s">
        <v>381</v>
      </c>
      <c r="E56" s="6" t="s">
        <v>381</v>
      </c>
      <c r="F56" s="71">
        <v>23931</v>
      </c>
      <c r="G56" s="152" t="s">
        <v>381</v>
      </c>
      <c r="H56" s="6" t="s">
        <v>381</v>
      </c>
      <c r="I56" s="71">
        <v>23669</v>
      </c>
      <c r="J56" s="152" t="s">
        <v>381</v>
      </c>
      <c r="K56" s="6" t="s">
        <v>381</v>
      </c>
      <c r="L56" s="71">
        <v>23697</v>
      </c>
      <c r="M56" s="225" t="s">
        <v>381</v>
      </c>
    </row>
    <row r="57" spans="1:13" ht="12.75">
      <c r="A57" s="142" t="s">
        <v>213</v>
      </c>
      <c r="B57" s="6">
        <v>22</v>
      </c>
      <c r="C57" s="71">
        <v>90450</v>
      </c>
      <c r="D57" s="152">
        <f t="shared" si="0"/>
        <v>2.4322830292979547</v>
      </c>
      <c r="E57" s="6">
        <v>18</v>
      </c>
      <c r="F57" s="71">
        <v>90448</v>
      </c>
      <c r="G57" s="152">
        <f t="shared" si="1"/>
        <v>1.990093755528038</v>
      </c>
      <c r="H57" s="6">
        <v>7</v>
      </c>
      <c r="I57" s="71">
        <v>89991</v>
      </c>
      <c r="J57" s="152">
        <f t="shared" si="2"/>
        <v>0.7778555633341112</v>
      </c>
      <c r="K57" s="6">
        <v>16</v>
      </c>
      <c r="L57" s="71">
        <v>89732</v>
      </c>
      <c r="M57" s="225">
        <v>1.7830874158605625</v>
      </c>
    </row>
    <row r="58" spans="1:13" ht="12.75">
      <c r="A58" s="142" t="s">
        <v>228</v>
      </c>
      <c r="B58" s="6">
        <v>11</v>
      </c>
      <c r="C58" s="71">
        <v>43240</v>
      </c>
      <c r="D58" s="152">
        <f t="shared" si="0"/>
        <v>2.543940795559667</v>
      </c>
      <c r="E58" s="6" t="s">
        <v>381</v>
      </c>
      <c r="F58" s="71">
        <v>43014</v>
      </c>
      <c r="G58" s="152" t="s">
        <v>381</v>
      </c>
      <c r="H58" s="6">
        <v>5</v>
      </c>
      <c r="I58" s="71">
        <v>43200</v>
      </c>
      <c r="J58" s="152">
        <f t="shared" si="2"/>
        <v>1.1574074074074074</v>
      </c>
      <c r="K58" s="6" t="s">
        <v>381</v>
      </c>
      <c r="L58" s="71">
        <v>43291</v>
      </c>
      <c r="M58" s="225" t="s">
        <v>381</v>
      </c>
    </row>
    <row r="59" spans="1:13" ht="12.75">
      <c r="A59" s="142" t="s">
        <v>233</v>
      </c>
      <c r="B59" s="6">
        <v>68</v>
      </c>
      <c r="C59" s="71">
        <v>76320</v>
      </c>
      <c r="D59" s="152">
        <f t="shared" si="0"/>
        <v>8.90985324947589</v>
      </c>
      <c r="E59" s="6">
        <v>79</v>
      </c>
      <c r="F59" s="71">
        <v>76630</v>
      </c>
      <c r="G59" s="152">
        <f t="shared" si="1"/>
        <v>10.309278350515463</v>
      </c>
      <c r="H59" s="6">
        <v>54</v>
      </c>
      <c r="I59" s="71">
        <v>77209</v>
      </c>
      <c r="J59" s="152">
        <f t="shared" si="2"/>
        <v>6.994003289771918</v>
      </c>
      <c r="K59" s="6">
        <v>55</v>
      </c>
      <c r="L59" s="71">
        <v>77967</v>
      </c>
      <c r="M59" s="225">
        <v>7.054266548668026</v>
      </c>
    </row>
    <row r="60" spans="1:13" ht="12.75">
      <c r="A60" s="142" t="s">
        <v>256</v>
      </c>
      <c r="B60" s="6" t="s">
        <v>381</v>
      </c>
      <c r="C60" s="71">
        <v>53830</v>
      </c>
      <c r="D60" s="152" t="s">
        <v>381</v>
      </c>
      <c r="E60" s="6">
        <v>6</v>
      </c>
      <c r="F60" s="71">
        <v>53918</v>
      </c>
      <c r="G60" s="152">
        <f t="shared" si="1"/>
        <v>1.1128009199154272</v>
      </c>
      <c r="H60" s="6" t="s">
        <v>381</v>
      </c>
      <c r="I60" s="71">
        <v>53976</v>
      </c>
      <c r="J60" s="152" t="s">
        <v>381</v>
      </c>
      <c r="K60" s="6" t="s">
        <v>381</v>
      </c>
      <c r="L60" s="71">
        <v>53744</v>
      </c>
      <c r="M60" s="225" t="s">
        <v>381</v>
      </c>
    </row>
    <row r="61" spans="1:13" ht="12.75">
      <c r="A61" s="142" t="s">
        <v>308</v>
      </c>
      <c r="B61" s="6" t="s">
        <v>381</v>
      </c>
      <c r="C61" s="71">
        <v>25660</v>
      </c>
      <c r="D61" s="152" t="s">
        <v>381</v>
      </c>
      <c r="E61" s="6" t="s">
        <v>381</v>
      </c>
      <c r="F61" s="71">
        <v>25922</v>
      </c>
      <c r="G61" s="152" t="s">
        <v>381</v>
      </c>
      <c r="H61" s="6" t="s">
        <v>381</v>
      </c>
      <c r="I61" s="71">
        <v>26049</v>
      </c>
      <c r="J61" s="152" t="s">
        <v>381</v>
      </c>
      <c r="K61" s="6" t="s">
        <v>381</v>
      </c>
      <c r="L61" s="71">
        <v>26327</v>
      </c>
      <c r="M61" s="225" t="s">
        <v>381</v>
      </c>
    </row>
    <row r="62" spans="1:13" ht="12.75">
      <c r="A62" s="142"/>
      <c r="B62" s="6"/>
      <c r="C62" s="71"/>
      <c r="D62" s="152"/>
      <c r="E62" s="6"/>
      <c r="F62" s="71"/>
      <c r="G62" s="152"/>
      <c r="H62" s="6"/>
      <c r="I62" s="71"/>
      <c r="J62" s="152"/>
      <c r="K62" s="72"/>
      <c r="L62" s="71"/>
      <c r="M62" s="225"/>
    </row>
    <row r="63" spans="1:13" s="5" customFormat="1" ht="12.75">
      <c r="A63" s="277" t="s">
        <v>316</v>
      </c>
      <c r="B63" s="72">
        <v>230</v>
      </c>
      <c r="C63" s="74">
        <v>685800</v>
      </c>
      <c r="D63" s="151">
        <f t="shared" si="0"/>
        <v>3.3537474482356373</v>
      </c>
      <c r="E63" s="72">
        <v>215</v>
      </c>
      <c r="F63" s="74">
        <v>687957</v>
      </c>
      <c r="G63" s="151">
        <f t="shared" si="1"/>
        <v>3.1251953247077946</v>
      </c>
      <c r="H63" s="72">
        <v>232</v>
      </c>
      <c r="I63" s="74">
        <v>689207</v>
      </c>
      <c r="J63" s="151">
        <f t="shared" si="2"/>
        <v>3.366187516957895</v>
      </c>
      <c r="K63" s="72">
        <v>212</v>
      </c>
      <c r="L63" s="74">
        <v>693085</v>
      </c>
      <c r="M63" s="224">
        <v>3.0587878831600745</v>
      </c>
    </row>
    <row r="64" spans="1:13" ht="12.75">
      <c r="A64" s="142" t="s">
        <v>302</v>
      </c>
      <c r="B64" s="6">
        <v>25</v>
      </c>
      <c r="C64" s="71">
        <v>40230</v>
      </c>
      <c r="D64" s="152">
        <f t="shared" si="0"/>
        <v>6.214267959234403</v>
      </c>
      <c r="E64" s="6">
        <v>6</v>
      </c>
      <c r="F64" s="71">
        <v>40508</v>
      </c>
      <c r="G64" s="152">
        <f t="shared" si="1"/>
        <v>1.4811889009578356</v>
      </c>
      <c r="H64" s="6">
        <v>20</v>
      </c>
      <c r="I64" s="71">
        <v>40820</v>
      </c>
      <c r="J64" s="152">
        <f t="shared" si="2"/>
        <v>4.899559039686428</v>
      </c>
      <c r="K64" s="6">
        <v>14</v>
      </c>
      <c r="L64" s="71">
        <v>41625</v>
      </c>
      <c r="M64" s="225">
        <v>3.3633633633633635</v>
      </c>
    </row>
    <row r="65" spans="1:13" ht="12.75">
      <c r="A65" s="142" t="s">
        <v>161</v>
      </c>
      <c r="B65" s="6">
        <v>32</v>
      </c>
      <c r="C65" s="71">
        <v>113450</v>
      </c>
      <c r="D65" s="152">
        <f t="shared" si="0"/>
        <v>2.820625826355222</v>
      </c>
      <c r="E65" s="6">
        <v>46</v>
      </c>
      <c r="F65" s="71">
        <v>113104</v>
      </c>
      <c r="G65" s="152">
        <f t="shared" si="1"/>
        <v>4.0670533314471635</v>
      </c>
      <c r="H65" s="6">
        <v>57</v>
      </c>
      <c r="I65" s="71">
        <v>112619</v>
      </c>
      <c r="J65" s="152">
        <f t="shared" si="2"/>
        <v>5.061312922331045</v>
      </c>
      <c r="K65" s="6">
        <v>28</v>
      </c>
      <c r="L65" s="71">
        <v>112187</v>
      </c>
      <c r="M65" s="225">
        <v>2.495832850508526</v>
      </c>
    </row>
    <row r="66" spans="1:13" ht="12.75">
      <c r="A66" s="142" t="s">
        <v>304</v>
      </c>
      <c r="B66" s="6">
        <v>12</v>
      </c>
      <c r="C66" s="71">
        <v>49090</v>
      </c>
      <c r="D66" s="152">
        <f t="shared" si="0"/>
        <v>2.4444897127724587</v>
      </c>
      <c r="E66" s="6">
        <v>14</v>
      </c>
      <c r="F66" s="71">
        <v>49731</v>
      </c>
      <c r="G66" s="152">
        <f t="shared" si="1"/>
        <v>2.81514548269691</v>
      </c>
      <c r="H66" s="6">
        <v>18</v>
      </c>
      <c r="I66" s="71">
        <v>50355</v>
      </c>
      <c r="J66" s="152">
        <f t="shared" si="2"/>
        <v>3.574620196604111</v>
      </c>
      <c r="K66" s="6">
        <v>17</v>
      </c>
      <c r="L66" s="71">
        <v>51064</v>
      </c>
      <c r="M66" s="225">
        <v>3.329155569481435</v>
      </c>
    </row>
    <row r="67" spans="1:13" ht="12.75">
      <c r="A67" s="142" t="s">
        <v>196</v>
      </c>
      <c r="B67" s="6">
        <v>19</v>
      </c>
      <c r="C67" s="71">
        <v>99950</v>
      </c>
      <c r="D67" s="152">
        <f t="shared" si="0"/>
        <v>1.900950475237619</v>
      </c>
      <c r="E67" s="6">
        <v>29</v>
      </c>
      <c r="F67" s="71">
        <v>99464</v>
      </c>
      <c r="G67" s="152">
        <f t="shared" si="1"/>
        <v>2.915627764819432</v>
      </c>
      <c r="H67" s="6">
        <v>23</v>
      </c>
      <c r="I67" s="71">
        <v>99408</v>
      </c>
      <c r="J67" s="152">
        <f t="shared" si="2"/>
        <v>2.3136970867535815</v>
      </c>
      <c r="K67" s="6">
        <v>44</v>
      </c>
      <c r="L67" s="71">
        <v>99560</v>
      </c>
      <c r="M67" s="225">
        <v>4.419445560466051</v>
      </c>
    </row>
    <row r="68" spans="1:13" ht="12.75">
      <c r="A68" s="142" t="s">
        <v>198</v>
      </c>
      <c r="B68" s="6">
        <v>68</v>
      </c>
      <c r="C68" s="71">
        <v>105610</v>
      </c>
      <c r="D68" s="152">
        <f t="shared" si="0"/>
        <v>6.4387842060410945</v>
      </c>
      <c r="E68" s="6">
        <v>33</v>
      </c>
      <c r="F68" s="71">
        <v>106104</v>
      </c>
      <c r="G68" s="152">
        <f t="shared" si="1"/>
        <v>3.1101560732865865</v>
      </c>
      <c r="H68" s="6">
        <v>27</v>
      </c>
      <c r="I68" s="71">
        <v>105904</v>
      </c>
      <c r="J68" s="152">
        <f t="shared" si="2"/>
        <v>2.5494787732285844</v>
      </c>
      <c r="K68" s="6">
        <v>27</v>
      </c>
      <c r="L68" s="71">
        <v>106411</v>
      </c>
      <c r="M68" s="225">
        <v>2.5373316668389547</v>
      </c>
    </row>
    <row r="69" spans="1:13" ht="12.75">
      <c r="A69" s="142" t="s">
        <v>214</v>
      </c>
      <c r="B69" s="6">
        <v>17</v>
      </c>
      <c r="C69" s="71">
        <v>111420</v>
      </c>
      <c r="D69" s="152">
        <f t="shared" si="0"/>
        <v>1.5257583916711543</v>
      </c>
      <c r="E69" s="6">
        <v>24</v>
      </c>
      <c r="F69" s="71">
        <v>112308</v>
      </c>
      <c r="G69" s="152">
        <f t="shared" si="1"/>
        <v>2.1369804466289133</v>
      </c>
      <c r="H69" s="6">
        <v>36</v>
      </c>
      <c r="I69" s="71">
        <v>113413</v>
      </c>
      <c r="J69" s="152">
        <f t="shared" si="2"/>
        <v>3.174239284738081</v>
      </c>
      <c r="K69" s="6">
        <v>36</v>
      </c>
      <c r="L69" s="71">
        <v>114635</v>
      </c>
      <c r="M69" s="225">
        <v>3.1404021459414664</v>
      </c>
    </row>
    <row r="70" spans="1:13" ht="12.75">
      <c r="A70" s="142" t="s">
        <v>305</v>
      </c>
      <c r="B70" s="6">
        <v>18</v>
      </c>
      <c r="C70" s="71">
        <v>41780</v>
      </c>
      <c r="D70" s="152">
        <f t="shared" si="0"/>
        <v>4.30828147438966</v>
      </c>
      <c r="E70" s="6">
        <v>11</v>
      </c>
      <c r="F70" s="71">
        <v>42464</v>
      </c>
      <c r="G70" s="152">
        <f t="shared" si="1"/>
        <v>2.590429540316503</v>
      </c>
      <c r="H70" s="6">
        <v>19</v>
      </c>
      <c r="I70" s="71">
        <v>43029</v>
      </c>
      <c r="J70" s="152">
        <f t="shared" si="2"/>
        <v>4.415626670385089</v>
      </c>
      <c r="K70" s="6">
        <v>17</v>
      </c>
      <c r="L70" s="71">
        <v>43681</v>
      </c>
      <c r="M70" s="225">
        <v>3.8918522927588652</v>
      </c>
    </row>
    <row r="71" spans="1:13" ht="12.75">
      <c r="A71" s="142" t="s">
        <v>216</v>
      </c>
      <c r="B71" s="6">
        <v>33</v>
      </c>
      <c r="C71" s="71">
        <v>117230</v>
      </c>
      <c r="D71" s="152">
        <f t="shared" si="0"/>
        <v>2.8149791009127356</v>
      </c>
      <c r="E71" s="6">
        <v>48</v>
      </c>
      <c r="F71" s="71">
        <v>117023</v>
      </c>
      <c r="G71" s="152">
        <f t="shared" si="1"/>
        <v>4.101757774112781</v>
      </c>
      <c r="H71" s="6">
        <v>30</v>
      </c>
      <c r="I71" s="71">
        <v>116479</v>
      </c>
      <c r="J71" s="152">
        <f t="shared" si="2"/>
        <v>2.5755715622558575</v>
      </c>
      <c r="K71" s="6">
        <v>27</v>
      </c>
      <c r="L71" s="71">
        <v>116575</v>
      </c>
      <c r="M71" s="225">
        <v>2.3161055114733005</v>
      </c>
    </row>
    <row r="72" spans="1:13" ht="12.75">
      <c r="A72" s="142" t="s">
        <v>229</v>
      </c>
      <c r="B72" s="6">
        <v>6</v>
      </c>
      <c r="C72" s="71">
        <v>7040</v>
      </c>
      <c r="D72" s="152">
        <f>(B72/(C72/10000))</f>
        <v>8.522727272727273</v>
      </c>
      <c r="E72" s="6" t="s">
        <v>381</v>
      </c>
      <c r="F72" s="71">
        <v>7251</v>
      </c>
      <c r="G72" s="152" t="s">
        <v>381</v>
      </c>
      <c r="H72" s="6" t="s">
        <v>381</v>
      </c>
      <c r="I72" s="71">
        <v>7180</v>
      </c>
      <c r="J72" s="152" t="s">
        <v>381</v>
      </c>
      <c r="K72" s="6" t="s">
        <v>381</v>
      </c>
      <c r="L72" s="71">
        <v>7347</v>
      </c>
      <c r="M72" s="225" t="s">
        <v>381</v>
      </c>
    </row>
    <row r="73" spans="1:13" ht="12.75">
      <c r="A73" s="142"/>
      <c r="B73" s="6"/>
      <c r="C73" s="71"/>
      <c r="D73" s="152"/>
      <c r="E73" s="6"/>
      <c r="F73" s="71"/>
      <c r="G73" s="152"/>
      <c r="H73" s="6"/>
      <c r="I73" s="71"/>
      <c r="J73" s="152"/>
      <c r="K73" s="72"/>
      <c r="L73" s="71"/>
      <c r="M73" s="225"/>
    </row>
    <row r="74" spans="1:13" s="5" customFormat="1" ht="12.75">
      <c r="A74" s="277" t="s">
        <v>317</v>
      </c>
      <c r="B74" s="72">
        <v>322</v>
      </c>
      <c r="C74" s="74">
        <v>883980</v>
      </c>
      <c r="D74" s="151">
        <f>(B74/(C74/10000))</f>
        <v>3.642616348786172</v>
      </c>
      <c r="E74" s="72">
        <v>381</v>
      </c>
      <c r="F74" s="74">
        <v>889753</v>
      </c>
      <c r="G74" s="151">
        <f>(E74/(F74/10000))</f>
        <v>4.282087275906909</v>
      </c>
      <c r="H74" s="72">
        <v>302</v>
      </c>
      <c r="I74" s="74">
        <v>894250</v>
      </c>
      <c r="J74" s="151">
        <f>(H74/(I74/10000))</f>
        <v>3.3771316745876434</v>
      </c>
      <c r="K74" s="72">
        <v>263</v>
      </c>
      <c r="L74" s="74">
        <v>900951</v>
      </c>
      <c r="M74" s="224">
        <v>2.919137666754352</v>
      </c>
    </row>
    <row r="75" spans="1:13" ht="12.75">
      <c r="A75" s="142" t="s">
        <v>140</v>
      </c>
      <c r="B75" s="6">
        <v>126</v>
      </c>
      <c r="C75" s="71">
        <v>185080</v>
      </c>
      <c r="D75" s="152">
        <f aca="true" t="shared" si="3" ref="D75:D140">(B75/(C75/10000))</f>
        <v>6.80786686838124</v>
      </c>
      <c r="E75" s="6">
        <v>162</v>
      </c>
      <c r="F75" s="71">
        <v>187157</v>
      </c>
      <c r="G75" s="152">
        <f aca="true" t="shared" si="4" ref="G75:G138">(E75/(F75/10000))</f>
        <v>8.655834406407456</v>
      </c>
      <c r="H75" s="6">
        <v>104</v>
      </c>
      <c r="I75" s="71">
        <v>190339</v>
      </c>
      <c r="J75" s="152">
        <f aca="true" t="shared" si="5" ref="J75:J138">(H75/(I75/10000))</f>
        <v>5.4639353994714694</v>
      </c>
      <c r="K75" s="6">
        <v>63</v>
      </c>
      <c r="L75" s="71">
        <v>193090</v>
      </c>
      <c r="M75" s="225">
        <v>3.2627272256460715</v>
      </c>
    </row>
    <row r="76" spans="1:13" ht="12.75">
      <c r="A76" s="142" t="s">
        <v>157</v>
      </c>
      <c r="B76" s="6">
        <v>10</v>
      </c>
      <c r="C76" s="71">
        <v>51470</v>
      </c>
      <c r="D76" s="152">
        <f t="shared" si="3"/>
        <v>1.9428793471925392</v>
      </c>
      <c r="E76" s="6">
        <v>8</v>
      </c>
      <c r="F76" s="71">
        <v>52711</v>
      </c>
      <c r="G76" s="152">
        <f t="shared" si="4"/>
        <v>1.5177097759480944</v>
      </c>
      <c r="H76" s="6">
        <v>6</v>
      </c>
      <c r="I76" s="71">
        <v>53298</v>
      </c>
      <c r="J76" s="152">
        <f t="shared" si="5"/>
        <v>1.1257458065968704</v>
      </c>
      <c r="K76" s="6">
        <v>10</v>
      </c>
      <c r="L76" s="71">
        <v>53993</v>
      </c>
      <c r="M76" s="225">
        <v>1.8520919378437946</v>
      </c>
    </row>
    <row r="77" spans="1:13" ht="12.75">
      <c r="A77" s="142" t="s">
        <v>165</v>
      </c>
      <c r="B77" s="6">
        <v>5</v>
      </c>
      <c r="C77" s="71">
        <v>47590</v>
      </c>
      <c r="D77" s="152">
        <f t="shared" si="3"/>
        <v>1.0506408909434755</v>
      </c>
      <c r="E77" s="6">
        <v>6</v>
      </c>
      <c r="F77" s="71">
        <v>47441</v>
      </c>
      <c r="G77" s="152">
        <f t="shared" si="4"/>
        <v>1.2647288210619505</v>
      </c>
      <c r="H77" s="6">
        <v>7</v>
      </c>
      <c r="I77" s="71">
        <v>47344</v>
      </c>
      <c r="J77" s="152">
        <f t="shared" si="5"/>
        <v>1.4785400473132815</v>
      </c>
      <c r="K77" s="6" t="s">
        <v>381</v>
      </c>
      <c r="L77" s="71">
        <v>47208</v>
      </c>
      <c r="M77" s="225" t="s">
        <v>381</v>
      </c>
    </row>
    <row r="78" spans="1:13" ht="12.75">
      <c r="A78" s="142" t="s">
        <v>182</v>
      </c>
      <c r="B78" s="6">
        <v>9</v>
      </c>
      <c r="C78" s="71">
        <v>24480</v>
      </c>
      <c r="D78" s="152">
        <f t="shared" si="3"/>
        <v>3.6764705882352944</v>
      </c>
      <c r="E78" s="6">
        <v>8</v>
      </c>
      <c r="F78" s="71">
        <v>24323</v>
      </c>
      <c r="G78" s="152">
        <f t="shared" si="4"/>
        <v>3.2890679603667308</v>
      </c>
      <c r="H78" s="6">
        <v>9</v>
      </c>
      <c r="I78" s="71">
        <v>24397</v>
      </c>
      <c r="J78" s="152">
        <f t="shared" si="5"/>
        <v>3.6889781530516044</v>
      </c>
      <c r="K78" s="6">
        <v>5</v>
      </c>
      <c r="L78" s="71">
        <v>24390</v>
      </c>
      <c r="M78" s="225">
        <v>2.050020500205002</v>
      </c>
    </row>
    <row r="79" spans="1:13" ht="12.75">
      <c r="A79" s="142" t="s">
        <v>231</v>
      </c>
      <c r="B79" s="6">
        <v>9</v>
      </c>
      <c r="C79" s="71">
        <v>51070</v>
      </c>
      <c r="D79" s="152">
        <f t="shared" si="3"/>
        <v>1.7622870569806148</v>
      </c>
      <c r="E79" s="6">
        <v>19</v>
      </c>
      <c r="F79" s="71">
        <v>51660</v>
      </c>
      <c r="G79" s="152">
        <f t="shared" si="4"/>
        <v>3.6778939217963607</v>
      </c>
      <c r="H79" s="6">
        <v>12</v>
      </c>
      <c r="I79" s="71">
        <v>52123</v>
      </c>
      <c r="J79" s="152">
        <f t="shared" si="5"/>
        <v>2.302246608982599</v>
      </c>
      <c r="K79" s="6">
        <v>13</v>
      </c>
      <c r="L79" s="71">
        <v>53237</v>
      </c>
      <c r="M79" s="225">
        <v>2.44191070120405</v>
      </c>
    </row>
    <row r="80" spans="1:13" ht="12.75">
      <c r="A80" s="142" t="s">
        <v>234</v>
      </c>
      <c r="B80" s="6">
        <v>12</v>
      </c>
      <c r="C80" s="71">
        <v>43370</v>
      </c>
      <c r="D80" s="152">
        <f t="shared" si="3"/>
        <v>2.76688955499193</v>
      </c>
      <c r="E80" s="6">
        <v>17</v>
      </c>
      <c r="F80" s="71">
        <v>43659</v>
      </c>
      <c r="G80" s="152">
        <f t="shared" si="4"/>
        <v>3.8938134176229413</v>
      </c>
      <c r="H80" s="6" t="s">
        <v>381</v>
      </c>
      <c r="I80" s="71">
        <v>43423</v>
      </c>
      <c r="J80" s="152" t="s">
        <v>381</v>
      </c>
      <c r="K80" s="6">
        <v>22</v>
      </c>
      <c r="L80" s="71">
        <v>43401</v>
      </c>
      <c r="M80" s="225">
        <v>5.069007626552384</v>
      </c>
    </row>
    <row r="81" spans="1:13" ht="12.75">
      <c r="A81" s="142" t="s">
        <v>236</v>
      </c>
      <c r="B81" s="6">
        <v>26</v>
      </c>
      <c r="C81" s="71">
        <v>38780</v>
      </c>
      <c r="D81" s="152">
        <f t="shared" si="3"/>
        <v>6.704486848891181</v>
      </c>
      <c r="E81" s="6">
        <v>19</v>
      </c>
      <c r="F81" s="71">
        <v>39025</v>
      </c>
      <c r="G81" s="152">
        <f t="shared" si="4"/>
        <v>4.868673926969891</v>
      </c>
      <c r="H81" s="6">
        <v>15</v>
      </c>
      <c r="I81" s="71">
        <v>39105</v>
      </c>
      <c r="J81" s="152">
        <f t="shared" si="5"/>
        <v>3.8358266206367473</v>
      </c>
      <c r="K81" s="6">
        <v>15</v>
      </c>
      <c r="L81" s="71">
        <v>39322</v>
      </c>
      <c r="M81" s="225">
        <v>3.8146584609124665</v>
      </c>
    </row>
    <row r="82" spans="1:13" ht="12.75">
      <c r="A82" s="142" t="s">
        <v>242</v>
      </c>
      <c r="B82" s="6">
        <v>37</v>
      </c>
      <c r="C82" s="71">
        <v>124200</v>
      </c>
      <c r="D82" s="152">
        <f t="shared" si="3"/>
        <v>2.9790660225442833</v>
      </c>
      <c r="E82" s="6">
        <v>49</v>
      </c>
      <c r="F82" s="71">
        <v>124854</v>
      </c>
      <c r="G82" s="152">
        <f t="shared" si="4"/>
        <v>3.9245839140115653</v>
      </c>
      <c r="H82" s="6">
        <v>49</v>
      </c>
      <c r="I82" s="71">
        <v>124146</v>
      </c>
      <c r="J82" s="152">
        <f t="shared" si="5"/>
        <v>3.9469656694537076</v>
      </c>
      <c r="K82" s="6">
        <v>50</v>
      </c>
      <c r="L82" s="71">
        <v>124248</v>
      </c>
      <c r="M82" s="225">
        <v>4.024209645225678</v>
      </c>
    </row>
    <row r="83" spans="1:13" ht="12.75">
      <c r="A83" s="142" t="s">
        <v>245</v>
      </c>
      <c r="B83" s="6">
        <v>28</v>
      </c>
      <c r="C83" s="71">
        <v>35100</v>
      </c>
      <c r="D83" s="152">
        <f t="shared" si="3"/>
        <v>7.977207977207978</v>
      </c>
      <c r="E83" s="6">
        <v>23</v>
      </c>
      <c r="F83" s="71">
        <v>35317</v>
      </c>
      <c r="G83" s="152">
        <f t="shared" si="4"/>
        <v>6.512444431860011</v>
      </c>
      <c r="H83" s="6">
        <v>15</v>
      </c>
      <c r="I83" s="71">
        <v>35712</v>
      </c>
      <c r="J83" s="152">
        <f t="shared" si="5"/>
        <v>4.200268817204301</v>
      </c>
      <c r="K83" s="6">
        <v>13</v>
      </c>
      <c r="L83" s="71">
        <v>36309</v>
      </c>
      <c r="M83" s="225">
        <v>3.5803795202291444</v>
      </c>
    </row>
    <row r="84" spans="1:13" ht="12.75">
      <c r="A84" s="142" t="s">
        <v>296</v>
      </c>
      <c r="B84" s="6" t="s">
        <v>381</v>
      </c>
      <c r="C84" s="71">
        <v>27450</v>
      </c>
      <c r="D84" s="152" t="s">
        <v>381</v>
      </c>
      <c r="E84" s="6">
        <v>9</v>
      </c>
      <c r="F84" s="71">
        <v>27308</v>
      </c>
      <c r="G84" s="152">
        <f t="shared" si="4"/>
        <v>3.295737512816757</v>
      </c>
      <c r="H84" s="6">
        <v>16</v>
      </c>
      <c r="I84" s="71">
        <v>27361</v>
      </c>
      <c r="J84" s="152">
        <f t="shared" si="5"/>
        <v>5.847739483206023</v>
      </c>
      <c r="K84" s="6">
        <v>15</v>
      </c>
      <c r="L84" s="71">
        <v>27570</v>
      </c>
      <c r="M84" s="225">
        <v>5.44069640914037</v>
      </c>
    </row>
    <row r="85" spans="1:13" ht="12.75">
      <c r="A85" s="142" t="s">
        <v>257</v>
      </c>
      <c r="B85" s="6">
        <v>9</v>
      </c>
      <c r="C85" s="71">
        <v>48940</v>
      </c>
      <c r="D85" s="152">
        <f t="shared" si="3"/>
        <v>1.8389865140988966</v>
      </c>
      <c r="E85" s="6">
        <v>9</v>
      </c>
      <c r="F85" s="71">
        <v>48927</v>
      </c>
      <c r="G85" s="152">
        <f t="shared" si="4"/>
        <v>1.8394751364277395</v>
      </c>
      <c r="H85" s="6">
        <v>8</v>
      </c>
      <c r="I85" s="71">
        <v>48920</v>
      </c>
      <c r="J85" s="152">
        <f t="shared" si="5"/>
        <v>1.6353229762878168</v>
      </c>
      <c r="K85" s="6">
        <v>6</v>
      </c>
      <c r="L85" s="71">
        <v>49170</v>
      </c>
      <c r="M85" s="225">
        <v>1.2202562538133008</v>
      </c>
    </row>
    <row r="86" spans="1:13" ht="12.75">
      <c r="A86" s="142" t="s">
        <v>261</v>
      </c>
      <c r="B86" s="6">
        <v>16</v>
      </c>
      <c r="C86" s="71">
        <v>81280</v>
      </c>
      <c r="D86" s="152">
        <f t="shared" si="3"/>
        <v>1.968503937007874</v>
      </c>
      <c r="E86" s="6">
        <v>16</v>
      </c>
      <c r="F86" s="71">
        <v>81962</v>
      </c>
      <c r="G86" s="152">
        <f t="shared" si="4"/>
        <v>1.9521241550962642</v>
      </c>
      <c r="H86" s="6">
        <v>19</v>
      </c>
      <c r="I86" s="71">
        <v>82327</v>
      </c>
      <c r="J86" s="152">
        <f t="shared" si="5"/>
        <v>2.3078698361412417</v>
      </c>
      <c r="K86" s="6">
        <v>17</v>
      </c>
      <c r="L86" s="71">
        <v>82908</v>
      </c>
      <c r="M86" s="225">
        <v>2.0504655763014425</v>
      </c>
    </row>
    <row r="87" spans="1:13" ht="12.75">
      <c r="A87" s="142" t="s">
        <v>269</v>
      </c>
      <c r="B87" s="6" t="s">
        <v>381</v>
      </c>
      <c r="C87" s="71">
        <v>40230</v>
      </c>
      <c r="D87" s="152" t="s">
        <v>381</v>
      </c>
      <c r="E87" s="6" t="s">
        <v>381</v>
      </c>
      <c r="F87" s="71">
        <v>40420</v>
      </c>
      <c r="G87" s="152" t="s">
        <v>381</v>
      </c>
      <c r="H87" s="6" t="s">
        <v>381</v>
      </c>
      <c r="I87" s="71">
        <v>40554</v>
      </c>
      <c r="J87" s="152" t="s">
        <v>381</v>
      </c>
      <c r="K87" s="6" t="s">
        <v>381</v>
      </c>
      <c r="L87" s="71">
        <v>40982</v>
      </c>
      <c r="M87" s="225" t="s">
        <v>381</v>
      </c>
    </row>
    <row r="88" spans="1:13" ht="12.75">
      <c r="A88" s="142" t="s">
        <v>270</v>
      </c>
      <c r="B88" s="6">
        <v>30</v>
      </c>
      <c r="C88" s="71">
        <v>84930</v>
      </c>
      <c r="D88" s="152">
        <f t="shared" si="3"/>
        <v>3.532320734722713</v>
      </c>
      <c r="E88" s="6">
        <v>33</v>
      </c>
      <c r="F88" s="71">
        <v>84989</v>
      </c>
      <c r="G88" s="152">
        <f t="shared" si="4"/>
        <v>3.8828554283495507</v>
      </c>
      <c r="H88" s="6">
        <v>38</v>
      </c>
      <c r="I88" s="71">
        <v>85201</v>
      </c>
      <c r="J88" s="152">
        <f t="shared" si="5"/>
        <v>4.460041548808113</v>
      </c>
      <c r="K88" s="6">
        <v>30</v>
      </c>
      <c r="L88" s="71">
        <v>85123</v>
      </c>
      <c r="M88" s="225">
        <v>3.5243118781058</v>
      </c>
    </row>
    <row r="89" spans="1:13" ht="12.75">
      <c r="A89" s="142"/>
      <c r="B89" s="6"/>
      <c r="C89" s="71"/>
      <c r="D89" s="153"/>
      <c r="E89" s="6"/>
      <c r="F89" s="71"/>
      <c r="G89" s="153"/>
      <c r="H89" s="6"/>
      <c r="I89" s="71"/>
      <c r="J89" s="153"/>
      <c r="K89" s="72"/>
      <c r="L89" s="71"/>
      <c r="M89" s="226"/>
    </row>
    <row r="90" spans="1:13" s="5" customFormat="1" ht="12.75">
      <c r="A90" s="277" t="s">
        <v>318</v>
      </c>
      <c r="B90" s="72">
        <v>464</v>
      </c>
      <c r="C90" s="74">
        <v>898860</v>
      </c>
      <c r="D90" s="151">
        <f t="shared" si="3"/>
        <v>5.1620942082193</v>
      </c>
      <c r="E90" s="72">
        <v>448</v>
      </c>
      <c r="F90" s="74">
        <v>906050</v>
      </c>
      <c r="G90" s="151">
        <f t="shared" si="4"/>
        <v>4.944539484575906</v>
      </c>
      <c r="H90" s="72">
        <v>500</v>
      </c>
      <c r="I90" s="74">
        <v>912256</v>
      </c>
      <c r="J90" s="151">
        <f t="shared" si="5"/>
        <v>5.480917637154483</v>
      </c>
      <c r="K90" s="72">
        <v>474</v>
      </c>
      <c r="L90" s="74">
        <v>921180</v>
      </c>
      <c r="M90" s="224">
        <v>5.145574154888296</v>
      </c>
    </row>
    <row r="91" spans="1:13" ht="12.75">
      <c r="A91" s="142" t="s">
        <v>310</v>
      </c>
      <c r="B91" s="6" t="s">
        <v>381</v>
      </c>
      <c r="C91" s="71">
        <v>29720</v>
      </c>
      <c r="D91" s="154" t="s">
        <v>381</v>
      </c>
      <c r="E91" s="6" t="s">
        <v>381</v>
      </c>
      <c r="F91" s="71">
        <v>29787</v>
      </c>
      <c r="G91" s="154" t="s">
        <v>381</v>
      </c>
      <c r="H91" s="6">
        <v>0</v>
      </c>
      <c r="I91" s="71">
        <v>29875</v>
      </c>
      <c r="J91" s="154">
        <f t="shared" si="5"/>
        <v>0</v>
      </c>
      <c r="K91" s="6" t="s">
        <v>381</v>
      </c>
      <c r="L91" s="71">
        <v>30432</v>
      </c>
      <c r="M91" s="227" t="s">
        <v>381</v>
      </c>
    </row>
    <row r="92" spans="1:13" ht="12.75">
      <c r="A92" s="142" t="s">
        <v>154</v>
      </c>
      <c r="B92" s="6" t="s">
        <v>381</v>
      </c>
      <c r="C92" s="71">
        <v>39160</v>
      </c>
      <c r="D92" s="154" t="s">
        <v>381</v>
      </c>
      <c r="E92" s="6">
        <v>11</v>
      </c>
      <c r="F92" s="71">
        <v>39689</v>
      </c>
      <c r="G92" s="154">
        <f t="shared" si="4"/>
        <v>2.7715487918566857</v>
      </c>
      <c r="H92" s="6">
        <v>11</v>
      </c>
      <c r="I92" s="71">
        <v>39915</v>
      </c>
      <c r="J92" s="154">
        <f t="shared" si="5"/>
        <v>2.755856194413128</v>
      </c>
      <c r="K92" s="6">
        <v>5</v>
      </c>
      <c r="L92" s="71">
        <v>40318</v>
      </c>
      <c r="M92" s="227">
        <v>1.2401408800039686</v>
      </c>
    </row>
    <row r="93" spans="1:13" ht="12.75">
      <c r="A93" s="142" t="s">
        <v>152</v>
      </c>
      <c r="B93" s="6">
        <v>59</v>
      </c>
      <c r="C93" s="71">
        <v>87050</v>
      </c>
      <c r="D93" s="154">
        <f t="shared" si="3"/>
        <v>6.777713957495692</v>
      </c>
      <c r="E93" s="6">
        <v>36</v>
      </c>
      <c r="F93" s="71">
        <v>88126</v>
      </c>
      <c r="G93" s="154">
        <f t="shared" si="4"/>
        <v>4.085060027687629</v>
      </c>
      <c r="H93" s="6">
        <v>51</v>
      </c>
      <c r="I93" s="71">
        <v>89254</v>
      </c>
      <c r="J93" s="154">
        <f t="shared" si="5"/>
        <v>5.7140296233222045</v>
      </c>
      <c r="K93" s="6">
        <v>44</v>
      </c>
      <c r="L93" s="71">
        <v>89845</v>
      </c>
      <c r="M93" s="227">
        <v>4.8973231676776665</v>
      </c>
    </row>
    <row r="94" spans="1:13" ht="12.75">
      <c r="A94" s="142" t="s">
        <v>171</v>
      </c>
      <c r="B94" s="6">
        <v>128</v>
      </c>
      <c r="C94" s="71">
        <v>207600</v>
      </c>
      <c r="D94" s="154">
        <f t="shared" si="3"/>
        <v>6.165703275529864</v>
      </c>
      <c r="E94" s="6">
        <v>108</v>
      </c>
      <c r="F94" s="71">
        <v>207935</v>
      </c>
      <c r="G94" s="154">
        <f t="shared" si="4"/>
        <v>5.193930795681342</v>
      </c>
      <c r="H94" s="6">
        <v>160</v>
      </c>
      <c r="I94" s="71">
        <v>207936</v>
      </c>
      <c r="J94" s="154">
        <f t="shared" si="5"/>
        <v>7.694675284702985</v>
      </c>
      <c r="K94" s="6">
        <v>148</v>
      </c>
      <c r="L94" s="71">
        <v>208968</v>
      </c>
      <c r="M94" s="227">
        <v>7.0824241032119755</v>
      </c>
    </row>
    <row r="95" spans="1:13" ht="12.75">
      <c r="A95" s="142" t="s">
        <v>183</v>
      </c>
      <c r="B95" s="6">
        <v>101</v>
      </c>
      <c r="C95" s="71">
        <v>199230</v>
      </c>
      <c r="D95" s="154">
        <f t="shared" si="3"/>
        <v>5.069517642925263</v>
      </c>
      <c r="E95" s="6">
        <v>101</v>
      </c>
      <c r="F95" s="71">
        <v>201003</v>
      </c>
      <c r="G95" s="154">
        <f t="shared" si="4"/>
        <v>5.0248006248662955</v>
      </c>
      <c r="H95" s="6">
        <v>107</v>
      </c>
      <c r="I95" s="71">
        <v>202792</v>
      </c>
      <c r="J95" s="154">
        <f t="shared" si="5"/>
        <v>5.276342262022171</v>
      </c>
      <c r="K95" s="6">
        <v>70</v>
      </c>
      <c r="L95" s="71">
        <v>205022</v>
      </c>
      <c r="M95" s="227">
        <v>3.4142677371208947</v>
      </c>
    </row>
    <row r="96" spans="1:13" ht="12.75">
      <c r="A96" s="142" t="s">
        <v>200</v>
      </c>
      <c r="B96" s="6">
        <v>5</v>
      </c>
      <c r="C96" s="71">
        <v>33580</v>
      </c>
      <c r="D96" s="154">
        <f t="shared" si="3"/>
        <v>1.4889815366289458</v>
      </c>
      <c r="E96" s="6">
        <v>6</v>
      </c>
      <c r="F96" s="71">
        <v>34270</v>
      </c>
      <c r="G96" s="154">
        <f t="shared" si="4"/>
        <v>1.7508024511234315</v>
      </c>
      <c r="H96" s="6" t="s">
        <v>381</v>
      </c>
      <c r="I96" s="71">
        <v>35103</v>
      </c>
      <c r="J96" s="154" t="s">
        <v>381</v>
      </c>
      <c r="K96" s="6">
        <v>6</v>
      </c>
      <c r="L96" s="71">
        <v>35943</v>
      </c>
      <c r="M96" s="227">
        <v>1.6693097404223354</v>
      </c>
    </row>
    <row r="97" spans="1:13" ht="12.75">
      <c r="A97" s="142" t="s">
        <v>208</v>
      </c>
      <c r="B97" s="6">
        <v>74</v>
      </c>
      <c r="C97" s="71">
        <v>115930</v>
      </c>
      <c r="D97" s="154">
        <f t="shared" si="3"/>
        <v>6.383162253083757</v>
      </c>
      <c r="E97" s="6">
        <v>89</v>
      </c>
      <c r="F97" s="71">
        <v>115948</v>
      </c>
      <c r="G97" s="154">
        <f t="shared" si="4"/>
        <v>7.675854693483286</v>
      </c>
      <c r="H97" s="6">
        <v>69</v>
      </c>
      <c r="I97" s="71">
        <v>115865</v>
      </c>
      <c r="J97" s="154">
        <f t="shared" si="5"/>
        <v>5.955206490312001</v>
      </c>
      <c r="K97" s="6">
        <v>103</v>
      </c>
      <c r="L97" s="71">
        <v>116332</v>
      </c>
      <c r="M97" s="227">
        <v>8.853969673004848</v>
      </c>
    </row>
    <row r="98" spans="1:13" ht="12.75">
      <c r="A98" s="142" t="s">
        <v>219</v>
      </c>
      <c r="B98" s="6">
        <v>7</v>
      </c>
      <c r="C98" s="71">
        <v>29970</v>
      </c>
      <c r="D98" s="154">
        <f t="shared" si="3"/>
        <v>2.335669002335669</v>
      </c>
      <c r="E98" s="6">
        <v>9</v>
      </c>
      <c r="F98" s="71">
        <v>30692</v>
      </c>
      <c r="G98" s="154">
        <f t="shared" si="4"/>
        <v>2.9323602241626485</v>
      </c>
      <c r="H98" s="6">
        <v>5</v>
      </c>
      <c r="I98" s="71">
        <v>31589</v>
      </c>
      <c r="J98" s="154">
        <f t="shared" si="5"/>
        <v>1.5828294659533382</v>
      </c>
      <c r="K98" s="6">
        <v>9</v>
      </c>
      <c r="L98" s="71">
        <v>32782</v>
      </c>
      <c r="M98" s="227">
        <v>2.7454090659508266</v>
      </c>
    </row>
    <row r="99" spans="1:13" ht="12.75">
      <c r="A99" s="142" t="s">
        <v>306</v>
      </c>
      <c r="B99" s="6">
        <v>16</v>
      </c>
      <c r="C99" s="71">
        <v>28150</v>
      </c>
      <c r="D99" s="154">
        <f t="shared" si="3"/>
        <v>5.683836589698046</v>
      </c>
      <c r="E99" s="6">
        <v>8</v>
      </c>
      <c r="F99" s="71">
        <v>28308</v>
      </c>
      <c r="G99" s="154">
        <f t="shared" si="4"/>
        <v>2.8260562385191466</v>
      </c>
      <c r="H99" s="6">
        <v>13</v>
      </c>
      <c r="I99" s="71">
        <v>28618</v>
      </c>
      <c r="J99" s="154">
        <f t="shared" si="5"/>
        <v>4.542595569222168</v>
      </c>
      <c r="K99" s="6" t="s">
        <v>381</v>
      </c>
      <c r="L99" s="71">
        <v>29100</v>
      </c>
      <c r="M99" s="227" t="s">
        <v>381</v>
      </c>
    </row>
    <row r="100" spans="1:13" ht="12.75">
      <c r="A100" s="142" t="s">
        <v>246</v>
      </c>
      <c r="B100" s="6">
        <v>64</v>
      </c>
      <c r="C100" s="71">
        <v>105180</v>
      </c>
      <c r="D100" s="154">
        <f t="shared" si="3"/>
        <v>6.084806997528046</v>
      </c>
      <c r="E100" s="6">
        <v>69</v>
      </c>
      <c r="F100" s="71">
        <v>106592</v>
      </c>
      <c r="G100" s="154">
        <f t="shared" si="4"/>
        <v>6.473281296907835</v>
      </c>
      <c r="H100" s="6">
        <v>65</v>
      </c>
      <c r="I100" s="71">
        <v>106949</v>
      </c>
      <c r="J100" s="154">
        <f t="shared" si="5"/>
        <v>6.077663185256524</v>
      </c>
      <c r="K100" s="6">
        <v>63</v>
      </c>
      <c r="L100" s="71">
        <v>107413</v>
      </c>
      <c r="M100" s="227">
        <v>5.865211845865956</v>
      </c>
    </row>
    <row r="101" spans="1:13" ht="12.75">
      <c r="A101" s="142" t="s">
        <v>252</v>
      </c>
      <c r="B101" s="6">
        <v>7</v>
      </c>
      <c r="C101" s="71">
        <v>23280</v>
      </c>
      <c r="D101" s="154">
        <f t="shared" si="3"/>
        <v>3.006872852233677</v>
      </c>
      <c r="E101" s="6">
        <v>8</v>
      </c>
      <c r="F101" s="71">
        <v>23700</v>
      </c>
      <c r="G101" s="154">
        <f t="shared" si="4"/>
        <v>3.375527426160337</v>
      </c>
      <c r="H101" s="6">
        <v>12</v>
      </c>
      <c r="I101" s="71">
        <v>24360</v>
      </c>
      <c r="J101" s="154">
        <f t="shared" si="5"/>
        <v>4.926108374384237</v>
      </c>
      <c r="K101" s="6">
        <v>18</v>
      </c>
      <c r="L101" s="71">
        <v>25025</v>
      </c>
      <c r="M101" s="227">
        <v>7.192807192807193</v>
      </c>
    </row>
    <row r="102" spans="1:13" ht="12.75">
      <c r="A102" s="142"/>
      <c r="B102" s="6"/>
      <c r="C102" s="71"/>
      <c r="D102" s="153"/>
      <c r="E102" s="6"/>
      <c r="F102" s="71"/>
      <c r="G102" s="153"/>
      <c r="H102" s="6"/>
      <c r="I102" s="71"/>
      <c r="J102" s="153"/>
      <c r="K102" s="6"/>
      <c r="L102" s="71"/>
      <c r="M102" s="226"/>
    </row>
    <row r="103" spans="1:13" s="5" customFormat="1" ht="12.75">
      <c r="A103" s="277" t="s">
        <v>319</v>
      </c>
      <c r="B103" s="72">
        <v>740</v>
      </c>
      <c r="C103" s="74">
        <v>1251130</v>
      </c>
      <c r="D103" s="151">
        <f t="shared" si="3"/>
        <v>5.9146531535491915</v>
      </c>
      <c r="E103" s="72">
        <v>861</v>
      </c>
      <c r="F103" s="74">
        <v>1276409</v>
      </c>
      <c r="G103" s="151">
        <f t="shared" si="4"/>
        <v>6.74548675228708</v>
      </c>
      <c r="H103" s="72">
        <v>945</v>
      </c>
      <c r="I103" s="74">
        <v>1304098</v>
      </c>
      <c r="J103" s="151">
        <f t="shared" si="5"/>
        <v>7.24638792483387</v>
      </c>
      <c r="K103" s="72">
        <v>913</v>
      </c>
      <c r="L103" s="74">
        <v>1331273</v>
      </c>
      <c r="M103" s="224">
        <v>6.858097475123435</v>
      </c>
    </row>
    <row r="104" spans="1:13" s="5" customFormat="1" ht="12.75">
      <c r="A104" s="277" t="s">
        <v>320</v>
      </c>
      <c r="B104" s="72">
        <v>304</v>
      </c>
      <c r="C104" s="74">
        <v>449800</v>
      </c>
      <c r="D104" s="151">
        <f t="shared" si="3"/>
        <v>6.75855935971543</v>
      </c>
      <c r="E104" s="72">
        <v>306</v>
      </c>
      <c r="F104" s="74">
        <v>460136</v>
      </c>
      <c r="G104" s="151">
        <f t="shared" si="4"/>
        <v>6.650207764660883</v>
      </c>
      <c r="H104" s="72">
        <v>352</v>
      </c>
      <c r="I104" s="74">
        <v>470760</v>
      </c>
      <c r="J104" s="151">
        <f t="shared" si="5"/>
        <v>7.477270796159401</v>
      </c>
      <c r="K104" s="6">
        <v>382</v>
      </c>
      <c r="L104" s="74">
        <v>481138</v>
      </c>
      <c r="M104" s="224">
        <v>7.939510078189626</v>
      </c>
    </row>
    <row r="105" spans="1:13" ht="12.75">
      <c r="A105" s="142" t="s">
        <v>153</v>
      </c>
      <c r="B105" s="6">
        <v>16</v>
      </c>
      <c r="C105" s="71">
        <v>29290</v>
      </c>
      <c r="D105" s="154">
        <f t="shared" si="3"/>
        <v>5.4626152270399455</v>
      </c>
      <c r="E105" s="6">
        <v>16</v>
      </c>
      <c r="F105" s="71">
        <v>29496</v>
      </c>
      <c r="G105" s="154">
        <f t="shared" si="4"/>
        <v>5.424464334147003</v>
      </c>
      <c r="H105" s="6">
        <v>16</v>
      </c>
      <c r="I105" s="71">
        <v>30537</v>
      </c>
      <c r="J105" s="154">
        <f t="shared" si="5"/>
        <v>5.239545469430527</v>
      </c>
      <c r="K105" s="6">
        <v>17</v>
      </c>
      <c r="L105" s="71">
        <v>31235</v>
      </c>
      <c r="M105" s="227">
        <v>5.44261245397791</v>
      </c>
    </row>
    <row r="106" spans="1:13" ht="12.75">
      <c r="A106" s="142" t="s">
        <v>311</v>
      </c>
      <c r="B106" s="6" t="s">
        <v>381</v>
      </c>
      <c r="C106" s="71">
        <v>2260</v>
      </c>
      <c r="D106" s="154" t="s">
        <v>381</v>
      </c>
      <c r="E106" s="6" t="s">
        <v>381</v>
      </c>
      <c r="F106" s="71">
        <v>2295</v>
      </c>
      <c r="G106" s="154" t="s">
        <v>381</v>
      </c>
      <c r="H106" s="6" t="s">
        <v>381</v>
      </c>
      <c r="I106" s="71">
        <v>2307</v>
      </c>
      <c r="J106" s="154" t="s">
        <v>381</v>
      </c>
      <c r="K106" s="6" t="s">
        <v>381</v>
      </c>
      <c r="L106" s="71">
        <v>2316</v>
      </c>
      <c r="M106" s="227" t="s">
        <v>381</v>
      </c>
    </row>
    <row r="107" spans="1:13" ht="12.75">
      <c r="A107" s="142" t="s">
        <v>175</v>
      </c>
      <c r="B107" s="6">
        <v>43</v>
      </c>
      <c r="C107" s="71">
        <v>34060</v>
      </c>
      <c r="D107" s="154">
        <f t="shared" si="3"/>
        <v>12.62477980035232</v>
      </c>
      <c r="E107" s="6">
        <v>37</v>
      </c>
      <c r="F107" s="71">
        <v>34996</v>
      </c>
      <c r="G107" s="154">
        <f t="shared" si="4"/>
        <v>10.572636872785461</v>
      </c>
      <c r="H107" s="6">
        <v>59</v>
      </c>
      <c r="I107" s="71">
        <v>36725</v>
      </c>
      <c r="J107" s="154">
        <f t="shared" si="5"/>
        <v>16.065350578624916</v>
      </c>
      <c r="K107" s="6">
        <v>44</v>
      </c>
      <c r="L107" s="71">
        <v>38816</v>
      </c>
      <c r="M107" s="227">
        <v>11.33553173948887</v>
      </c>
    </row>
    <row r="108" spans="1:13" ht="12.75">
      <c r="A108" s="142" t="s">
        <v>294</v>
      </c>
      <c r="B108" s="6">
        <v>24</v>
      </c>
      <c r="C108" s="71">
        <v>23960</v>
      </c>
      <c r="D108" s="154">
        <f t="shared" si="3"/>
        <v>10.01669449081803</v>
      </c>
      <c r="E108" s="6">
        <v>17</v>
      </c>
      <c r="F108" s="71">
        <v>24364</v>
      </c>
      <c r="G108" s="154">
        <f t="shared" si="4"/>
        <v>6.977507798391069</v>
      </c>
      <c r="H108" s="6">
        <v>19</v>
      </c>
      <c r="I108" s="71">
        <v>25291</v>
      </c>
      <c r="J108" s="154">
        <f t="shared" si="5"/>
        <v>7.51255387291922</v>
      </c>
      <c r="K108" s="6">
        <v>18</v>
      </c>
      <c r="L108" s="71">
        <v>25858</v>
      </c>
      <c r="M108" s="227">
        <v>6.9610952123134044</v>
      </c>
    </row>
    <row r="109" spans="1:13" ht="12.75">
      <c r="A109" s="142" t="s">
        <v>178</v>
      </c>
      <c r="B109" s="6">
        <v>20</v>
      </c>
      <c r="C109" s="71">
        <v>38670</v>
      </c>
      <c r="D109" s="154">
        <f t="shared" si="3"/>
        <v>5.17196793379881</v>
      </c>
      <c r="E109" s="6">
        <v>28</v>
      </c>
      <c r="F109" s="71">
        <v>39378</v>
      </c>
      <c r="G109" s="154">
        <f t="shared" si="4"/>
        <v>7.1105693534460865</v>
      </c>
      <c r="H109" s="6">
        <v>26</v>
      </c>
      <c r="I109" s="71">
        <v>39827</v>
      </c>
      <c r="J109" s="154">
        <f t="shared" si="5"/>
        <v>6.528234614708615</v>
      </c>
      <c r="K109" s="6">
        <v>27</v>
      </c>
      <c r="L109" s="71">
        <v>40353</v>
      </c>
      <c r="M109" s="227">
        <v>6.690952345550516</v>
      </c>
    </row>
    <row r="110" spans="1:13" ht="12.75">
      <c r="A110" s="142" t="s">
        <v>188</v>
      </c>
      <c r="B110" s="6">
        <v>13</v>
      </c>
      <c r="C110" s="71">
        <v>23150</v>
      </c>
      <c r="D110" s="154">
        <f t="shared" si="3"/>
        <v>5.615550755939525</v>
      </c>
      <c r="E110" s="6" t="s">
        <v>381</v>
      </c>
      <c r="F110" s="71">
        <v>23884</v>
      </c>
      <c r="G110" s="154" t="s">
        <v>381</v>
      </c>
      <c r="H110" s="6">
        <v>5</v>
      </c>
      <c r="I110" s="71">
        <v>24215</v>
      </c>
      <c r="J110" s="154">
        <f t="shared" si="5"/>
        <v>2.0648358455502787</v>
      </c>
      <c r="K110" s="6">
        <v>9</v>
      </c>
      <c r="L110" s="71">
        <v>24147</v>
      </c>
      <c r="M110" s="227">
        <v>3.7271710771524416</v>
      </c>
    </row>
    <row r="111" spans="1:13" ht="12.75">
      <c r="A111" s="142" t="s">
        <v>295</v>
      </c>
      <c r="B111" s="6">
        <v>10</v>
      </c>
      <c r="C111" s="71">
        <v>23140</v>
      </c>
      <c r="D111" s="154">
        <f t="shared" si="3"/>
        <v>4.32152117545376</v>
      </c>
      <c r="E111" s="6">
        <v>18</v>
      </c>
      <c r="F111" s="71">
        <v>24131</v>
      </c>
      <c r="G111" s="154">
        <f t="shared" si="4"/>
        <v>7.459284737474618</v>
      </c>
      <c r="H111" s="6">
        <v>22</v>
      </c>
      <c r="I111" s="71">
        <v>24616</v>
      </c>
      <c r="J111" s="154">
        <f t="shared" si="5"/>
        <v>8.9372765680858</v>
      </c>
      <c r="K111" s="6">
        <v>11</v>
      </c>
      <c r="L111" s="71">
        <v>24981</v>
      </c>
      <c r="M111" s="227">
        <v>4.4033465433729635</v>
      </c>
    </row>
    <row r="112" spans="1:13" ht="12.75">
      <c r="A112" s="142" t="s">
        <v>193</v>
      </c>
      <c r="B112" s="6">
        <v>36</v>
      </c>
      <c r="C112" s="71">
        <v>33490</v>
      </c>
      <c r="D112" s="154">
        <f t="shared" si="3"/>
        <v>10.749477455957</v>
      </c>
      <c r="E112" s="6">
        <v>42</v>
      </c>
      <c r="F112" s="71">
        <v>34523</v>
      </c>
      <c r="G112" s="154">
        <f t="shared" si="4"/>
        <v>12.165802508472613</v>
      </c>
      <c r="H112" s="6">
        <v>27</v>
      </c>
      <c r="I112" s="71">
        <v>35250</v>
      </c>
      <c r="J112" s="154">
        <f t="shared" si="5"/>
        <v>7.659574468085107</v>
      </c>
      <c r="K112" s="6">
        <v>59</v>
      </c>
      <c r="L112" s="71">
        <v>36292</v>
      </c>
      <c r="M112" s="227">
        <v>16.257026341893532</v>
      </c>
    </row>
    <row r="113" spans="1:13" ht="12.75">
      <c r="A113" s="142" t="s">
        <v>197</v>
      </c>
      <c r="B113" s="6">
        <v>55</v>
      </c>
      <c r="C113" s="71">
        <v>38720</v>
      </c>
      <c r="D113" s="154">
        <f t="shared" si="3"/>
        <v>14.204545454545455</v>
      </c>
      <c r="E113" s="6">
        <v>47</v>
      </c>
      <c r="F113" s="71">
        <v>39700</v>
      </c>
      <c r="G113" s="154">
        <f t="shared" si="4"/>
        <v>11.838790931989925</v>
      </c>
      <c r="H113" s="6">
        <v>58</v>
      </c>
      <c r="I113" s="71">
        <v>40595</v>
      </c>
      <c r="J113" s="154">
        <f t="shared" si="5"/>
        <v>14.287473826825964</v>
      </c>
      <c r="K113" s="6">
        <v>59</v>
      </c>
      <c r="L113" s="71">
        <v>41683</v>
      </c>
      <c r="M113" s="227">
        <v>14.154451455029628</v>
      </c>
    </row>
    <row r="114" spans="1:13" ht="12.75">
      <c r="A114" s="142" t="s">
        <v>207</v>
      </c>
      <c r="B114" s="6">
        <v>12</v>
      </c>
      <c r="C114" s="71">
        <v>52210</v>
      </c>
      <c r="D114" s="154">
        <f t="shared" si="3"/>
        <v>2.2984102662325223</v>
      </c>
      <c r="E114" s="6">
        <v>17</v>
      </c>
      <c r="F114" s="71">
        <v>53523</v>
      </c>
      <c r="G114" s="154">
        <f t="shared" si="4"/>
        <v>3.1762046223119036</v>
      </c>
      <c r="H114" s="6">
        <v>28</v>
      </c>
      <c r="I114" s="71">
        <v>55228</v>
      </c>
      <c r="J114" s="154">
        <f t="shared" si="5"/>
        <v>5.069892083725646</v>
      </c>
      <c r="K114" s="6">
        <v>32</v>
      </c>
      <c r="L114" s="71">
        <v>56301</v>
      </c>
      <c r="M114" s="227">
        <v>5.683735635246266</v>
      </c>
    </row>
    <row r="115" spans="1:13" ht="12.75">
      <c r="A115" s="142" t="s">
        <v>241</v>
      </c>
      <c r="B115" s="6">
        <v>25</v>
      </c>
      <c r="C115" s="71">
        <v>41970</v>
      </c>
      <c r="D115" s="154">
        <f t="shared" si="3"/>
        <v>5.9566356921610675</v>
      </c>
      <c r="E115" s="6">
        <v>25</v>
      </c>
      <c r="F115" s="71">
        <v>42536</v>
      </c>
      <c r="G115" s="154">
        <f t="shared" si="4"/>
        <v>5.87737445928155</v>
      </c>
      <c r="H115" s="6">
        <v>34</v>
      </c>
      <c r="I115" s="71">
        <v>43359</v>
      </c>
      <c r="J115" s="154">
        <f t="shared" si="5"/>
        <v>7.841509259899906</v>
      </c>
      <c r="K115" s="6">
        <v>43</v>
      </c>
      <c r="L115" s="71">
        <v>44301</v>
      </c>
      <c r="M115" s="227">
        <v>9.706327170944222</v>
      </c>
    </row>
    <row r="116" spans="1:13" ht="12.75">
      <c r="A116" s="142" t="s">
        <v>254</v>
      </c>
      <c r="B116" s="6" t="s">
        <v>381</v>
      </c>
      <c r="C116" s="71">
        <v>40800</v>
      </c>
      <c r="D116" s="154" t="s">
        <v>381</v>
      </c>
      <c r="E116" s="6">
        <v>6</v>
      </c>
      <c r="F116" s="71">
        <v>41742</v>
      </c>
      <c r="G116" s="154">
        <f t="shared" si="4"/>
        <v>1.4374011786689664</v>
      </c>
      <c r="H116" s="6">
        <v>7</v>
      </c>
      <c r="I116" s="71">
        <v>42188</v>
      </c>
      <c r="J116" s="154">
        <f t="shared" si="5"/>
        <v>1.659239594197402</v>
      </c>
      <c r="K116" s="6" t="s">
        <v>381</v>
      </c>
      <c r="L116" s="71">
        <v>43494</v>
      </c>
      <c r="M116" s="227" t="s">
        <v>381</v>
      </c>
    </row>
    <row r="117" spans="1:13" ht="12.75">
      <c r="A117" s="142" t="s">
        <v>259</v>
      </c>
      <c r="B117" s="6">
        <v>33</v>
      </c>
      <c r="C117" s="71">
        <v>39700</v>
      </c>
      <c r="D117" s="154">
        <f t="shared" si="3"/>
        <v>8.312342569269521</v>
      </c>
      <c r="E117" s="6">
        <v>29</v>
      </c>
      <c r="F117" s="71">
        <v>40303</v>
      </c>
      <c r="G117" s="154">
        <f t="shared" si="4"/>
        <v>7.195494131950475</v>
      </c>
      <c r="H117" s="6">
        <v>38</v>
      </c>
      <c r="I117" s="71">
        <v>40743</v>
      </c>
      <c r="J117" s="154">
        <f t="shared" si="5"/>
        <v>9.326755516285006</v>
      </c>
      <c r="K117" s="6">
        <v>48</v>
      </c>
      <c r="L117" s="71">
        <v>41241</v>
      </c>
      <c r="M117" s="227">
        <v>11.638903033389102</v>
      </c>
    </row>
    <row r="118" spans="1:13" ht="12.75">
      <c r="A118" s="142" t="s">
        <v>264</v>
      </c>
      <c r="B118" s="6">
        <v>15</v>
      </c>
      <c r="C118" s="71">
        <v>28400</v>
      </c>
      <c r="D118" s="154">
        <f t="shared" si="3"/>
        <v>5.281690140845071</v>
      </c>
      <c r="E118" s="6">
        <v>20</v>
      </c>
      <c r="F118" s="71">
        <v>29265</v>
      </c>
      <c r="G118" s="154">
        <f t="shared" si="4"/>
        <v>6.834102169827439</v>
      </c>
      <c r="H118" s="6">
        <v>13</v>
      </c>
      <c r="I118" s="71">
        <v>29879</v>
      </c>
      <c r="J118" s="154">
        <f t="shared" si="5"/>
        <v>4.35088189029084</v>
      </c>
      <c r="K118" s="6">
        <v>14</v>
      </c>
      <c r="L118" s="71">
        <v>30120</v>
      </c>
      <c r="M118" s="227">
        <v>4.648074369189907</v>
      </c>
    </row>
    <row r="119" spans="1:13" s="5" customFormat="1" ht="12.75">
      <c r="A119" s="277" t="s">
        <v>321</v>
      </c>
      <c r="B119" s="72">
        <v>436</v>
      </c>
      <c r="C119" s="74">
        <v>801330</v>
      </c>
      <c r="D119" s="151">
        <f t="shared" si="3"/>
        <v>5.440954413287909</v>
      </c>
      <c r="E119" s="72">
        <v>555</v>
      </c>
      <c r="F119" s="74">
        <v>816273</v>
      </c>
      <c r="G119" s="151">
        <f t="shared" si="4"/>
        <v>6.79919585726834</v>
      </c>
      <c r="H119" s="72">
        <v>593</v>
      </c>
      <c r="I119" s="74">
        <v>833338</v>
      </c>
      <c r="J119" s="151">
        <f t="shared" si="5"/>
        <v>7.115960150623157</v>
      </c>
      <c r="K119" s="6">
        <v>531</v>
      </c>
      <c r="L119" s="74">
        <v>850135</v>
      </c>
      <c r="M119" s="224">
        <v>6.246066801155111</v>
      </c>
    </row>
    <row r="120" spans="1:13" ht="12.75">
      <c r="A120" s="142" t="s">
        <v>293</v>
      </c>
      <c r="B120" s="6">
        <v>13</v>
      </c>
      <c r="C120" s="71">
        <v>33630</v>
      </c>
      <c r="D120" s="154">
        <f t="shared" si="3"/>
        <v>3.865596193874517</v>
      </c>
      <c r="E120" s="6">
        <v>11</v>
      </c>
      <c r="F120" s="71">
        <v>35075</v>
      </c>
      <c r="G120" s="154">
        <f t="shared" si="4"/>
        <v>3.136136849607983</v>
      </c>
      <c r="H120" s="6">
        <v>25</v>
      </c>
      <c r="I120" s="71">
        <v>36490</v>
      </c>
      <c r="J120" s="154">
        <f t="shared" si="5"/>
        <v>6.851192107426693</v>
      </c>
      <c r="K120" s="6">
        <v>19</v>
      </c>
      <c r="L120" s="71">
        <v>37862</v>
      </c>
      <c r="M120" s="227">
        <v>5.018224076910887</v>
      </c>
    </row>
    <row r="121" spans="1:13" ht="12.75">
      <c r="A121" s="142" t="s">
        <v>137</v>
      </c>
      <c r="B121" s="6">
        <v>39</v>
      </c>
      <c r="C121" s="71">
        <v>56280</v>
      </c>
      <c r="D121" s="154">
        <f t="shared" si="3"/>
        <v>6.929637526652452</v>
      </c>
      <c r="E121" s="6">
        <v>38</v>
      </c>
      <c r="F121" s="71">
        <v>57101</v>
      </c>
      <c r="G121" s="154">
        <f t="shared" si="4"/>
        <v>6.654874695714612</v>
      </c>
      <c r="H121" s="6">
        <v>33</v>
      </c>
      <c r="I121" s="71">
        <v>58861</v>
      </c>
      <c r="J121" s="154">
        <f t="shared" si="5"/>
        <v>5.606428704914969</v>
      </c>
      <c r="K121" s="6">
        <v>25</v>
      </c>
      <c r="L121" s="71">
        <v>59969</v>
      </c>
      <c r="M121" s="227">
        <v>4.168820557287932</v>
      </c>
    </row>
    <row r="122" spans="1:13" ht="12.75">
      <c r="A122" s="142" t="s">
        <v>139</v>
      </c>
      <c r="B122" s="6">
        <v>26</v>
      </c>
      <c r="C122" s="71">
        <v>41290</v>
      </c>
      <c r="D122" s="154">
        <f t="shared" si="3"/>
        <v>6.296924194720272</v>
      </c>
      <c r="E122" s="6">
        <v>34</v>
      </c>
      <c r="F122" s="71">
        <v>41731</v>
      </c>
      <c r="G122" s="154">
        <f t="shared" si="4"/>
        <v>8.14742038292876</v>
      </c>
      <c r="H122" s="6">
        <v>36</v>
      </c>
      <c r="I122" s="71">
        <v>42364</v>
      </c>
      <c r="J122" s="154">
        <f t="shared" si="5"/>
        <v>8.497781134925882</v>
      </c>
      <c r="K122" s="6">
        <v>22</v>
      </c>
      <c r="L122" s="71">
        <v>43042</v>
      </c>
      <c r="M122" s="227">
        <v>5.111286650248594</v>
      </c>
    </row>
    <row r="123" spans="1:13" ht="12.75">
      <c r="A123" s="142" t="s">
        <v>146</v>
      </c>
      <c r="B123" s="6">
        <v>7</v>
      </c>
      <c r="C123" s="71">
        <v>45190</v>
      </c>
      <c r="D123" s="154">
        <f t="shared" si="3"/>
        <v>1.5490152688647931</v>
      </c>
      <c r="E123" s="6">
        <v>10</v>
      </c>
      <c r="F123" s="71">
        <v>46434</v>
      </c>
      <c r="G123" s="154">
        <f t="shared" si="4"/>
        <v>2.1535943489684284</v>
      </c>
      <c r="H123" s="6">
        <v>30</v>
      </c>
      <c r="I123" s="71">
        <v>47395</v>
      </c>
      <c r="J123" s="154">
        <f t="shared" si="5"/>
        <v>6.329781622534023</v>
      </c>
      <c r="K123" s="6">
        <v>27</v>
      </c>
      <c r="L123" s="71">
        <v>48015</v>
      </c>
      <c r="M123" s="227">
        <v>5.623242736644799</v>
      </c>
    </row>
    <row r="124" spans="1:13" ht="12.75">
      <c r="A124" s="142" t="s">
        <v>148</v>
      </c>
      <c r="B124" s="6">
        <v>39</v>
      </c>
      <c r="C124" s="71">
        <v>51280</v>
      </c>
      <c r="D124" s="154">
        <f t="shared" si="3"/>
        <v>7.605304212168487</v>
      </c>
      <c r="E124" s="6">
        <v>59</v>
      </c>
      <c r="F124" s="71">
        <v>51584</v>
      </c>
      <c r="G124" s="154">
        <f t="shared" si="4"/>
        <v>11.437655086848634</v>
      </c>
      <c r="H124" s="6">
        <v>49</v>
      </c>
      <c r="I124" s="71">
        <v>51789</v>
      </c>
      <c r="J124" s="154">
        <f t="shared" si="5"/>
        <v>9.461468651644172</v>
      </c>
      <c r="K124" s="6">
        <v>50</v>
      </c>
      <c r="L124" s="71">
        <v>52496</v>
      </c>
      <c r="M124" s="227">
        <v>9.52453520268211</v>
      </c>
    </row>
    <row r="125" spans="1:13" ht="12.75">
      <c r="A125" s="142" t="s">
        <v>158</v>
      </c>
      <c r="B125" s="6">
        <v>58</v>
      </c>
      <c r="C125" s="71">
        <v>58760</v>
      </c>
      <c r="D125" s="154">
        <f t="shared" si="3"/>
        <v>9.870660313138188</v>
      </c>
      <c r="E125" s="6">
        <v>67</v>
      </c>
      <c r="F125" s="71">
        <v>59743</v>
      </c>
      <c r="G125" s="154">
        <f t="shared" si="4"/>
        <v>11.214702977754715</v>
      </c>
      <c r="H125" s="6">
        <v>54</v>
      </c>
      <c r="I125" s="71">
        <v>61348</v>
      </c>
      <c r="J125" s="154">
        <f t="shared" si="5"/>
        <v>8.802242941905197</v>
      </c>
      <c r="K125" s="6">
        <v>71</v>
      </c>
      <c r="L125" s="71">
        <v>62461</v>
      </c>
      <c r="M125" s="227">
        <v>11.36709306607323</v>
      </c>
    </row>
    <row r="126" spans="1:13" ht="12.75">
      <c r="A126" s="142" t="s">
        <v>167</v>
      </c>
      <c r="B126" s="6">
        <v>21</v>
      </c>
      <c r="C126" s="71">
        <v>51840</v>
      </c>
      <c r="D126" s="154">
        <f t="shared" si="3"/>
        <v>4.050925925925926</v>
      </c>
      <c r="E126" s="6">
        <v>32</v>
      </c>
      <c r="F126" s="71">
        <v>52928</v>
      </c>
      <c r="G126" s="154">
        <f t="shared" si="4"/>
        <v>6.045949214026603</v>
      </c>
      <c r="H126" s="6">
        <v>56</v>
      </c>
      <c r="I126" s="71">
        <v>54318</v>
      </c>
      <c r="J126" s="154">
        <f t="shared" si="5"/>
        <v>10.309657940277624</v>
      </c>
      <c r="K126" s="6">
        <v>26</v>
      </c>
      <c r="L126" s="71">
        <v>55265</v>
      </c>
      <c r="M126" s="227">
        <v>4.704605084592418</v>
      </c>
    </row>
    <row r="127" spans="1:13" ht="12.75">
      <c r="A127" s="142" t="s">
        <v>170</v>
      </c>
      <c r="B127" s="6">
        <v>50</v>
      </c>
      <c r="C127" s="71">
        <v>52900</v>
      </c>
      <c r="D127" s="154">
        <f t="shared" si="3"/>
        <v>9.45179584120983</v>
      </c>
      <c r="E127" s="6">
        <v>57</v>
      </c>
      <c r="F127" s="71">
        <v>53816</v>
      </c>
      <c r="G127" s="154">
        <f t="shared" si="4"/>
        <v>10.591645607254348</v>
      </c>
      <c r="H127" s="6">
        <v>72</v>
      </c>
      <c r="I127" s="71">
        <v>54986</v>
      </c>
      <c r="J127" s="154">
        <f t="shared" si="5"/>
        <v>13.09424217073437</v>
      </c>
      <c r="K127" s="6">
        <v>65</v>
      </c>
      <c r="L127" s="71">
        <v>56261</v>
      </c>
      <c r="M127" s="227">
        <v>11.553296244290005</v>
      </c>
    </row>
    <row r="128" spans="1:13" ht="12.75">
      <c r="A128" s="142" t="s">
        <v>174</v>
      </c>
      <c r="B128" s="6">
        <v>23</v>
      </c>
      <c r="C128" s="71">
        <v>40450</v>
      </c>
      <c r="D128" s="154">
        <f t="shared" si="3"/>
        <v>5.686032138442521</v>
      </c>
      <c r="E128" s="6">
        <v>40</v>
      </c>
      <c r="F128" s="71">
        <v>41150</v>
      </c>
      <c r="G128" s="154">
        <f t="shared" si="4"/>
        <v>9.720534629404616</v>
      </c>
      <c r="H128" s="6">
        <v>34</v>
      </c>
      <c r="I128" s="71">
        <v>41703</v>
      </c>
      <c r="J128" s="154">
        <f t="shared" si="5"/>
        <v>8.152890679327626</v>
      </c>
      <c r="K128" s="6">
        <v>32</v>
      </c>
      <c r="L128" s="71">
        <v>42153</v>
      </c>
      <c r="M128" s="227">
        <v>7.591393257893863</v>
      </c>
    </row>
    <row r="129" spans="1:13" ht="12.75">
      <c r="A129" s="142" t="s">
        <v>179</v>
      </c>
      <c r="B129" s="6">
        <v>24</v>
      </c>
      <c r="C129" s="71">
        <v>35130</v>
      </c>
      <c r="D129" s="154">
        <f t="shared" si="3"/>
        <v>6.831767719897524</v>
      </c>
      <c r="E129" s="6">
        <v>16</v>
      </c>
      <c r="F129" s="71">
        <v>35985</v>
      </c>
      <c r="G129" s="154">
        <f t="shared" si="4"/>
        <v>4.44629706822287</v>
      </c>
      <c r="H129" s="6">
        <v>21</v>
      </c>
      <c r="I129" s="71">
        <v>36260</v>
      </c>
      <c r="J129" s="154">
        <f t="shared" si="5"/>
        <v>5.7915057915057915</v>
      </c>
      <c r="K129" s="6">
        <v>19</v>
      </c>
      <c r="L129" s="71">
        <v>36865</v>
      </c>
      <c r="M129" s="227">
        <v>5.153940051539401</v>
      </c>
    </row>
    <row r="130" spans="1:13" ht="12.75">
      <c r="A130" s="142" t="s">
        <v>181</v>
      </c>
      <c r="B130" s="6" t="s">
        <v>381</v>
      </c>
      <c r="C130" s="71">
        <v>37060</v>
      </c>
      <c r="D130" s="154" t="s">
        <v>381</v>
      </c>
      <c r="E130" s="6">
        <v>8</v>
      </c>
      <c r="F130" s="71">
        <v>37223</v>
      </c>
      <c r="G130" s="154">
        <f t="shared" si="4"/>
        <v>2.1492088225022163</v>
      </c>
      <c r="H130" s="6">
        <v>10</v>
      </c>
      <c r="I130" s="71">
        <v>37252</v>
      </c>
      <c r="J130" s="154">
        <f t="shared" si="5"/>
        <v>2.6844196284763235</v>
      </c>
      <c r="K130" s="6">
        <v>7</v>
      </c>
      <c r="L130" s="71">
        <v>37602</v>
      </c>
      <c r="M130" s="227">
        <v>1.8616031062177543</v>
      </c>
    </row>
    <row r="131" spans="1:13" ht="12.75">
      <c r="A131" s="142" t="s">
        <v>184</v>
      </c>
      <c r="B131" s="6">
        <v>12</v>
      </c>
      <c r="C131" s="71">
        <v>48370</v>
      </c>
      <c r="D131" s="154">
        <f t="shared" si="3"/>
        <v>2.4808765763903247</v>
      </c>
      <c r="E131" s="6">
        <v>21</v>
      </c>
      <c r="F131" s="71">
        <v>49184</v>
      </c>
      <c r="G131" s="154">
        <f t="shared" si="4"/>
        <v>4.26968119713728</v>
      </c>
      <c r="H131" s="6">
        <v>26</v>
      </c>
      <c r="I131" s="71">
        <v>50017</v>
      </c>
      <c r="J131" s="154">
        <f t="shared" si="5"/>
        <v>5.198232600915689</v>
      </c>
      <c r="K131" s="6">
        <v>22</v>
      </c>
      <c r="L131" s="71">
        <v>51291</v>
      </c>
      <c r="M131" s="227">
        <v>4.289251525608781</v>
      </c>
    </row>
    <row r="132" spans="1:13" ht="12.75">
      <c r="A132" s="142" t="s">
        <v>185</v>
      </c>
      <c r="B132" s="6">
        <v>15</v>
      </c>
      <c r="C132" s="71">
        <v>37930</v>
      </c>
      <c r="D132" s="154">
        <f t="shared" si="3"/>
        <v>3.9546533087266016</v>
      </c>
      <c r="E132" s="6">
        <v>16</v>
      </c>
      <c r="F132" s="71">
        <v>38565</v>
      </c>
      <c r="G132" s="154">
        <f t="shared" si="4"/>
        <v>4.148839621418385</v>
      </c>
      <c r="H132" s="6">
        <v>13</v>
      </c>
      <c r="I132" s="71">
        <v>39571</v>
      </c>
      <c r="J132" s="154">
        <f t="shared" si="5"/>
        <v>3.285234136109777</v>
      </c>
      <c r="K132" s="6">
        <v>20</v>
      </c>
      <c r="L132" s="71">
        <v>41174</v>
      </c>
      <c r="M132" s="227">
        <v>4.85743430320105</v>
      </c>
    </row>
    <row r="133" spans="1:13" ht="12.75">
      <c r="A133" s="142" t="s">
        <v>190</v>
      </c>
      <c r="B133" s="6">
        <v>11</v>
      </c>
      <c r="C133" s="71">
        <v>26200</v>
      </c>
      <c r="D133" s="154">
        <f t="shared" si="3"/>
        <v>4.198473282442748</v>
      </c>
      <c r="E133" s="6">
        <v>12</v>
      </c>
      <c r="F133" s="71">
        <v>26645</v>
      </c>
      <c r="G133" s="154">
        <f t="shared" si="4"/>
        <v>4.503659223118785</v>
      </c>
      <c r="H133" s="6">
        <v>13</v>
      </c>
      <c r="I133" s="71">
        <v>27087</v>
      </c>
      <c r="J133" s="154">
        <f t="shared" si="5"/>
        <v>4.799350241813416</v>
      </c>
      <c r="K133" s="6">
        <v>6</v>
      </c>
      <c r="L133" s="71">
        <v>27571</v>
      </c>
      <c r="M133" s="227">
        <v>2.176199630046063</v>
      </c>
    </row>
    <row r="134" spans="1:13" ht="12.75">
      <c r="A134" s="142" t="s">
        <v>203</v>
      </c>
      <c r="B134" s="6">
        <v>30</v>
      </c>
      <c r="C134" s="71">
        <v>28740</v>
      </c>
      <c r="D134" s="154">
        <f t="shared" si="3"/>
        <v>10.438413361169102</v>
      </c>
      <c r="E134" s="6">
        <v>30</v>
      </c>
      <c r="F134" s="71">
        <v>29667</v>
      </c>
      <c r="G134" s="154">
        <f t="shared" si="4"/>
        <v>10.112245929821013</v>
      </c>
      <c r="H134" s="6">
        <v>13</v>
      </c>
      <c r="I134" s="71">
        <v>30825</v>
      </c>
      <c r="J134" s="154">
        <f t="shared" si="5"/>
        <v>4.21735604217356</v>
      </c>
      <c r="K134" s="6">
        <v>29</v>
      </c>
      <c r="L134" s="71">
        <v>31530</v>
      </c>
      <c r="M134" s="227">
        <v>9.197589597209006</v>
      </c>
    </row>
    <row r="135" spans="1:13" ht="12.75">
      <c r="A135" s="142" t="s">
        <v>224</v>
      </c>
      <c r="B135" s="6">
        <v>23</v>
      </c>
      <c r="C135" s="71">
        <v>52390</v>
      </c>
      <c r="D135" s="154">
        <f t="shared" si="3"/>
        <v>4.390150792135904</v>
      </c>
      <c r="E135" s="6">
        <v>27</v>
      </c>
      <c r="F135" s="71">
        <v>53684</v>
      </c>
      <c r="G135" s="154">
        <f t="shared" si="4"/>
        <v>5.029431487966619</v>
      </c>
      <c r="H135" s="6">
        <v>28</v>
      </c>
      <c r="I135" s="71">
        <v>54793</v>
      </c>
      <c r="J135" s="154">
        <f t="shared" si="5"/>
        <v>5.110141806435128</v>
      </c>
      <c r="K135" s="6">
        <v>17</v>
      </c>
      <c r="L135" s="71">
        <v>55656</v>
      </c>
      <c r="M135" s="227">
        <v>3.0544775046715538</v>
      </c>
    </row>
    <row r="136" spans="1:13" ht="12.75">
      <c r="A136" s="142" t="s">
        <v>226</v>
      </c>
      <c r="B136" s="6" t="s">
        <v>381</v>
      </c>
      <c r="C136" s="71">
        <v>30120</v>
      </c>
      <c r="D136" s="154" t="s">
        <v>381</v>
      </c>
      <c r="E136" s="6">
        <v>13</v>
      </c>
      <c r="F136" s="71">
        <v>30393</v>
      </c>
      <c r="G136" s="154">
        <f t="shared" si="4"/>
        <v>4.277300694238805</v>
      </c>
      <c r="H136" s="6">
        <v>11</v>
      </c>
      <c r="I136" s="71">
        <v>31143</v>
      </c>
      <c r="J136" s="154">
        <f t="shared" si="5"/>
        <v>3.5320938894775713</v>
      </c>
      <c r="K136" s="6">
        <v>14</v>
      </c>
      <c r="L136" s="71">
        <v>32112</v>
      </c>
      <c r="M136" s="227">
        <v>4.359740906826109</v>
      </c>
    </row>
    <row r="137" spans="1:13" ht="12.75">
      <c r="A137" s="142" t="s">
        <v>249</v>
      </c>
      <c r="B137" s="6">
        <v>26</v>
      </c>
      <c r="C137" s="71">
        <v>33860</v>
      </c>
      <c r="D137" s="154">
        <f t="shared" si="3"/>
        <v>7.67867690490254</v>
      </c>
      <c r="E137" s="6">
        <v>53</v>
      </c>
      <c r="F137" s="71">
        <v>34448</v>
      </c>
      <c r="G137" s="154">
        <f t="shared" si="4"/>
        <v>15.385508592661404</v>
      </c>
      <c r="H137" s="6">
        <v>45</v>
      </c>
      <c r="I137" s="71">
        <v>34996</v>
      </c>
      <c r="J137" s="154">
        <f t="shared" si="5"/>
        <v>12.858612412847183</v>
      </c>
      <c r="K137" s="6">
        <v>43</v>
      </c>
      <c r="L137" s="71">
        <v>35840</v>
      </c>
      <c r="M137" s="227">
        <v>11.997767857142858</v>
      </c>
    </row>
    <row r="138" spans="1:13" ht="12.75">
      <c r="A138" s="142" t="s">
        <v>258</v>
      </c>
      <c r="B138" s="6">
        <v>10</v>
      </c>
      <c r="C138" s="71">
        <v>39920</v>
      </c>
      <c r="D138" s="154">
        <f t="shared" si="3"/>
        <v>2.50501002004008</v>
      </c>
      <c r="E138" s="6">
        <v>11</v>
      </c>
      <c r="F138" s="71">
        <v>40917</v>
      </c>
      <c r="G138" s="154">
        <f t="shared" si="4"/>
        <v>2.688369137522301</v>
      </c>
      <c r="H138" s="6">
        <v>24</v>
      </c>
      <c r="I138" s="71">
        <v>42140</v>
      </c>
      <c r="J138" s="154">
        <f t="shared" si="5"/>
        <v>5.695301376364498</v>
      </c>
      <c r="K138" s="6">
        <v>17</v>
      </c>
      <c r="L138" s="71">
        <v>42970</v>
      </c>
      <c r="M138" s="227">
        <v>3.9562485454968583</v>
      </c>
    </row>
    <row r="139" spans="1:13" ht="12.75">
      <c r="A139" s="142"/>
      <c r="B139" s="6"/>
      <c r="C139" s="71"/>
      <c r="D139" s="153"/>
      <c r="E139" s="6"/>
      <c r="F139" s="71"/>
      <c r="G139" s="153"/>
      <c r="H139" s="6"/>
      <c r="I139" s="71"/>
      <c r="J139" s="153"/>
      <c r="K139" s="72"/>
      <c r="L139" s="71"/>
      <c r="M139" s="226"/>
    </row>
    <row r="140" spans="1:13" s="5" customFormat="1" ht="12.75">
      <c r="A140" s="277" t="s">
        <v>322</v>
      </c>
      <c r="B140" s="72">
        <v>701</v>
      </c>
      <c r="C140" s="74">
        <v>1300700</v>
      </c>
      <c r="D140" s="151">
        <f t="shared" si="3"/>
        <v>5.389405704620589</v>
      </c>
      <c r="E140" s="72">
        <v>737</v>
      </c>
      <c r="F140" s="74">
        <v>1313558</v>
      </c>
      <c r="G140" s="151">
        <f aca="true" t="shared" si="6" ref="G140:G179">(E140/(F140/10000))</f>
        <v>5.610715324332843</v>
      </c>
      <c r="H140" s="72">
        <v>762</v>
      </c>
      <c r="I140" s="74">
        <v>1322471</v>
      </c>
      <c r="J140" s="151">
        <f aca="true" t="shared" si="7" ref="J140:J179">(H140/(I140/10000))</f>
        <v>5.761941093604322</v>
      </c>
      <c r="K140" s="72">
        <v>822</v>
      </c>
      <c r="L140" s="74">
        <v>1336155</v>
      </c>
      <c r="M140" s="224">
        <v>6.1519808704828405</v>
      </c>
    </row>
    <row r="141" spans="1:13" ht="12.75">
      <c r="A141" s="142" t="s">
        <v>144</v>
      </c>
      <c r="B141" s="6" t="s">
        <v>381</v>
      </c>
      <c r="C141" s="71">
        <v>18450</v>
      </c>
      <c r="D141" s="154" t="s">
        <v>381</v>
      </c>
      <c r="E141" s="6">
        <v>5</v>
      </c>
      <c r="F141" s="71">
        <v>18963</v>
      </c>
      <c r="G141" s="154">
        <f t="shared" si="6"/>
        <v>2.6367136001687497</v>
      </c>
      <c r="H141" s="6">
        <v>8</v>
      </c>
      <c r="I141" s="71">
        <v>19306</v>
      </c>
      <c r="J141" s="154">
        <f t="shared" si="7"/>
        <v>4.143789495493628</v>
      </c>
      <c r="K141" s="6">
        <v>8</v>
      </c>
      <c r="L141" s="71">
        <v>19620</v>
      </c>
      <c r="M141" s="227">
        <v>4.077471967380224</v>
      </c>
    </row>
    <row r="142" spans="1:13" ht="12.75">
      <c r="A142" s="142" t="s">
        <v>147</v>
      </c>
      <c r="B142" s="6">
        <v>26</v>
      </c>
      <c r="C142" s="71">
        <v>35140</v>
      </c>
      <c r="D142" s="154">
        <f aca="true" t="shared" si="8" ref="D142:D179">(B142/(C142/10000))</f>
        <v>7.398975526465566</v>
      </c>
      <c r="E142" s="6">
        <v>26</v>
      </c>
      <c r="F142" s="71">
        <v>35556</v>
      </c>
      <c r="G142" s="154">
        <f t="shared" si="6"/>
        <v>7.312408594892563</v>
      </c>
      <c r="H142" s="6">
        <v>44</v>
      </c>
      <c r="I142" s="71">
        <v>35736</v>
      </c>
      <c r="J142" s="154">
        <f t="shared" si="7"/>
        <v>12.312513991493173</v>
      </c>
      <c r="K142" s="6">
        <v>18</v>
      </c>
      <c r="L142" s="71">
        <v>36154</v>
      </c>
      <c r="M142" s="227">
        <v>4.978702218288433</v>
      </c>
    </row>
    <row r="143" spans="1:13" ht="12.75">
      <c r="A143" s="142" t="s">
        <v>149</v>
      </c>
      <c r="B143" s="6">
        <v>27</v>
      </c>
      <c r="C143" s="71">
        <v>84350</v>
      </c>
      <c r="D143" s="154">
        <f t="shared" si="8"/>
        <v>3.2009484291641965</v>
      </c>
      <c r="E143" s="6">
        <v>21</v>
      </c>
      <c r="F143" s="71">
        <v>85439</v>
      </c>
      <c r="G143" s="154">
        <f t="shared" si="6"/>
        <v>2.457893936024532</v>
      </c>
      <c r="H143" s="6">
        <v>33</v>
      </c>
      <c r="I143" s="71">
        <v>85840</v>
      </c>
      <c r="J143" s="154">
        <f t="shared" si="7"/>
        <v>3.8443616029822927</v>
      </c>
      <c r="K143" s="6">
        <v>43</v>
      </c>
      <c r="L143" s="71">
        <v>86929</v>
      </c>
      <c r="M143" s="227">
        <v>4.946565588008605</v>
      </c>
    </row>
    <row r="144" spans="1:13" ht="12.75">
      <c r="A144" s="142" t="s">
        <v>169</v>
      </c>
      <c r="B144" s="6">
        <v>53</v>
      </c>
      <c r="C144" s="71">
        <v>70260</v>
      </c>
      <c r="D144" s="154">
        <f t="shared" si="8"/>
        <v>7.5434101907201825</v>
      </c>
      <c r="E144" s="6">
        <v>59</v>
      </c>
      <c r="F144" s="71">
        <v>70406</v>
      </c>
      <c r="G144" s="154">
        <f t="shared" si="6"/>
        <v>8.37996761639633</v>
      </c>
      <c r="H144" s="6">
        <v>51</v>
      </c>
      <c r="I144" s="71">
        <v>70193</v>
      </c>
      <c r="J144" s="154">
        <f t="shared" si="7"/>
        <v>7.265681763138774</v>
      </c>
      <c r="K144" s="6">
        <v>58</v>
      </c>
      <c r="L144" s="71">
        <v>70597</v>
      </c>
      <c r="M144" s="227">
        <v>8.215646557219145</v>
      </c>
    </row>
    <row r="145" spans="1:13" ht="12.75">
      <c r="A145" s="142" t="s">
        <v>177</v>
      </c>
      <c r="B145" s="6">
        <v>122</v>
      </c>
      <c r="C145" s="71">
        <v>183480</v>
      </c>
      <c r="D145" s="154">
        <f t="shared" si="8"/>
        <v>6.649226073686505</v>
      </c>
      <c r="E145" s="6">
        <v>136</v>
      </c>
      <c r="F145" s="71">
        <v>183619</v>
      </c>
      <c r="G145" s="154">
        <f t="shared" si="6"/>
        <v>7.406640924958746</v>
      </c>
      <c r="H145" s="6">
        <v>110</v>
      </c>
      <c r="I145" s="71">
        <v>184190</v>
      </c>
      <c r="J145" s="154">
        <f t="shared" si="7"/>
        <v>5.972094033335143</v>
      </c>
      <c r="K145" s="6">
        <v>139</v>
      </c>
      <c r="L145" s="71">
        <v>184687</v>
      </c>
      <c r="M145" s="227">
        <v>7.526247109975256</v>
      </c>
    </row>
    <row r="146" spans="1:13" ht="12.75">
      <c r="A146" s="142" t="s">
        <v>186</v>
      </c>
      <c r="B146" s="6" t="s">
        <v>381</v>
      </c>
      <c r="C146" s="71">
        <v>18900</v>
      </c>
      <c r="D146" s="154" t="s">
        <v>381</v>
      </c>
      <c r="E146" s="6">
        <v>26</v>
      </c>
      <c r="F146" s="71">
        <v>18904</v>
      </c>
      <c r="G146" s="154">
        <f t="shared" si="6"/>
        <v>13.753702920016927</v>
      </c>
      <c r="H146" s="6">
        <v>19</v>
      </c>
      <c r="I146" s="71">
        <v>18430</v>
      </c>
      <c r="J146" s="154">
        <f t="shared" si="7"/>
        <v>10.309278350515465</v>
      </c>
      <c r="K146" s="6">
        <v>30</v>
      </c>
      <c r="L146" s="71">
        <v>18139</v>
      </c>
      <c r="M146" s="227">
        <v>16.538949225425878</v>
      </c>
    </row>
    <row r="147" spans="1:13" ht="12.75">
      <c r="A147" s="142" t="s">
        <v>189</v>
      </c>
      <c r="B147" s="6">
        <v>141</v>
      </c>
      <c r="C147" s="71">
        <v>230570</v>
      </c>
      <c r="D147" s="154">
        <f t="shared" si="8"/>
        <v>6.1152795246562865</v>
      </c>
      <c r="E147" s="6">
        <v>144</v>
      </c>
      <c r="F147" s="71">
        <v>232963</v>
      </c>
      <c r="G147" s="154">
        <f t="shared" si="6"/>
        <v>6.181239080884089</v>
      </c>
      <c r="H147" s="6">
        <v>184</v>
      </c>
      <c r="I147" s="71">
        <v>233895</v>
      </c>
      <c r="J147" s="154">
        <f t="shared" si="7"/>
        <v>7.866777827657709</v>
      </c>
      <c r="K147" s="6">
        <v>215</v>
      </c>
      <c r="L147" s="71">
        <v>235320</v>
      </c>
      <c r="M147" s="227">
        <v>9.13649498555159</v>
      </c>
    </row>
    <row r="148" spans="1:13" ht="12.75">
      <c r="A148" s="142" t="s">
        <v>202</v>
      </c>
      <c r="B148" s="6">
        <v>52</v>
      </c>
      <c r="C148" s="71">
        <v>43620</v>
      </c>
      <c r="D148" s="154">
        <f t="shared" si="8"/>
        <v>11.92113709307657</v>
      </c>
      <c r="E148" s="6">
        <v>55</v>
      </c>
      <c r="F148" s="71">
        <v>43803</v>
      </c>
      <c r="G148" s="154">
        <f t="shared" si="6"/>
        <v>12.556217610665936</v>
      </c>
      <c r="H148" s="6">
        <v>35</v>
      </c>
      <c r="I148" s="71">
        <v>43938</v>
      </c>
      <c r="J148" s="154">
        <f t="shared" si="7"/>
        <v>7.965769948563886</v>
      </c>
      <c r="K148" s="6">
        <v>37</v>
      </c>
      <c r="L148" s="71">
        <v>44413</v>
      </c>
      <c r="M148" s="227">
        <v>8.330894107581113</v>
      </c>
    </row>
    <row r="149" spans="1:13" ht="12.75">
      <c r="A149" s="142" t="s">
        <v>205</v>
      </c>
      <c r="B149" s="6">
        <v>14</v>
      </c>
      <c r="C149" s="71">
        <v>40660</v>
      </c>
      <c r="D149" s="154">
        <f t="shared" si="8"/>
        <v>3.443187407771766</v>
      </c>
      <c r="E149" s="6">
        <v>9</v>
      </c>
      <c r="F149" s="71">
        <v>41521</v>
      </c>
      <c r="G149" s="154">
        <f t="shared" si="6"/>
        <v>2.1675778521711906</v>
      </c>
      <c r="H149" s="6">
        <v>13</v>
      </c>
      <c r="I149" s="71">
        <v>42337</v>
      </c>
      <c r="J149" s="154">
        <f t="shared" si="7"/>
        <v>3.070600184236011</v>
      </c>
      <c r="K149" s="6">
        <v>15</v>
      </c>
      <c r="L149" s="71">
        <v>43296</v>
      </c>
      <c r="M149" s="227">
        <v>3.464523281596452</v>
      </c>
    </row>
    <row r="150" spans="1:13" ht="12.75">
      <c r="A150" s="142" t="s">
        <v>218</v>
      </c>
      <c r="B150" s="6">
        <v>19</v>
      </c>
      <c r="C150" s="71">
        <v>101070</v>
      </c>
      <c r="D150" s="154">
        <f t="shared" si="8"/>
        <v>1.8798852280597607</v>
      </c>
      <c r="E150" s="6">
        <v>16</v>
      </c>
      <c r="F150" s="71">
        <v>102932</v>
      </c>
      <c r="G150" s="154">
        <f t="shared" si="6"/>
        <v>1.5544242801072552</v>
      </c>
      <c r="H150" s="6">
        <v>14</v>
      </c>
      <c r="I150" s="71">
        <v>103928</v>
      </c>
      <c r="J150" s="154">
        <f t="shared" si="7"/>
        <v>1.3470864444615505</v>
      </c>
      <c r="K150" s="6">
        <v>18</v>
      </c>
      <c r="L150" s="71">
        <v>105729</v>
      </c>
      <c r="M150" s="227">
        <v>1.7024657378770252</v>
      </c>
    </row>
    <row r="151" spans="1:13" ht="12.75">
      <c r="A151" s="142" t="s">
        <v>222</v>
      </c>
      <c r="B151" s="6">
        <v>5</v>
      </c>
      <c r="C151" s="71">
        <v>26780</v>
      </c>
      <c r="D151" s="154">
        <f t="shared" si="8"/>
        <v>1.8670649738610905</v>
      </c>
      <c r="E151" s="6">
        <v>6</v>
      </c>
      <c r="F151" s="71">
        <v>26994</v>
      </c>
      <c r="G151" s="154">
        <f t="shared" si="6"/>
        <v>2.222716159146477</v>
      </c>
      <c r="H151" s="6">
        <v>6</v>
      </c>
      <c r="I151" s="71">
        <v>26891</v>
      </c>
      <c r="J151" s="154">
        <f t="shared" si="7"/>
        <v>2.2312297794801235</v>
      </c>
      <c r="K151" s="6">
        <v>8</v>
      </c>
      <c r="L151" s="71">
        <v>27107</v>
      </c>
      <c r="M151" s="227">
        <v>2.951267200354152</v>
      </c>
    </row>
    <row r="152" spans="1:13" ht="12.75">
      <c r="A152" s="142" t="s">
        <v>223</v>
      </c>
      <c r="B152" s="6" t="s">
        <v>381</v>
      </c>
      <c r="C152" s="71">
        <v>20890</v>
      </c>
      <c r="D152" s="154" t="s">
        <v>381</v>
      </c>
      <c r="E152" s="6">
        <v>5</v>
      </c>
      <c r="F152" s="71">
        <v>21122</v>
      </c>
      <c r="G152" s="154">
        <f t="shared" si="6"/>
        <v>2.3672000757504024</v>
      </c>
      <c r="H152" s="6">
        <v>8</v>
      </c>
      <c r="I152" s="71">
        <v>21668</v>
      </c>
      <c r="J152" s="154">
        <f t="shared" si="7"/>
        <v>3.6920804873546245</v>
      </c>
      <c r="K152" s="6">
        <v>6</v>
      </c>
      <c r="L152" s="71">
        <v>22219</v>
      </c>
      <c r="M152" s="227">
        <v>2.7003915567757324</v>
      </c>
    </row>
    <row r="153" spans="1:13" ht="12.75">
      <c r="A153" s="142" t="s">
        <v>235</v>
      </c>
      <c r="B153" s="6">
        <v>6</v>
      </c>
      <c r="C153" s="71">
        <v>24430</v>
      </c>
      <c r="D153" s="154">
        <f t="shared" si="8"/>
        <v>2.4559967253376995</v>
      </c>
      <c r="E153" s="6" t="s">
        <v>381</v>
      </c>
      <c r="F153" s="71">
        <v>25313</v>
      </c>
      <c r="G153" s="154" t="s">
        <v>381</v>
      </c>
      <c r="H153" s="6">
        <v>7</v>
      </c>
      <c r="I153" s="71">
        <v>26399</v>
      </c>
      <c r="J153" s="154">
        <f t="shared" si="7"/>
        <v>2.651615591499678</v>
      </c>
      <c r="K153" s="6" t="s">
        <v>381</v>
      </c>
      <c r="L153" s="71">
        <v>27259</v>
      </c>
      <c r="M153" s="227" t="s">
        <v>381</v>
      </c>
    </row>
    <row r="154" spans="1:13" ht="12.75">
      <c r="A154" s="142" t="s">
        <v>240</v>
      </c>
      <c r="B154" s="6">
        <v>16</v>
      </c>
      <c r="C154" s="71">
        <v>28710</v>
      </c>
      <c r="D154" s="154">
        <f t="shared" si="8"/>
        <v>5.572971090212469</v>
      </c>
      <c r="E154" s="6">
        <v>17</v>
      </c>
      <c r="F154" s="71">
        <v>28988</v>
      </c>
      <c r="G154" s="154">
        <f t="shared" si="6"/>
        <v>5.86449565337381</v>
      </c>
      <c r="H154" s="6">
        <v>28</v>
      </c>
      <c r="I154" s="71">
        <v>29287</v>
      </c>
      <c r="J154" s="154">
        <f t="shared" si="7"/>
        <v>9.560555878034622</v>
      </c>
      <c r="K154" s="6">
        <v>19</v>
      </c>
      <c r="L154" s="71">
        <v>29976</v>
      </c>
      <c r="M154" s="227">
        <v>6.338404056578597</v>
      </c>
    </row>
    <row r="155" spans="1:13" ht="12.75">
      <c r="A155" s="142" t="s">
        <v>248</v>
      </c>
      <c r="B155" s="6">
        <v>147</v>
      </c>
      <c r="C155" s="71">
        <v>179130</v>
      </c>
      <c r="D155" s="154">
        <f t="shared" si="8"/>
        <v>8.206330597889801</v>
      </c>
      <c r="E155" s="6">
        <v>157</v>
      </c>
      <c r="F155" s="71">
        <v>179939</v>
      </c>
      <c r="G155" s="154">
        <f t="shared" si="6"/>
        <v>8.72517908846887</v>
      </c>
      <c r="H155" s="6">
        <v>142</v>
      </c>
      <c r="I155" s="71">
        <v>182180</v>
      </c>
      <c r="J155" s="154">
        <f t="shared" si="7"/>
        <v>7.794488966955758</v>
      </c>
      <c r="K155" s="6">
        <v>139</v>
      </c>
      <c r="L155" s="71">
        <v>184249</v>
      </c>
      <c r="M155" s="227">
        <v>7.544138638472936</v>
      </c>
    </row>
    <row r="156" spans="1:13" ht="12.75">
      <c r="A156" s="142" t="s">
        <v>262</v>
      </c>
      <c r="B156" s="6" t="s">
        <v>381</v>
      </c>
      <c r="C156" s="71">
        <v>28480</v>
      </c>
      <c r="D156" s="154" t="s">
        <v>381</v>
      </c>
      <c r="E156" s="6">
        <v>6</v>
      </c>
      <c r="F156" s="71">
        <v>28572</v>
      </c>
      <c r="G156" s="154">
        <f t="shared" si="6"/>
        <v>2.099958000839983</v>
      </c>
      <c r="H156" s="6">
        <v>6</v>
      </c>
      <c r="I156" s="71">
        <v>28637</v>
      </c>
      <c r="J156" s="154">
        <f t="shared" si="7"/>
        <v>2.095191535426197</v>
      </c>
      <c r="K156" s="6">
        <v>7</v>
      </c>
      <c r="L156" s="71">
        <v>28821</v>
      </c>
      <c r="M156" s="227">
        <v>2.428784566808924</v>
      </c>
    </row>
    <row r="157" spans="1:13" ht="12.75">
      <c r="A157" s="142" t="s">
        <v>263</v>
      </c>
      <c r="B157" s="6">
        <v>35</v>
      </c>
      <c r="C157" s="71">
        <v>114670</v>
      </c>
      <c r="D157" s="154">
        <f t="shared" si="8"/>
        <v>3.0522368535798376</v>
      </c>
      <c r="E157" s="6">
        <v>35</v>
      </c>
      <c r="F157" s="71">
        <v>116048</v>
      </c>
      <c r="G157" s="154">
        <f t="shared" si="6"/>
        <v>3.0159933820488076</v>
      </c>
      <c r="H157" s="6">
        <v>33</v>
      </c>
      <c r="I157" s="71">
        <v>116750</v>
      </c>
      <c r="J157" s="154">
        <f t="shared" si="7"/>
        <v>2.8265524625267666</v>
      </c>
      <c r="K157" s="6">
        <v>39</v>
      </c>
      <c r="L157" s="71">
        <v>118099</v>
      </c>
      <c r="M157" s="227">
        <v>3.302314160153769</v>
      </c>
    </row>
    <row r="158" spans="1:13" ht="12.75">
      <c r="A158" s="142" t="s">
        <v>297</v>
      </c>
      <c r="B158" s="6">
        <v>13</v>
      </c>
      <c r="C158" s="71">
        <v>25040</v>
      </c>
      <c r="D158" s="154">
        <f t="shared" si="8"/>
        <v>5.1916932907348246</v>
      </c>
      <c r="E158" s="6">
        <v>9</v>
      </c>
      <c r="F158" s="71">
        <v>25744</v>
      </c>
      <c r="G158" s="154">
        <f t="shared" si="6"/>
        <v>3.4959602237414544</v>
      </c>
      <c r="H158" s="6">
        <v>12</v>
      </c>
      <c r="I158" s="71">
        <v>25767</v>
      </c>
      <c r="J158" s="154">
        <f t="shared" si="7"/>
        <v>4.657119571544999</v>
      </c>
      <c r="K158" s="6">
        <v>9</v>
      </c>
      <c r="L158" s="71">
        <v>26212</v>
      </c>
      <c r="M158" s="227">
        <v>3.4335418892110483</v>
      </c>
    </row>
    <row r="159" spans="1:13" ht="12.75">
      <c r="A159" s="142" t="s">
        <v>268</v>
      </c>
      <c r="B159" s="6">
        <v>7</v>
      </c>
      <c r="C159" s="71">
        <v>26080</v>
      </c>
      <c r="D159" s="154">
        <f t="shared" si="8"/>
        <v>2.684049079754601</v>
      </c>
      <c r="E159" s="6" t="s">
        <v>381</v>
      </c>
      <c r="F159" s="71">
        <v>26732</v>
      </c>
      <c r="G159" s="154" t="s">
        <v>381</v>
      </c>
      <c r="H159" s="6">
        <v>9</v>
      </c>
      <c r="I159" s="71">
        <v>27099</v>
      </c>
      <c r="J159" s="154">
        <f t="shared" si="7"/>
        <v>3.321155762205247</v>
      </c>
      <c r="K159" s="6">
        <v>10</v>
      </c>
      <c r="L159" s="71">
        <v>27329</v>
      </c>
      <c r="M159" s="227">
        <v>3.6591166892312197</v>
      </c>
    </row>
    <row r="160" spans="1:13" ht="12.75">
      <c r="A160" s="142"/>
      <c r="B160" s="6"/>
      <c r="C160" s="71"/>
      <c r="D160" s="153"/>
      <c r="E160" s="6"/>
      <c r="F160" s="71"/>
      <c r="G160" s="153"/>
      <c r="H160" s="6"/>
      <c r="I160" s="71"/>
      <c r="J160" s="153"/>
      <c r="K160" s="72"/>
      <c r="L160" s="71"/>
      <c r="M160" s="226"/>
    </row>
    <row r="161" spans="1:13" s="5" customFormat="1" ht="12.75">
      <c r="A161" s="277" t="s">
        <v>323</v>
      </c>
      <c r="B161" s="72">
        <v>282</v>
      </c>
      <c r="C161" s="141">
        <v>755980</v>
      </c>
      <c r="D161" s="151">
        <f t="shared" si="8"/>
        <v>3.7302574142173075</v>
      </c>
      <c r="E161" s="72">
        <v>301</v>
      </c>
      <c r="F161" s="140">
        <v>759692</v>
      </c>
      <c r="G161" s="151">
        <f t="shared" si="6"/>
        <v>3.9621320219246745</v>
      </c>
      <c r="H161" s="72">
        <v>259</v>
      </c>
      <c r="I161" s="140">
        <v>761961</v>
      </c>
      <c r="J161" s="151">
        <f t="shared" si="7"/>
        <v>3.39912410215221</v>
      </c>
      <c r="K161" s="72">
        <v>276</v>
      </c>
      <c r="L161" s="140">
        <v>764654</v>
      </c>
      <c r="M161" s="224">
        <v>3.609475658271584</v>
      </c>
    </row>
    <row r="162" spans="1:13" ht="12.75">
      <c r="A162" s="142" t="s">
        <v>298</v>
      </c>
      <c r="B162" s="6" t="s">
        <v>381</v>
      </c>
      <c r="C162" s="71">
        <v>29250</v>
      </c>
      <c r="D162" s="154" t="s">
        <v>381</v>
      </c>
      <c r="E162" s="6">
        <v>11</v>
      </c>
      <c r="F162" s="71">
        <v>28932</v>
      </c>
      <c r="G162" s="154">
        <f t="shared" si="6"/>
        <v>3.8020185261993635</v>
      </c>
      <c r="H162" s="6" t="s">
        <v>381</v>
      </c>
      <c r="I162" s="71">
        <v>29204</v>
      </c>
      <c r="J162" s="154" t="s">
        <v>381</v>
      </c>
      <c r="K162" s="72" t="s">
        <v>381</v>
      </c>
      <c r="L162" s="71">
        <v>29134</v>
      </c>
      <c r="M162" s="227" t="s">
        <v>381</v>
      </c>
    </row>
    <row r="163" spans="1:13" ht="12.75">
      <c r="A163" s="142" t="s">
        <v>143</v>
      </c>
      <c r="B163" s="6">
        <v>5</v>
      </c>
      <c r="C163" s="71">
        <v>21730</v>
      </c>
      <c r="D163" s="154">
        <f t="shared" si="8"/>
        <v>2.300966405890474</v>
      </c>
      <c r="E163" s="6">
        <v>7</v>
      </c>
      <c r="F163" s="71">
        <v>21846</v>
      </c>
      <c r="G163" s="154">
        <f t="shared" si="6"/>
        <v>3.204247917238854</v>
      </c>
      <c r="H163" s="6" t="s">
        <v>381</v>
      </c>
      <c r="I163" s="71">
        <v>22158</v>
      </c>
      <c r="J163" s="154" t="s">
        <v>381</v>
      </c>
      <c r="K163" s="6" t="s">
        <v>381</v>
      </c>
      <c r="L163" s="71">
        <v>22762</v>
      </c>
      <c r="M163" s="227" t="s">
        <v>381</v>
      </c>
    </row>
    <row r="164" spans="1:13" ht="12.75">
      <c r="A164" s="142" t="s">
        <v>300</v>
      </c>
      <c r="B164" s="6">
        <v>37</v>
      </c>
      <c r="C164" s="71">
        <v>54980</v>
      </c>
      <c r="D164" s="154">
        <f t="shared" si="8"/>
        <v>6.729719898144779</v>
      </c>
      <c r="E164" s="6">
        <v>38</v>
      </c>
      <c r="F164" s="71">
        <v>57494</v>
      </c>
      <c r="G164" s="154">
        <f t="shared" si="6"/>
        <v>6.609385327164574</v>
      </c>
      <c r="H164" s="6">
        <v>29</v>
      </c>
      <c r="I164" s="71">
        <v>58810</v>
      </c>
      <c r="J164" s="154">
        <f t="shared" si="7"/>
        <v>4.931134160856997</v>
      </c>
      <c r="K164" s="6">
        <v>31</v>
      </c>
      <c r="L164" s="71">
        <v>59986</v>
      </c>
      <c r="M164" s="227">
        <v>5.16787250358417</v>
      </c>
    </row>
    <row r="165" spans="1:13" ht="12.75">
      <c r="A165" s="142" t="s">
        <v>156</v>
      </c>
      <c r="B165" s="6">
        <v>22</v>
      </c>
      <c r="C165" s="71">
        <v>72530</v>
      </c>
      <c r="D165" s="154">
        <f t="shared" si="8"/>
        <v>3.033227629946229</v>
      </c>
      <c r="E165" s="6">
        <v>18</v>
      </c>
      <c r="F165" s="71">
        <v>72374</v>
      </c>
      <c r="G165" s="154">
        <f t="shared" si="6"/>
        <v>2.4870809959377675</v>
      </c>
      <c r="H165" s="6">
        <v>19</v>
      </c>
      <c r="I165" s="71">
        <v>72399</v>
      </c>
      <c r="J165" s="154">
        <f t="shared" si="7"/>
        <v>2.6243456401331513</v>
      </c>
      <c r="K165" s="6">
        <v>19</v>
      </c>
      <c r="L165" s="71">
        <v>72550</v>
      </c>
      <c r="M165" s="227">
        <v>2.618883528600965</v>
      </c>
    </row>
    <row r="166" spans="1:13" ht="12.75">
      <c r="A166" s="142" t="s">
        <v>162</v>
      </c>
      <c r="B166" s="6">
        <v>35</v>
      </c>
      <c r="C166" s="71">
        <v>103770</v>
      </c>
      <c r="D166" s="154">
        <f t="shared" si="8"/>
        <v>3.3728437891490795</v>
      </c>
      <c r="E166" s="6">
        <v>38</v>
      </c>
      <c r="F166" s="71">
        <v>103410</v>
      </c>
      <c r="G166" s="154">
        <f t="shared" si="6"/>
        <v>3.6746929697321344</v>
      </c>
      <c r="H166" s="6">
        <v>33</v>
      </c>
      <c r="I166" s="71">
        <v>102899</v>
      </c>
      <c r="J166" s="154">
        <f t="shared" si="7"/>
        <v>3.207028251003411</v>
      </c>
      <c r="K166" s="6">
        <v>30</v>
      </c>
      <c r="L166" s="71">
        <v>102314</v>
      </c>
      <c r="M166" s="227">
        <v>2.932150047891784</v>
      </c>
    </row>
    <row r="167" spans="1:13" ht="12.75">
      <c r="A167" s="142" t="s">
        <v>164</v>
      </c>
      <c r="B167" s="6">
        <v>16</v>
      </c>
      <c r="C167" s="71">
        <v>59880</v>
      </c>
      <c r="D167" s="154">
        <f t="shared" si="8"/>
        <v>2.672010688042752</v>
      </c>
      <c r="E167" s="6">
        <v>13</v>
      </c>
      <c r="F167" s="71">
        <v>60147</v>
      </c>
      <c r="G167" s="154">
        <f t="shared" si="6"/>
        <v>2.1613713069646034</v>
      </c>
      <c r="H167" s="6">
        <v>7</v>
      </c>
      <c r="I167" s="71">
        <v>60315</v>
      </c>
      <c r="J167" s="154">
        <f t="shared" si="7"/>
        <v>1.1605736549780319</v>
      </c>
      <c r="K167" s="6">
        <v>11</v>
      </c>
      <c r="L167" s="71">
        <v>60234</v>
      </c>
      <c r="M167" s="227">
        <v>1.8262111100043166</v>
      </c>
    </row>
    <row r="168" spans="1:13" ht="12.75">
      <c r="A168" s="142" t="s">
        <v>173</v>
      </c>
      <c r="B168" s="6">
        <v>41</v>
      </c>
      <c r="C168" s="71">
        <v>90690</v>
      </c>
      <c r="D168" s="154">
        <f t="shared" si="8"/>
        <v>4.520895357812328</v>
      </c>
      <c r="E168" s="6">
        <v>45</v>
      </c>
      <c r="F168" s="71">
        <v>91044</v>
      </c>
      <c r="G168" s="154">
        <f t="shared" si="6"/>
        <v>4.942665085013839</v>
      </c>
      <c r="H168" s="6">
        <v>37</v>
      </c>
      <c r="I168" s="71">
        <v>91048</v>
      </c>
      <c r="J168" s="154">
        <f t="shared" si="7"/>
        <v>4.063790528073104</v>
      </c>
      <c r="K168" s="6">
        <v>44</v>
      </c>
      <c r="L168" s="71">
        <v>91040</v>
      </c>
      <c r="M168" s="227">
        <v>4.833040421792619</v>
      </c>
    </row>
    <row r="169" spans="1:13" ht="12.75">
      <c r="A169" s="142" t="s">
        <v>187</v>
      </c>
      <c r="B169" s="6" t="s">
        <v>381</v>
      </c>
      <c r="C169" s="71">
        <v>280</v>
      </c>
      <c r="D169" s="154" t="s">
        <v>381</v>
      </c>
      <c r="E169" s="6" t="s">
        <v>381</v>
      </c>
      <c r="F169" s="71">
        <v>274</v>
      </c>
      <c r="G169" s="154" t="s">
        <v>381</v>
      </c>
      <c r="H169" s="6" t="s">
        <v>381</v>
      </c>
      <c r="I169" s="71">
        <v>277</v>
      </c>
      <c r="J169" s="154" t="s">
        <v>381</v>
      </c>
      <c r="K169" s="6" t="s">
        <v>381</v>
      </c>
      <c r="L169" s="71">
        <v>273</v>
      </c>
      <c r="M169" s="227" t="s">
        <v>381</v>
      </c>
    </row>
    <row r="170" spans="1:13" ht="12.75">
      <c r="A170" s="142" t="s">
        <v>211</v>
      </c>
      <c r="B170" s="6">
        <v>26</v>
      </c>
      <c r="C170" s="71">
        <v>29330</v>
      </c>
      <c r="D170" s="154">
        <f t="shared" si="8"/>
        <v>8.864643709512444</v>
      </c>
      <c r="E170" s="6">
        <v>19</v>
      </c>
      <c r="F170" s="71">
        <v>29449</v>
      </c>
      <c r="G170" s="154">
        <f t="shared" si="6"/>
        <v>6.451831980712418</v>
      </c>
      <c r="H170" s="6">
        <v>30</v>
      </c>
      <c r="I170" s="71">
        <v>29563</v>
      </c>
      <c r="J170" s="154">
        <f t="shared" si="7"/>
        <v>10.147819910022664</v>
      </c>
      <c r="K170" s="6">
        <v>22</v>
      </c>
      <c r="L170" s="71">
        <v>29646</v>
      </c>
      <c r="M170" s="227">
        <v>7.420899952776091</v>
      </c>
    </row>
    <row r="171" spans="1:13" ht="12.75">
      <c r="A171" s="142" t="s">
        <v>220</v>
      </c>
      <c r="B171" s="6" t="s">
        <v>381</v>
      </c>
      <c r="C171" s="71">
        <v>38450</v>
      </c>
      <c r="D171" s="154" t="s">
        <v>381</v>
      </c>
      <c r="E171" s="6">
        <v>4</v>
      </c>
      <c r="F171" s="71">
        <v>38856</v>
      </c>
      <c r="G171" s="154">
        <f t="shared" si="6"/>
        <v>1.0294420424130122</v>
      </c>
      <c r="H171" s="6">
        <v>2</v>
      </c>
      <c r="I171" s="71">
        <v>38756</v>
      </c>
      <c r="J171" s="154">
        <f t="shared" si="7"/>
        <v>0.5160491278769739</v>
      </c>
      <c r="K171" s="6">
        <v>6</v>
      </c>
      <c r="L171" s="71">
        <v>38906</v>
      </c>
      <c r="M171" s="227">
        <v>1.5421785842800597</v>
      </c>
    </row>
    <row r="172" spans="1:13" ht="12.75">
      <c r="A172" s="142" t="s">
        <v>221</v>
      </c>
      <c r="B172" s="6" t="s">
        <v>381</v>
      </c>
      <c r="C172" s="71">
        <v>19640</v>
      </c>
      <c r="D172" s="154" t="s">
        <v>381</v>
      </c>
      <c r="E172" s="6">
        <v>6</v>
      </c>
      <c r="F172" s="71">
        <v>19845</v>
      </c>
      <c r="G172" s="154">
        <f t="shared" si="6"/>
        <v>3.0234315948601664</v>
      </c>
      <c r="H172" s="6">
        <v>2</v>
      </c>
      <c r="I172" s="71">
        <v>19856</v>
      </c>
      <c r="J172" s="154">
        <f t="shared" si="7"/>
        <v>1.0072522159548751</v>
      </c>
      <c r="K172" s="6" t="s">
        <v>381</v>
      </c>
      <c r="L172" s="71">
        <v>20071</v>
      </c>
      <c r="M172" s="227">
        <v>0.4982312789596931</v>
      </c>
    </row>
    <row r="173" spans="1:13" ht="12.75">
      <c r="A173" s="142" t="s">
        <v>237</v>
      </c>
      <c r="B173" s="6">
        <v>36</v>
      </c>
      <c r="C173" s="71">
        <v>76430</v>
      </c>
      <c r="D173" s="154">
        <f t="shared" si="8"/>
        <v>4.710192332853592</v>
      </c>
      <c r="E173" s="6">
        <v>37</v>
      </c>
      <c r="F173" s="71">
        <v>76024</v>
      </c>
      <c r="G173" s="154">
        <f t="shared" si="6"/>
        <v>4.866884141849942</v>
      </c>
      <c r="H173" s="6">
        <v>31</v>
      </c>
      <c r="I173" s="71">
        <v>76199</v>
      </c>
      <c r="J173" s="154">
        <f t="shared" si="7"/>
        <v>4.068294859512592</v>
      </c>
      <c r="K173" s="6">
        <v>35</v>
      </c>
      <c r="L173" s="71">
        <v>76242</v>
      </c>
      <c r="M173" s="227">
        <v>4.590645575929278</v>
      </c>
    </row>
    <row r="174" spans="1:13" ht="12.75">
      <c r="A174" s="142" t="s">
        <v>238</v>
      </c>
      <c r="B174" s="6">
        <v>9</v>
      </c>
      <c r="C174" s="71">
        <v>40130</v>
      </c>
      <c r="D174" s="154">
        <f t="shared" si="8"/>
        <v>2.24271118863693</v>
      </c>
      <c r="E174" s="6">
        <v>10</v>
      </c>
      <c r="F174" s="71">
        <v>40062</v>
      </c>
      <c r="G174" s="154">
        <f t="shared" si="6"/>
        <v>2.4961309969547205</v>
      </c>
      <c r="H174" s="6">
        <v>5</v>
      </c>
      <c r="I174" s="71">
        <v>39642</v>
      </c>
      <c r="J174" s="154">
        <f t="shared" si="7"/>
        <v>1.2612885323646637</v>
      </c>
      <c r="K174" s="6">
        <v>6</v>
      </c>
      <c r="L174" s="71">
        <v>39723</v>
      </c>
      <c r="M174" s="227">
        <v>1.5104599350502228</v>
      </c>
    </row>
    <row r="175" spans="1:13" ht="12.75">
      <c r="A175" s="142" t="s">
        <v>250</v>
      </c>
      <c r="B175" s="6">
        <v>10</v>
      </c>
      <c r="C175" s="71">
        <v>29340</v>
      </c>
      <c r="D175" s="154">
        <f t="shared" si="8"/>
        <v>3.4083162917518743</v>
      </c>
      <c r="E175" s="6">
        <v>6</v>
      </c>
      <c r="F175" s="71">
        <v>29677</v>
      </c>
      <c r="G175" s="154">
        <f t="shared" si="6"/>
        <v>2.0217676988913977</v>
      </c>
      <c r="H175" s="6">
        <v>9</v>
      </c>
      <c r="I175" s="71">
        <v>30277</v>
      </c>
      <c r="J175" s="154">
        <f t="shared" si="7"/>
        <v>2.9725534233906927</v>
      </c>
      <c r="K175" s="6">
        <v>9</v>
      </c>
      <c r="L175" s="71">
        <v>30777</v>
      </c>
      <c r="M175" s="227">
        <v>2.9242616239399553</v>
      </c>
    </row>
    <row r="176" spans="1:13" ht="12.75">
      <c r="A176" s="142" t="s">
        <v>253</v>
      </c>
      <c r="B176" s="6" t="s">
        <v>381</v>
      </c>
      <c r="C176" s="71">
        <v>19070</v>
      </c>
      <c r="D176" s="154" t="s">
        <v>381</v>
      </c>
      <c r="E176" s="6" t="s">
        <v>381</v>
      </c>
      <c r="F176" s="71">
        <v>19201</v>
      </c>
      <c r="G176" s="154" t="s">
        <v>381</v>
      </c>
      <c r="H176" s="6" t="s">
        <v>381</v>
      </c>
      <c r="I176" s="71">
        <v>19281</v>
      </c>
      <c r="J176" s="154" t="s">
        <v>381</v>
      </c>
      <c r="K176" s="6" t="s">
        <v>381</v>
      </c>
      <c r="L176" s="71">
        <v>19454</v>
      </c>
      <c r="M176" s="227" t="s">
        <v>381</v>
      </c>
    </row>
    <row r="177" spans="1:13" ht="12.75">
      <c r="A177" s="142" t="s">
        <v>266</v>
      </c>
      <c r="B177" s="6">
        <v>38</v>
      </c>
      <c r="C177" s="71">
        <v>70480</v>
      </c>
      <c r="D177" s="154">
        <f t="shared" si="8"/>
        <v>5.391600454029512</v>
      </c>
      <c r="E177" s="6">
        <v>46</v>
      </c>
      <c r="F177" s="71">
        <v>71057</v>
      </c>
      <c r="G177" s="154">
        <f t="shared" si="6"/>
        <v>6.473676062879098</v>
      </c>
      <c r="H177" s="6">
        <v>46</v>
      </c>
      <c r="I177" s="71">
        <v>71277</v>
      </c>
      <c r="J177" s="154">
        <f t="shared" si="7"/>
        <v>6.453694740238787</v>
      </c>
      <c r="K177" s="6">
        <v>58</v>
      </c>
      <c r="L177" s="71">
        <v>71542</v>
      </c>
      <c r="M177" s="227">
        <v>8.107125884096055</v>
      </c>
    </row>
    <row r="178" spans="1:13" ht="12.75">
      <c r="A178" s="142"/>
      <c r="B178" s="142"/>
      <c r="C178" s="71"/>
      <c r="D178" s="154"/>
      <c r="E178" s="6"/>
      <c r="F178" s="71"/>
      <c r="G178" s="154"/>
      <c r="H178" s="6"/>
      <c r="I178" s="71"/>
      <c r="J178" s="154"/>
      <c r="K178" s="72"/>
      <c r="L178" s="71"/>
      <c r="M178" s="227"/>
    </row>
    <row r="179" spans="1:13" s="5" customFormat="1" ht="12.75">
      <c r="A179" s="278" t="s">
        <v>312</v>
      </c>
      <c r="B179" s="145">
        <v>3262</v>
      </c>
      <c r="C179" s="146">
        <v>8064300</v>
      </c>
      <c r="D179" s="155">
        <f t="shared" si="8"/>
        <v>4.044988405689272</v>
      </c>
      <c r="E179" s="145">
        <v>3562</v>
      </c>
      <c r="F179" s="146">
        <v>8123865</v>
      </c>
      <c r="G179" s="155">
        <f t="shared" si="6"/>
        <v>4.384612496637992</v>
      </c>
      <c r="H179" s="145">
        <v>3557</v>
      </c>
      <c r="I179" s="146">
        <v>8178198</v>
      </c>
      <c r="J179" s="155">
        <f t="shared" si="7"/>
        <v>4.349368895201608</v>
      </c>
      <c r="K179" s="145">
        <v>3602</v>
      </c>
      <c r="L179" s="146">
        <v>8249810</v>
      </c>
      <c r="M179" s="228">
        <v>4.366161160075202</v>
      </c>
    </row>
    <row r="181" ht="12.75">
      <c r="A181" s="139"/>
    </row>
    <row r="182" ht="12.75">
      <c r="A182" s="140" t="s">
        <v>349</v>
      </c>
    </row>
    <row r="183" ht="12.75">
      <c r="A183" s="139" t="s">
        <v>383</v>
      </c>
    </row>
    <row r="184" ht="12.75">
      <c r="A184" s="139" t="s">
        <v>384</v>
      </c>
    </row>
    <row r="185" ht="12.75">
      <c r="A185" s="139"/>
    </row>
    <row r="192" ht="12.75">
      <c r="C192" s="7"/>
    </row>
    <row r="193" spans="1:3" ht="12.75">
      <c r="A193" s="139"/>
      <c r="B193" s="157"/>
      <c r="C193" s="157"/>
    </row>
    <row r="194" spans="1:3" ht="12.75">
      <c r="A194" s="139"/>
      <c r="B194" s="157"/>
      <c r="C194" s="157"/>
    </row>
    <row r="195" spans="1:3" ht="12.75">
      <c r="A195" s="139"/>
      <c r="B195" s="157"/>
      <c r="C195" s="157"/>
    </row>
    <row r="196" spans="1:3" ht="12.75">
      <c r="A196" s="139"/>
      <c r="B196" s="157"/>
      <c r="C196" s="157"/>
    </row>
    <row r="197" spans="1:3" ht="12.75">
      <c r="A197" s="139"/>
      <c r="B197" s="157"/>
      <c r="C197" s="157"/>
    </row>
    <row r="198" ht="12.75">
      <c r="C198" s="7"/>
    </row>
  </sheetData>
  <sheetProtection/>
  <mergeCells count="5">
    <mergeCell ref="A5:A6"/>
    <mergeCell ref="H5:J5"/>
    <mergeCell ref="K5:M5"/>
    <mergeCell ref="B5:D5"/>
    <mergeCell ref="E5:G5"/>
  </mergeCells>
  <hyperlinks>
    <hyperlink ref="M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19" r:id="rId1"/>
  <headerFooter alignWithMargins="0">
    <oddHeader>&amp;CSpecial Educational Needs and Disability Tribunal  - 2012/13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33.421875" style="3" customWidth="1"/>
    <col min="2" max="11" width="11.421875" style="3" customWidth="1"/>
    <col min="12" max="12" width="15.421875" style="3" customWidth="1"/>
    <col min="13" max="13" width="11.421875" style="3" customWidth="1"/>
    <col min="14" max="14" width="12.28125" style="3" customWidth="1"/>
    <col min="15" max="15" width="11.421875" style="3" customWidth="1"/>
    <col min="16" max="25" width="4.28125" style="0" customWidth="1"/>
  </cols>
  <sheetData>
    <row r="1" spans="1:15" ht="12.75">
      <c r="A1" s="5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0" t="s">
        <v>39</v>
      </c>
    </row>
    <row r="2" spans="1:21" ht="12.75">
      <c r="A2" s="3" t="s">
        <v>105</v>
      </c>
      <c r="B2" s="7"/>
      <c r="C2" s="7"/>
      <c r="D2" s="7"/>
      <c r="E2" s="7"/>
      <c r="F2" s="5"/>
      <c r="G2" s="7"/>
      <c r="H2" s="7"/>
      <c r="I2" s="7"/>
      <c r="J2" s="5"/>
      <c r="K2" s="7"/>
      <c r="L2" s="7"/>
      <c r="M2" s="7"/>
      <c r="N2" s="5"/>
      <c r="O2" s="7"/>
      <c r="P2" s="2"/>
      <c r="Q2" s="1"/>
      <c r="R2" s="2"/>
      <c r="S2" s="2"/>
      <c r="T2" s="2"/>
      <c r="U2" s="1"/>
    </row>
    <row r="3" spans="2:21" ht="12.75">
      <c r="B3" s="7"/>
      <c r="C3" s="7"/>
      <c r="D3" s="7"/>
      <c r="E3" s="7"/>
      <c r="F3" s="5"/>
      <c r="G3" s="7"/>
      <c r="H3" s="7"/>
      <c r="I3" s="7"/>
      <c r="J3" s="5"/>
      <c r="K3" s="7"/>
      <c r="L3" s="7"/>
      <c r="M3" s="7"/>
      <c r="N3" s="5"/>
      <c r="O3" s="7"/>
      <c r="P3" s="7"/>
      <c r="Q3" s="5"/>
      <c r="R3" s="2"/>
      <c r="S3" s="2"/>
      <c r="T3" s="2"/>
      <c r="U3" s="1"/>
    </row>
    <row r="4" spans="1:15" ht="72" customHeight="1">
      <c r="A4" s="231" t="s">
        <v>106</v>
      </c>
      <c r="B4" s="232" t="s">
        <v>41</v>
      </c>
      <c r="C4" s="232" t="s">
        <v>42</v>
      </c>
      <c r="D4" s="232" t="s">
        <v>340</v>
      </c>
      <c r="E4" s="232" t="s">
        <v>43</v>
      </c>
      <c r="F4" s="232" t="s">
        <v>44</v>
      </c>
      <c r="G4" s="232" t="s">
        <v>46</v>
      </c>
      <c r="H4" s="232" t="s">
        <v>47</v>
      </c>
      <c r="I4" s="232" t="s">
        <v>339</v>
      </c>
      <c r="J4" s="232" t="s">
        <v>48</v>
      </c>
      <c r="K4" s="232" t="s">
        <v>49</v>
      </c>
      <c r="L4" s="232" t="s">
        <v>50</v>
      </c>
      <c r="M4" s="232" t="s">
        <v>51</v>
      </c>
      <c r="N4" s="232" t="s">
        <v>52</v>
      </c>
      <c r="O4" s="231" t="s">
        <v>37</v>
      </c>
    </row>
    <row r="5" spans="1:15" ht="12.75" customHeight="1">
      <c r="A5" s="233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233"/>
    </row>
    <row r="6" spans="1:15" ht="12.75">
      <c r="A6" s="24" t="s">
        <v>23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234"/>
    </row>
    <row r="7" spans="1:15" ht="12.75">
      <c r="A7" s="22" t="s">
        <v>54</v>
      </c>
      <c r="B7" s="130">
        <v>27</v>
      </c>
      <c r="C7" s="130">
        <v>11</v>
      </c>
      <c r="D7" s="130">
        <v>0</v>
      </c>
      <c r="E7" s="130">
        <v>1</v>
      </c>
      <c r="F7" s="130">
        <v>5</v>
      </c>
      <c r="G7" s="130" t="s">
        <v>28</v>
      </c>
      <c r="H7" s="130">
        <v>9</v>
      </c>
      <c r="I7" s="130">
        <v>0</v>
      </c>
      <c r="J7" s="130">
        <v>2</v>
      </c>
      <c r="K7" s="130">
        <v>12</v>
      </c>
      <c r="L7" s="130">
        <v>10</v>
      </c>
      <c r="M7" s="130">
        <v>2</v>
      </c>
      <c r="N7" s="130">
        <v>2</v>
      </c>
      <c r="O7" s="234">
        <f>SUM(B7:N7)</f>
        <v>81</v>
      </c>
    </row>
    <row r="8" spans="1:15" ht="12.75">
      <c r="A8" s="22" t="s">
        <v>55</v>
      </c>
      <c r="B8" s="130">
        <v>36</v>
      </c>
      <c r="C8" s="130">
        <v>11</v>
      </c>
      <c r="D8" s="130">
        <v>0</v>
      </c>
      <c r="E8" s="130">
        <v>3</v>
      </c>
      <c r="F8" s="130">
        <v>7</v>
      </c>
      <c r="G8" s="130" t="s">
        <v>28</v>
      </c>
      <c r="H8" s="130">
        <v>10</v>
      </c>
      <c r="I8" s="130">
        <v>0</v>
      </c>
      <c r="J8" s="130">
        <v>1</v>
      </c>
      <c r="K8" s="130">
        <v>15</v>
      </c>
      <c r="L8" s="130">
        <v>5</v>
      </c>
      <c r="M8" s="130">
        <v>6</v>
      </c>
      <c r="N8" s="130" t="s">
        <v>28</v>
      </c>
      <c r="O8" s="234">
        <f>SUM(B8:N8)</f>
        <v>94</v>
      </c>
    </row>
    <row r="9" spans="1:15" ht="12.75">
      <c r="A9" s="22" t="s">
        <v>56</v>
      </c>
      <c r="B9" s="130">
        <v>241</v>
      </c>
      <c r="C9" s="130">
        <v>64</v>
      </c>
      <c r="D9" s="130">
        <v>0</v>
      </c>
      <c r="E9" s="130">
        <v>22</v>
      </c>
      <c r="F9" s="130">
        <v>37</v>
      </c>
      <c r="G9" s="130">
        <v>1</v>
      </c>
      <c r="H9" s="130">
        <v>43</v>
      </c>
      <c r="I9" s="130">
        <v>17</v>
      </c>
      <c r="J9" s="130">
        <v>11</v>
      </c>
      <c r="K9" s="130">
        <v>83</v>
      </c>
      <c r="L9" s="130">
        <v>50</v>
      </c>
      <c r="M9" s="130">
        <v>10</v>
      </c>
      <c r="N9" s="130">
        <v>11</v>
      </c>
      <c r="O9" s="234">
        <f>SUM(B9:N9)</f>
        <v>590</v>
      </c>
    </row>
    <row r="10" spans="1:15" ht="12.75">
      <c r="A10" s="25" t="s">
        <v>57</v>
      </c>
      <c r="B10" s="212">
        <f>SUM(B7:B9)</f>
        <v>304</v>
      </c>
      <c r="C10" s="212">
        <f aca="true" t="shared" si="0" ref="C10:N10">SUM(C7:C9)</f>
        <v>86</v>
      </c>
      <c r="D10" s="235">
        <v>0</v>
      </c>
      <c r="E10" s="212">
        <f t="shared" si="0"/>
        <v>26</v>
      </c>
      <c r="F10" s="212">
        <f t="shared" si="0"/>
        <v>49</v>
      </c>
      <c r="G10" s="212">
        <f t="shared" si="0"/>
        <v>1</v>
      </c>
      <c r="H10" s="212">
        <f t="shared" si="0"/>
        <v>62</v>
      </c>
      <c r="I10" s="212">
        <f t="shared" si="0"/>
        <v>17</v>
      </c>
      <c r="J10" s="212">
        <f t="shared" si="0"/>
        <v>14</v>
      </c>
      <c r="K10" s="212">
        <f t="shared" si="0"/>
        <v>110</v>
      </c>
      <c r="L10" s="212">
        <f t="shared" si="0"/>
        <v>65</v>
      </c>
      <c r="M10" s="212">
        <f t="shared" si="0"/>
        <v>18</v>
      </c>
      <c r="N10" s="212">
        <f t="shared" si="0"/>
        <v>13</v>
      </c>
      <c r="O10" s="234">
        <f>SUM(B10:N10)</f>
        <v>765</v>
      </c>
    </row>
    <row r="11" spans="1:15" ht="12.75">
      <c r="A11" s="2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234"/>
    </row>
    <row r="12" spans="1:15" ht="12.75">
      <c r="A12" s="24" t="s">
        <v>24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234"/>
    </row>
    <row r="13" spans="1:15" ht="12.75">
      <c r="A13" s="22" t="s">
        <v>54</v>
      </c>
      <c r="B13" s="130">
        <v>174</v>
      </c>
      <c r="C13" s="130">
        <v>55</v>
      </c>
      <c r="D13" s="130">
        <v>0</v>
      </c>
      <c r="E13" s="130">
        <v>18</v>
      </c>
      <c r="F13" s="130">
        <v>25</v>
      </c>
      <c r="G13" s="130">
        <v>1</v>
      </c>
      <c r="H13" s="130">
        <v>57</v>
      </c>
      <c r="I13" s="130">
        <v>14</v>
      </c>
      <c r="J13" s="130">
        <v>6</v>
      </c>
      <c r="K13" s="130">
        <v>70</v>
      </c>
      <c r="L13" s="130">
        <v>60</v>
      </c>
      <c r="M13" s="130">
        <v>75</v>
      </c>
      <c r="N13" s="130">
        <v>9</v>
      </c>
      <c r="O13" s="234">
        <f>SUM(B13:N13)</f>
        <v>564</v>
      </c>
    </row>
    <row r="14" spans="1:15" ht="12.75">
      <c r="A14" s="22" t="s">
        <v>55</v>
      </c>
      <c r="B14" s="130">
        <v>18</v>
      </c>
      <c r="C14" s="130">
        <v>8</v>
      </c>
      <c r="D14" s="130">
        <v>0</v>
      </c>
      <c r="E14" s="130">
        <v>3</v>
      </c>
      <c r="F14" s="130">
        <v>0</v>
      </c>
      <c r="G14" s="130">
        <v>0</v>
      </c>
      <c r="H14" s="130">
        <v>3</v>
      </c>
      <c r="I14" s="130">
        <v>1</v>
      </c>
      <c r="J14" s="130">
        <v>0</v>
      </c>
      <c r="K14" s="130">
        <v>8</v>
      </c>
      <c r="L14" s="130">
        <v>2</v>
      </c>
      <c r="M14" s="130">
        <v>4</v>
      </c>
      <c r="N14" s="130">
        <v>1</v>
      </c>
      <c r="O14" s="234">
        <f>SUM(B14:N14)</f>
        <v>48</v>
      </c>
    </row>
    <row r="15" spans="1:15" ht="12.75">
      <c r="A15" s="22" t="s">
        <v>56</v>
      </c>
      <c r="B15" s="130">
        <v>63</v>
      </c>
      <c r="C15" s="130">
        <v>22</v>
      </c>
      <c r="D15" s="130">
        <v>0</v>
      </c>
      <c r="E15" s="130">
        <v>4</v>
      </c>
      <c r="F15" s="130">
        <v>5</v>
      </c>
      <c r="G15" s="130">
        <v>0</v>
      </c>
      <c r="H15" s="130">
        <v>19</v>
      </c>
      <c r="I15" s="130">
        <v>4</v>
      </c>
      <c r="J15" s="130">
        <v>3</v>
      </c>
      <c r="K15" s="130">
        <v>35</v>
      </c>
      <c r="L15" s="130">
        <v>24</v>
      </c>
      <c r="M15" s="130">
        <v>30</v>
      </c>
      <c r="N15" s="130">
        <v>2</v>
      </c>
      <c r="O15" s="234">
        <f>SUM(B15:N15)</f>
        <v>211</v>
      </c>
    </row>
    <row r="16" spans="1:15" ht="12.75">
      <c r="A16" s="25" t="s">
        <v>57</v>
      </c>
      <c r="B16" s="212">
        <f>SUM(B13:B15)</f>
        <v>255</v>
      </c>
      <c r="C16" s="212">
        <f>SUM(C13:C15)</f>
        <v>85</v>
      </c>
      <c r="D16" s="235">
        <v>0</v>
      </c>
      <c r="E16" s="212">
        <f>SUM(E13:E15)</f>
        <v>25</v>
      </c>
      <c r="F16" s="212">
        <f>SUM(F13:F15)</f>
        <v>30</v>
      </c>
      <c r="G16" s="212">
        <f aca="true" t="shared" si="1" ref="G16:N16">SUM(G13:G15)</f>
        <v>1</v>
      </c>
      <c r="H16" s="212">
        <f t="shared" si="1"/>
        <v>79</v>
      </c>
      <c r="I16" s="212">
        <f t="shared" si="1"/>
        <v>19</v>
      </c>
      <c r="J16" s="212">
        <f t="shared" si="1"/>
        <v>9</v>
      </c>
      <c r="K16" s="212">
        <f t="shared" si="1"/>
        <v>113</v>
      </c>
      <c r="L16" s="212">
        <f t="shared" si="1"/>
        <v>86</v>
      </c>
      <c r="M16" s="212">
        <f t="shared" si="1"/>
        <v>109</v>
      </c>
      <c r="N16" s="212">
        <f t="shared" si="1"/>
        <v>12</v>
      </c>
      <c r="O16" s="234">
        <f>SUM(B16:N16)</f>
        <v>823</v>
      </c>
    </row>
    <row r="17" spans="1:15" ht="12.75">
      <c r="A17" s="25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34"/>
    </row>
    <row r="18" spans="1:15" ht="12.75">
      <c r="A18" s="24" t="s">
        <v>53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234"/>
    </row>
    <row r="19" spans="1:15" ht="12.75">
      <c r="A19" s="22" t="s">
        <v>54</v>
      </c>
      <c r="B19" s="130">
        <v>242</v>
      </c>
      <c r="C19" s="130">
        <v>78</v>
      </c>
      <c r="D19" s="130">
        <v>0</v>
      </c>
      <c r="E19" s="130">
        <v>26</v>
      </c>
      <c r="F19" s="130">
        <v>35</v>
      </c>
      <c r="G19" s="130">
        <v>1</v>
      </c>
      <c r="H19" s="130">
        <v>56</v>
      </c>
      <c r="I19" s="130">
        <v>14</v>
      </c>
      <c r="J19" s="130">
        <v>12</v>
      </c>
      <c r="K19" s="130">
        <v>72</v>
      </c>
      <c r="L19" s="130">
        <v>67</v>
      </c>
      <c r="M19" s="130">
        <v>71</v>
      </c>
      <c r="N19" s="130">
        <v>8</v>
      </c>
      <c r="O19" s="234">
        <f>SUM(B19:N19)</f>
        <v>682</v>
      </c>
    </row>
    <row r="20" spans="1:15" ht="12.75">
      <c r="A20" s="22" t="s">
        <v>55</v>
      </c>
      <c r="B20" s="130">
        <v>2</v>
      </c>
      <c r="C20" s="130">
        <v>3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1</v>
      </c>
      <c r="L20" s="130">
        <v>1</v>
      </c>
      <c r="M20" s="130">
        <v>2</v>
      </c>
      <c r="N20" s="130">
        <v>0</v>
      </c>
      <c r="O20" s="234">
        <f>SUM(B20:N20)</f>
        <v>9</v>
      </c>
    </row>
    <row r="21" spans="1:15" ht="12.75">
      <c r="A21" s="22" t="s">
        <v>56</v>
      </c>
      <c r="B21" s="130">
        <v>34</v>
      </c>
      <c r="C21" s="130">
        <v>18</v>
      </c>
      <c r="D21" s="130">
        <v>0</v>
      </c>
      <c r="E21" s="130">
        <v>3</v>
      </c>
      <c r="F21" s="130">
        <v>3</v>
      </c>
      <c r="G21" s="130">
        <v>0</v>
      </c>
      <c r="H21" s="130">
        <v>7</v>
      </c>
      <c r="I21" s="130">
        <v>2</v>
      </c>
      <c r="J21" s="130">
        <v>0</v>
      </c>
      <c r="K21" s="130">
        <v>15</v>
      </c>
      <c r="L21" s="130">
        <v>14</v>
      </c>
      <c r="M21" s="130">
        <v>21</v>
      </c>
      <c r="N21" s="130">
        <v>0</v>
      </c>
      <c r="O21" s="234">
        <f>SUM(B21:N21)</f>
        <v>117</v>
      </c>
    </row>
    <row r="22" spans="1:15" ht="12.75">
      <c r="A22" s="23" t="s">
        <v>57</v>
      </c>
      <c r="B22" s="236">
        <f aca="true" t="shared" si="2" ref="B22:N22">SUM(B19:B21)</f>
        <v>278</v>
      </c>
      <c r="C22" s="236">
        <f t="shared" si="2"/>
        <v>99</v>
      </c>
      <c r="D22" s="237">
        <v>0</v>
      </c>
      <c r="E22" s="236">
        <f t="shared" si="2"/>
        <v>29</v>
      </c>
      <c r="F22" s="236">
        <f t="shared" si="2"/>
        <v>38</v>
      </c>
      <c r="G22" s="236">
        <f t="shared" si="2"/>
        <v>1</v>
      </c>
      <c r="H22" s="236">
        <f t="shared" si="2"/>
        <v>63</v>
      </c>
      <c r="I22" s="236">
        <f t="shared" si="2"/>
        <v>16</v>
      </c>
      <c r="J22" s="236">
        <f t="shared" si="2"/>
        <v>12</v>
      </c>
      <c r="K22" s="236">
        <f t="shared" si="2"/>
        <v>88</v>
      </c>
      <c r="L22" s="236">
        <f t="shared" si="2"/>
        <v>82</v>
      </c>
      <c r="M22" s="236">
        <f t="shared" si="2"/>
        <v>94</v>
      </c>
      <c r="N22" s="236">
        <f t="shared" si="2"/>
        <v>8</v>
      </c>
      <c r="O22" s="238">
        <f>SUM(B22:N22)</f>
        <v>808</v>
      </c>
    </row>
    <row r="24" ht="12.75">
      <c r="A24" s="196" t="s">
        <v>349</v>
      </c>
    </row>
    <row r="25" ht="12.75">
      <c r="A25" s="38" t="s">
        <v>337</v>
      </c>
    </row>
    <row r="26" ht="12.75">
      <c r="A26" s="3" t="s">
        <v>338</v>
      </c>
    </row>
  </sheetData>
  <sheetProtection/>
  <hyperlinks>
    <hyperlink ref="O1" location="Index!A1" display="Index"/>
  </hyperlinks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&amp;CSpecial Educational Needs and Disability Tribunal  - 2012/13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Williamson</dc:creator>
  <cp:keywords/>
  <dc:description/>
  <cp:lastModifiedBy>gisaacs</cp:lastModifiedBy>
  <cp:lastPrinted>2013-11-15T13:28:28Z</cp:lastPrinted>
  <dcterms:created xsi:type="dcterms:W3CDTF">2013-09-05T12:20:59Z</dcterms:created>
  <dcterms:modified xsi:type="dcterms:W3CDTF">2014-03-14T12:58:47Z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