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285" windowWidth="11475" windowHeight="10995" activeTab="0"/>
  </bookViews>
  <sheets>
    <sheet name="Highlights" sheetId="1" r:id="rId1"/>
    <sheet name="Table" sheetId="2" r:id="rId2"/>
    <sheet name="Data" sheetId="3" r:id="rId3"/>
    <sheet name="Sep08ET" sheetId="4" state="hidden" r:id="rId4"/>
    <sheet name="Calculation" sheetId="5" state="hidden" r:id="rId5"/>
    <sheet name="MJ-Electricity" sheetId="6" state="hidden" r:id="rId6"/>
  </sheets>
  <definedNames>
    <definedName name="Average.Temp">'Table'!$I$5:$L$5</definedName>
    <definedName name="INPUT_BOX">'Calculation'!$C$7</definedName>
    <definedName name="_xlnm.Print_Area" localSheetId="2">'Data'!$A$1:$O$60</definedName>
    <definedName name="_xlnm.Print_Area" localSheetId="0">'Highlights'!$A$1:$M$18</definedName>
    <definedName name="_xlnm.Print_Area" localSheetId="3">'Sep08ET'!$A$1:$O$40</definedName>
    <definedName name="_xlnm.Print_Area" localSheetId="1">'Table'!$A$1:$L$34</definedName>
    <definedName name="t23full">'Table'!$A$4:$H$32</definedName>
    <definedName name="table_23_full">'Table'!$A$2:$L$32</definedName>
    <definedName name="Table_24_no_footnotes">'Table'!$A$4:$H$19</definedName>
  </definedNames>
  <calcPr fullCalcOnLoad="1"/>
</workbook>
</file>

<file path=xl/sharedStrings.xml><?xml version="1.0" encoding="utf-8"?>
<sst xmlns="http://schemas.openxmlformats.org/spreadsheetml/2006/main" count="243" uniqueCount="104">
  <si>
    <t xml:space="preserve">Average daily temperature </t>
  </si>
  <si>
    <t>January</t>
  </si>
  <si>
    <t>February</t>
  </si>
  <si>
    <t>YEAR</t>
  </si>
  <si>
    <t>March*</t>
  </si>
  <si>
    <t>April</t>
  </si>
  <si>
    <t>May</t>
  </si>
  <si>
    <t>June*</t>
  </si>
  <si>
    <t>July</t>
  </si>
  <si>
    <t>August</t>
  </si>
  <si>
    <t>September*</t>
  </si>
  <si>
    <t>October</t>
  </si>
  <si>
    <t>November</t>
  </si>
  <si>
    <t>December*</t>
  </si>
  <si>
    <t>Calendar month</t>
  </si>
  <si>
    <t>March</t>
  </si>
  <si>
    <t>June</t>
  </si>
  <si>
    <t>September</t>
  </si>
  <si>
    <t>December</t>
  </si>
  <si>
    <t>Year</t>
  </si>
  <si>
    <t>TEMPERATURES</t>
  </si>
  <si>
    <r>
      <t>TABLE 24. Average temperatures and deviations from the long term mean</t>
    </r>
    <r>
      <rPr>
        <b/>
        <vertAlign val="superscript"/>
        <sz val="10"/>
        <rFont val="MS Sans Serif"/>
        <family val="2"/>
      </rPr>
      <t>1</t>
    </r>
  </si>
  <si>
    <t>Degrees Celsius</t>
  </si>
  <si>
    <t xml:space="preserve"> </t>
  </si>
  <si>
    <r>
      <t>Electrical month</t>
    </r>
    <r>
      <rPr>
        <vertAlign val="superscript"/>
        <sz val="8"/>
        <rFont val="MS Sans Serif"/>
        <family val="2"/>
      </rPr>
      <t>2</t>
    </r>
  </si>
  <si>
    <t>4/1/99 to 31/1/99</t>
  </si>
  <si>
    <t>1/2/99 to 28/2/99</t>
  </si>
  <si>
    <t>1/3/99 to 4/4/99</t>
  </si>
  <si>
    <t>5/4/99 to 2/5/99</t>
  </si>
  <si>
    <t>3/5/99 to 30/5/99</t>
  </si>
  <si>
    <t>30/8/99 to 3/10/99</t>
  </si>
  <si>
    <t>4/10/99 to 31/10/99</t>
  </si>
  <si>
    <t>1/11/99 to 28/11/99</t>
  </si>
  <si>
    <r>
      <t>Year</t>
    </r>
    <r>
      <rPr>
        <vertAlign val="superscript"/>
        <sz val="8"/>
        <rFont val="MS Sans Serif"/>
        <family val="2"/>
      </rPr>
      <t>3</t>
    </r>
  </si>
  <si>
    <t>29/11/99 to 2/1/00</t>
  </si>
  <si>
    <t>31/5/99 to 4/7/99</t>
  </si>
  <si>
    <t>5/7/99 to 1/8/99</t>
  </si>
  <si>
    <t>2/8/99 to 27/8/99</t>
  </si>
  <si>
    <t>Month!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</si>
  <si>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</si>
  <si>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</si>
  <si>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</si>
  <si>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</si>
  <si>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</si>
  <si>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</si>
  <si>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</si>
  <si>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</si>
  <si>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</si>
  <si>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</si>
  <si>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</si>
  <si>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 temperature (statistical months)</t>
  </si>
  <si>
    <t>Average temperature (calendar months)</t>
  </si>
  <si>
    <t>Difference from last year (2002 to 2003)</t>
  </si>
  <si>
    <t>r</t>
  </si>
  <si>
    <t>s</t>
  </si>
  <si>
    <t>t</t>
  </si>
  <si>
    <t>ak</t>
  </si>
  <si>
    <t>al</t>
  </si>
  <si>
    <t>u</t>
  </si>
  <si>
    <t>am</t>
  </si>
  <si>
    <t>an</t>
  </si>
  <si>
    <t xml:space="preserve">Average speed </t>
  </si>
  <si>
    <t xml:space="preserve">2001 to 2007 </t>
  </si>
  <si>
    <t>Deviation from 7-year mean</t>
  </si>
  <si>
    <t>2008p</t>
  </si>
  <si>
    <r>
      <t>Knots</t>
    </r>
    <r>
      <rPr>
        <i/>
        <vertAlign val="superscript"/>
        <sz val="8"/>
        <rFont val="MS Sans Serif"/>
        <family val="2"/>
      </rPr>
      <t>2</t>
    </r>
  </si>
  <si>
    <t>2. 1 knot = 1 nautical mile per hour = 1.151 statute miles per hour</t>
  </si>
  <si>
    <t>3.  Average wind speeds for that month for the years 2001 to 2007.</t>
  </si>
  <si>
    <t>www.berr.gov.uk/files/file47740.pdf</t>
  </si>
  <si>
    <r>
      <t>7-year mean</t>
    </r>
    <r>
      <rPr>
        <vertAlign val="superscript"/>
        <sz val="9"/>
        <rFont val="MS Sans Serif"/>
        <family val="2"/>
      </rPr>
      <t>3</t>
    </r>
    <r>
      <rPr>
        <sz val="9"/>
        <rFont val="MS Sans Serif"/>
        <family val="2"/>
      </rPr>
      <t xml:space="preserve"> </t>
    </r>
  </si>
  <si>
    <r>
      <t>Table 6.2 Average wind speed</t>
    </r>
    <r>
      <rPr>
        <b/>
        <vertAlign val="superscript"/>
        <sz val="14"/>
        <rFont val="Arial"/>
        <family val="2"/>
      </rPr>
      <t>1</t>
    </r>
  </si>
  <si>
    <t xml:space="preserve">1. Based on data provided by the Meteorological Office.  Information on the methodology used is given in Energy Trends, September 2008, page 44 </t>
  </si>
  <si>
    <t>Annual</t>
  </si>
  <si>
    <t>Latest month</t>
  </si>
  <si>
    <t>Latest three months</t>
  </si>
  <si>
    <t>Quarter</t>
  </si>
  <si>
    <t>Quarter 2 (Apr-Jun)</t>
  </si>
  <si>
    <t>Quarter 3 (Jul-Sep)</t>
  </si>
  <si>
    <t>Quarter 4 (Oct-Dec)</t>
  </si>
  <si>
    <t>Quarter 1 (Jan-Mar)</t>
  </si>
  <si>
    <t>Deviation from 10-year mean</t>
  </si>
  <si>
    <t>Hours per day</t>
  </si>
  <si>
    <t>Average daily sun hours</t>
  </si>
  <si>
    <t>1. Based on regional data provided by the Meteorological Office, available at:</t>
  </si>
  <si>
    <t>2. Average UK solar hours have been calculated by aggregating regional sun hours data, weighted according to each regions share of UK solar photovoltaic capacity.</t>
  </si>
  <si>
    <r>
      <t>10 year mean</t>
    </r>
    <r>
      <rPr>
        <b/>
        <vertAlign val="superscript"/>
        <sz val="9"/>
        <rFont val="MS Sans Serif"/>
        <family val="2"/>
      </rPr>
      <t>4</t>
    </r>
  </si>
  <si>
    <r>
      <t>10-year mean</t>
    </r>
    <r>
      <rPr>
        <vertAlign val="superscript"/>
        <sz val="9"/>
        <rFont val="MS Sans Serif"/>
        <family val="2"/>
      </rPr>
      <t>4</t>
    </r>
  </si>
  <si>
    <t>Table 7.3 Average daily sun hours and deviations from the long term mean</t>
  </si>
  <si>
    <r>
      <t>Table 7.3 Average daily sun hours</t>
    </r>
    <r>
      <rPr>
        <b/>
        <vertAlign val="superscript"/>
        <sz val="14"/>
        <rFont val="Arial"/>
        <family val="2"/>
      </rPr>
      <t>1,2,3</t>
    </r>
  </si>
  <si>
    <r>
      <t>Table 7.3 Average daily sun hours</t>
    </r>
    <r>
      <rPr>
        <b/>
        <vertAlign val="superscript"/>
        <sz val="10"/>
        <rFont val="MS Sans Serif"/>
        <family val="2"/>
      </rPr>
      <t>1,2,3</t>
    </r>
  </si>
  <si>
    <t xml:space="preserve">5. The methodology behind this table can be found in the article 'new weather tables- sources and methodology', which was published in the December 2011 issue of Energy trends. </t>
  </si>
  <si>
    <t>2002 to 2011</t>
  </si>
  <si>
    <t>4. Average sun hours for that month for the years 2002 to 2011.</t>
  </si>
  <si>
    <r>
      <t>SUN HOURS</t>
    </r>
    <r>
      <rPr>
        <b/>
        <sz val="18"/>
        <rFont val="Arial"/>
        <family val="2"/>
      </rPr>
      <t>: weighted by location of UK solar PV resource</t>
    </r>
  </si>
  <si>
    <t>Deviation</t>
  </si>
  <si>
    <t>https://www.gov.uk/government/statistical-data-sets/maps-of-uk-weather-stations</t>
  </si>
  <si>
    <t>https://www.gov.uk/government/collections/energy-trends</t>
  </si>
  <si>
    <t>http://www.metoffice.gov.uk/public/weather/climate-historic/#?tab=climateHistoric</t>
  </si>
  <si>
    <t xml:space="preserve">The average daily hours of sun for the three months October 2013 to December 2013 was 2.4.  This was 0.02 more than this period a year earlier. </t>
  </si>
  <si>
    <t xml:space="preserve">On average, there were 4.2 sun hours per day in 2013, 0.2 sun hours per day higher than in 2012, but 0.2 sun hours per day lower than the 10-year average covering the period 2002-2011. </t>
  </si>
  <si>
    <t xml:space="preserve">3. A map of the location of UK weather stations measuring the average number of daily sun hours is available on the Internet at: </t>
  </si>
  <si>
    <t>Average sun hours</t>
  </si>
  <si>
    <t xml:space="preserve">In January 2014, there was an average of 1.8 sun hours per day, 0.2 sun hours per day higher than in 2013, but 0.1 hours per day lower than the 10-year average and broadly the same amount as in December 2013. </t>
  </si>
  <si>
    <t xml:space="preserve">The average daily hours of sun for the three months November 2013 to January 2014 was 2.0.  This was 0.2 more than this period a year earlier. 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</si>
</sst>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"/>
    <numFmt numFmtId="165" formatCode="0.0\ "/>
    <numFmt numFmtId="166" formatCode="0.0"/>
    <numFmt numFmtId="167" formatCode="0.00\ "/>
    <numFmt numFmtId="168" formatCode="\+#,##0.0\ ;\-#,##0.0\ ;\-\ "/>
    <numFmt numFmtId="169" formatCode="#,##0.0\ "/>
    <numFmt numFmtId="170" formatCode="\+#,##0.0\ ;\-#,##0.0\ "/>
    <numFmt numFmtId="171" formatCode="0;;;@"/>
    <numFmt numFmtId="172" formatCode="\+0.0\ ;\-0.0\ "/>
    <numFmt numFmtId="173" formatCode="#,##0.0000\ "/>
    <numFmt numFmtId="174" formatCode="\+#,##0.0\ ;\-#,##0.0\ ;&quot;-&quot;\ "/>
    <numFmt numFmtId="175" formatCode="0\ \p;;;@&quot; p&quot;"/>
    <numFmt numFmtId="176" formatCode="dd\-mmm\-yyyy"/>
    <numFmt numFmtId="177" formatCode="#,##0.0"/>
    <numFmt numFmtId="178" formatCode="#,##0.0\r"/>
    <numFmt numFmtId="179" formatCode="0.000"/>
    <numFmt numFmtId="180" formatCode="0.0000"/>
    <numFmt numFmtId="181" formatCode="#,##0.00000"/>
    <numFmt numFmtId="182" formatCode="#,##0.000000"/>
    <numFmt numFmtId="183" formatCode="#,##0.0000"/>
    <numFmt numFmtId="184" formatCode="#,##0.000"/>
    <numFmt numFmtId="185" formatCode="0.0%"/>
    <numFmt numFmtId="186" formatCode="#,##0.0000000000000000"/>
    <numFmt numFmtId="187" formatCode="#,##0.000000000000000"/>
    <numFmt numFmtId="188" formatCode="#,##0.00000000000000"/>
    <numFmt numFmtId="189" formatCode="#,##0.000000000000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\ "/>
    <numFmt numFmtId="197" formatCode="#,##0.00000000000000000"/>
    <numFmt numFmtId="198" formatCode="[$-809]dd\ mmmm\ yyyy"/>
    <numFmt numFmtId="199" formatCode="#,##0\ "/>
    <numFmt numFmtId="200" formatCode="#,##0.000\ "/>
    <numFmt numFmtId="201" formatCode="#,##0.00000\ "/>
    <numFmt numFmtId="202" formatCode="0.00000"/>
    <numFmt numFmtId="203" formatCode="0.000000"/>
    <numFmt numFmtId="204" formatCode="0.0000000"/>
    <numFmt numFmtId="205" formatCode="0.00000000"/>
    <numFmt numFmtId="206" formatCode="0.000\ "/>
    <numFmt numFmtId="207" formatCode="_-* #,##0.0_-;\-* #,##0.0_-;_-* &quot;-&quot;??_-;_-@_-"/>
    <numFmt numFmtId="208" formatCode="_-* #,##0.000_-;\-* #,##0.000_-;_-* &quot;-&quot;??_-;_-@_-"/>
    <numFmt numFmtId="209" formatCode="_-* #,##0.0_-;\-* #,##0.0_-;_-* &quot;-&quot;?_-;_-@_-"/>
    <numFmt numFmtId="210" formatCode="0.000%"/>
    <numFmt numFmtId="211" formatCode="0.0000%"/>
    <numFmt numFmtId="212" formatCode="0.00000%"/>
    <numFmt numFmtId="213" formatCode="\+0.0%"/>
    <numFmt numFmtId="214" formatCode="0\ "/>
    <numFmt numFmtId="215" formatCode="0.00000000000000000"/>
    <numFmt numFmtId="216" formatCode="0.0000000000000000"/>
    <numFmt numFmtId="217" formatCode="0.000000000000000"/>
    <numFmt numFmtId="218" formatCode="0.00000000000000"/>
    <numFmt numFmtId="219" formatCode="0.0000000000000"/>
    <numFmt numFmtId="220" formatCode="0.000000000000"/>
    <numFmt numFmtId="221" formatCode="0.00000000000"/>
    <numFmt numFmtId="222" formatCode="0.0000000000"/>
    <numFmt numFmtId="223" formatCode="0.000000000"/>
    <numFmt numFmtId="224" formatCode="\+#,##0.00\ ;\-#,##0.00\ ;&quot;-&quot;\ "/>
    <numFmt numFmtId="225" formatCode="mmm\-yyyy"/>
    <numFmt numFmtId="226" formatCode="[$-809]dd\ mmmm\ yyyy;@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7.5"/>
      <name val="Arial"/>
      <family val="2"/>
    </font>
    <font>
      <vertAlign val="superscript"/>
      <sz val="8"/>
      <name val="MS Sans Serif"/>
      <family val="2"/>
    </font>
    <font>
      <b/>
      <sz val="28"/>
      <name val="Times New Roman"/>
      <family val="1"/>
    </font>
    <font>
      <i/>
      <sz val="8"/>
      <name val="MS Sans Serif"/>
      <family val="2"/>
    </font>
    <font>
      <b/>
      <vertAlign val="superscript"/>
      <sz val="10"/>
      <name val="MS Sans Serif"/>
      <family val="2"/>
    </font>
    <font>
      <b/>
      <sz val="9"/>
      <name val="MS Sans Serif"/>
      <family val="2"/>
    </font>
    <font>
      <u val="single"/>
      <sz val="10"/>
      <color indexed="12"/>
      <name val="Arial"/>
      <family val="2"/>
    </font>
    <font>
      <b/>
      <sz val="12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MS Sans Serif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MS Sans Serif"/>
      <family val="2"/>
    </font>
    <font>
      <vertAlign val="superscript"/>
      <sz val="9"/>
      <name val="MS Sans Serif"/>
      <family val="2"/>
    </font>
    <font>
      <b/>
      <sz val="28"/>
      <name val="Arial"/>
      <family val="2"/>
    </font>
    <font>
      <b/>
      <vertAlign val="superscript"/>
      <sz val="9"/>
      <name val="MS Sans Serif"/>
      <family val="2"/>
    </font>
    <font>
      <i/>
      <vertAlign val="superscript"/>
      <sz val="8"/>
      <name val="MS Sans Serif"/>
      <family val="2"/>
    </font>
    <font>
      <sz val="9"/>
      <color indexed="8"/>
      <name val="MS Sans Serif"/>
      <family val="2"/>
    </font>
    <font>
      <b/>
      <sz val="2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u val="single"/>
      <sz val="12"/>
      <name val="MS Sans Serif"/>
      <family val="2"/>
    </font>
    <font>
      <b/>
      <u val="single"/>
      <sz val="9"/>
      <name val="MS Sans Serif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MS Sans Serif"/>
      <family val="2"/>
    </font>
    <font>
      <sz val="12"/>
      <color indexed="10"/>
      <name val="MS Sans Serif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MS Sans Serif"/>
      <family val="2"/>
    </font>
    <font>
      <sz val="12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165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11" xfId="0" applyFont="1" applyFill="1" applyBorder="1" applyAlignment="1">
      <alignment horizontal="centerContinuous"/>
    </xf>
    <xf numFmtId="0" fontId="5" fillId="34" borderId="0" xfId="0" applyFont="1" applyFill="1" applyAlignment="1">
      <alignment/>
    </xf>
    <xf numFmtId="164" fontId="5" fillId="34" borderId="11" xfId="0" applyNumberFormat="1" applyFont="1" applyFill="1" applyBorder="1" applyAlignment="1">
      <alignment horizontal="right"/>
    </xf>
    <xf numFmtId="164" fontId="5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/>
    </xf>
    <xf numFmtId="165" fontId="6" fillId="34" borderId="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165" fontId="5" fillId="34" borderId="11" xfId="0" applyNumberFormat="1" applyFont="1" applyFill="1" applyBorder="1" applyAlignment="1">
      <alignment/>
    </xf>
    <xf numFmtId="165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167" fontId="5" fillId="34" borderId="0" xfId="0" applyNumberFormat="1" applyFont="1" applyFill="1" applyBorder="1" applyAlignment="1">
      <alignment horizontal="right"/>
    </xf>
    <xf numFmtId="165" fontId="5" fillId="34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0" fontId="9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17" fillId="34" borderId="0" xfId="0" applyFont="1" applyFill="1" applyAlignment="1" applyProtection="1">
      <alignment/>
      <protection hidden="1"/>
    </xf>
    <xf numFmtId="0" fontId="18" fillId="34" borderId="0" xfId="0" applyFont="1" applyFill="1" applyAlignment="1" applyProtection="1">
      <alignment/>
      <protection hidden="1"/>
    </xf>
    <xf numFmtId="0" fontId="18" fillId="34" borderId="0" xfId="0" applyFont="1" applyFill="1" applyAlignment="1" applyProtection="1">
      <alignment/>
      <protection hidden="1"/>
    </xf>
    <xf numFmtId="164" fontId="18" fillId="34" borderId="11" xfId="0" applyNumberFormat="1" applyFont="1" applyFill="1" applyBorder="1" applyAlignment="1" applyProtection="1">
      <alignment horizontal="right"/>
      <protection hidden="1"/>
    </xf>
    <xf numFmtId="165" fontId="18" fillId="34" borderId="0" xfId="0" applyNumberFormat="1" applyFont="1" applyFill="1" applyAlignment="1" applyProtection="1">
      <alignment/>
      <protection hidden="1"/>
    </xf>
    <xf numFmtId="165" fontId="18" fillId="34" borderId="0" xfId="0" applyNumberFormat="1" applyFont="1" applyFill="1" applyBorder="1" applyAlignment="1" applyProtection="1">
      <alignment horizontal="right"/>
      <protection hidden="1"/>
    </xf>
    <xf numFmtId="168" fontId="18" fillId="34" borderId="0" xfId="0" applyNumberFormat="1" applyFont="1" applyFill="1" applyBorder="1" applyAlignment="1" applyProtection="1">
      <alignment horizontal="right"/>
      <protection hidden="1"/>
    </xf>
    <xf numFmtId="0" fontId="18" fillId="34" borderId="11" xfId="0" applyFont="1" applyFill="1" applyBorder="1" applyAlignment="1" applyProtection="1">
      <alignment/>
      <protection hidden="1"/>
    </xf>
    <xf numFmtId="165" fontId="18" fillId="34" borderId="11" xfId="0" applyNumberFormat="1" applyFont="1" applyFill="1" applyBorder="1" applyAlignment="1" applyProtection="1">
      <alignment horizontal="right"/>
      <protection hidden="1"/>
    </xf>
    <xf numFmtId="0" fontId="18" fillId="34" borderId="11" xfId="0" applyFont="1" applyFill="1" applyBorder="1" applyAlignment="1" applyProtection="1">
      <alignment/>
      <protection hidden="1"/>
    </xf>
    <xf numFmtId="165" fontId="18" fillId="34" borderId="0" xfId="0" applyNumberFormat="1" applyFont="1" applyFill="1" applyAlignment="1" applyProtection="1">
      <alignment horizontal="right"/>
      <protection hidden="1"/>
    </xf>
    <xf numFmtId="0" fontId="8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right" vertical="center"/>
    </xf>
    <xf numFmtId="0" fontId="19" fillId="34" borderId="11" xfId="0" applyFont="1" applyFill="1" applyBorder="1" applyAlignment="1">
      <alignment horizontal="right" vertical="center"/>
    </xf>
    <xf numFmtId="171" fontId="18" fillId="34" borderId="11" xfId="0" applyNumberFormat="1" applyFont="1" applyFill="1" applyBorder="1" applyAlignment="1" applyProtection="1">
      <alignment/>
      <protection hidden="1"/>
    </xf>
    <xf numFmtId="171" fontId="18" fillId="34" borderId="0" xfId="0" applyNumberFormat="1" applyFont="1" applyFill="1" applyAlignment="1" applyProtection="1">
      <alignment/>
      <protection hidden="1"/>
    </xf>
    <xf numFmtId="169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9" fontId="18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169" fontId="18" fillId="0" borderId="21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70" fontId="18" fillId="0" borderId="21" xfId="0" applyNumberFormat="1" applyFont="1" applyBorder="1" applyAlignment="1">
      <alignment/>
    </xf>
    <xf numFmtId="0" fontId="14" fillId="0" borderId="11" xfId="0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21" xfId="0" applyFont="1" applyBorder="1" applyAlignment="1">
      <alignment/>
    </xf>
    <xf numFmtId="164" fontId="14" fillId="0" borderId="2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71" fontId="14" fillId="0" borderId="0" xfId="0" applyNumberFormat="1" applyFont="1" applyAlignment="1">
      <alignment/>
    </xf>
    <xf numFmtId="172" fontId="18" fillId="34" borderId="0" xfId="0" applyNumberFormat="1" applyFont="1" applyFill="1" applyAlignment="1" applyProtection="1">
      <alignment horizontal="right"/>
      <protection hidden="1"/>
    </xf>
    <xf numFmtId="165" fontId="18" fillId="34" borderId="21" xfId="0" applyNumberFormat="1" applyFont="1" applyFill="1" applyBorder="1" applyAlignment="1" applyProtection="1">
      <alignment horizontal="right"/>
      <protection hidden="1"/>
    </xf>
    <xf numFmtId="172" fontId="18" fillId="34" borderId="21" xfId="0" applyNumberFormat="1" applyFont="1" applyFill="1" applyBorder="1" applyAlignment="1" applyProtection="1">
      <alignment horizontal="right"/>
      <protection hidden="1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4" fillId="0" borderId="11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8" fillId="34" borderId="0" xfId="0" applyFont="1" applyFill="1" applyBorder="1" applyAlignment="1" applyProtection="1">
      <alignment horizontal="right"/>
      <protection hidden="1"/>
    </xf>
    <xf numFmtId="166" fontId="4" fillId="34" borderId="0" xfId="0" applyNumberFormat="1" applyFont="1" applyFill="1" applyAlignment="1">
      <alignment/>
    </xf>
    <xf numFmtId="173" fontId="18" fillId="0" borderId="0" xfId="0" applyNumberFormat="1" applyFont="1" applyAlignment="1">
      <alignment/>
    </xf>
    <xf numFmtId="0" fontId="18" fillId="34" borderId="21" xfId="0" applyFont="1" applyFill="1" applyBorder="1" applyAlignment="1">
      <alignment horizontal="right" vertical="center"/>
    </xf>
    <xf numFmtId="0" fontId="0" fillId="34" borderId="21" xfId="0" applyFill="1" applyBorder="1" applyAlignment="1">
      <alignment/>
    </xf>
    <xf numFmtId="0" fontId="14" fillId="34" borderId="0" xfId="0" applyFont="1" applyFill="1" applyAlignment="1" applyProtection="1">
      <alignment vertical="center"/>
      <protection hidden="1"/>
    </xf>
    <xf numFmtId="0" fontId="21" fillId="34" borderId="0" xfId="53" applyFont="1" applyFill="1" applyAlignment="1" applyProtection="1">
      <alignment/>
      <protection hidden="1"/>
    </xf>
    <xf numFmtId="166" fontId="18" fillId="34" borderId="0" xfId="0" applyNumberFormat="1" applyFont="1" applyFill="1" applyAlignment="1" applyProtection="1">
      <alignment/>
      <protection hidden="1"/>
    </xf>
    <xf numFmtId="166" fontId="18" fillId="34" borderId="11" xfId="0" applyNumberFormat="1" applyFont="1" applyFill="1" applyBorder="1" applyAlignment="1" applyProtection="1">
      <alignment/>
      <protection hidden="1"/>
    </xf>
    <xf numFmtId="166" fontId="18" fillId="34" borderId="11" xfId="0" applyNumberFormat="1" applyFont="1" applyFill="1" applyBorder="1" applyAlignment="1" applyProtection="1">
      <alignment horizontal="right"/>
      <protection hidden="1"/>
    </xf>
    <xf numFmtId="0" fontId="23" fillId="34" borderId="0" xfId="0" applyFont="1" applyFill="1" applyAlignment="1">
      <alignment/>
    </xf>
    <xf numFmtId="166" fontId="18" fillId="34" borderId="21" xfId="0" applyNumberFormat="1" applyFont="1" applyFill="1" applyBorder="1" applyAlignment="1" applyProtection="1">
      <alignment/>
      <protection hidden="1"/>
    </xf>
    <xf numFmtId="0" fontId="14" fillId="34" borderId="21" xfId="0" applyFont="1" applyFill="1" applyBorder="1" applyAlignment="1">
      <alignment horizontal="left" vertical="center"/>
    </xf>
    <xf numFmtId="0" fontId="26" fillId="34" borderId="0" xfId="53" applyFont="1" applyFill="1" applyAlignment="1" applyProtection="1">
      <alignment horizontal="left"/>
      <protection hidden="1"/>
    </xf>
    <xf numFmtId="0" fontId="27" fillId="34" borderId="0" xfId="0" applyFont="1" applyFill="1" applyAlignment="1">
      <alignment/>
    </xf>
    <xf numFmtId="0" fontId="28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right" vertical="center"/>
    </xf>
    <xf numFmtId="0" fontId="12" fillId="34" borderId="22" xfId="0" applyFont="1" applyFill="1" applyBorder="1" applyAlignment="1">
      <alignment horizontal="right" vertical="center"/>
    </xf>
    <xf numFmtId="0" fontId="30" fillId="34" borderId="0" xfId="0" applyNumberFormat="1" applyFont="1" applyFill="1" applyBorder="1" applyAlignment="1">
      <alignment horizontal="left" vertical="center" textRotation="180"/>
    </xf>
    <xf numFmtId="0" fontId="0" fillId="34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69" fontId="18" fillId="0" borderId="0" xfId="0" applyNumberFormat="1" applyFont="1" applyFill="1" applyAlignment="1">
      <alignment/>
    </xf>
    <xf numFmtId="166" fontId="5" fillId="34" borderId="0" xfId="0" applyNumberFormat="1" applyFont="1" applyFill="1" applyAlignment="1">
      <alignment/>
    </xf>
    <xf numFmtId="174" fontId="18" fillId="34" borderId="0" xfId="0" applyNumberFormat="1" applyFont="1" applyFill="1" applyAlignment="1" applyProtection="1">
      <alignment horizontal="right"/>
      <protection hidden="1"/>
    </xf>
    <xf numFmtId="166" fontId="17" fillId="34" borderId="0" xfId="0" applyNumberFormat="1" applyFont="1" applyFill="1" applyAlignment="1" applyProtection="1">
      <alignment/>
      <protection hidden="1"/>
    </xf>
    <xf numFmtId="171" fontId="18" fillId="34" borderId="11" xfId="0" applyNumberFormat="1" applyFont="1" applyFill="1" applyBorder="1" applyAlignment="1" applyProtection="1">
      <alignment horizontal="right"/>
      <protection hidden="1"/>
    </xf>
    <xf numFmtId="175" fontId="14" fillId="0" borderId="21" xfId="0" applyNumberFormat="1" applyFont="1" applyFill="1" applyBorder="1" applyAlignment="1">
      <alignment horizontal="right"/>
    </xf>
    <xf numFmtId="171" fontId="14" fillId="0" borderId="21" xfId="0" applyNumberFormat="1" applyFont="1" applyFill="1" applyBorder="1" applyAlignment="1">
      <alignment horizontal="right"/>
    </xf>
    <xf numFmtId="0" fontId="0" fillId="34" borderId="0" xfId="0" applyFill="1" applyAlignment="1">
      <alignment vertical="top" wrapText="1"/>
    </xf>
    <xf numFmtId="0" fontId="17" fillId="34" borderId="0" xfId="0" applyFont="1" applyFill="1" applyAlignment="1">
      <alignment/>
    </xf>
    <xf numFmtId="174" fontId="18" fillId="34" borderId="21" xfId="0" applyNumberFormat="1" applyFont="1" applyFill="1" applyBorder="1" applyAlignment="1" applyProtection="1">
      <alignment horizontal="right"/>
      <protection hidden="1"/>
    </xf>
    <xf numFmtId="169" fontId="18" fillId="0" borderId="0" xfId="0" applyNumberFormat="1" applyFont="1" applyBorder="1" applyAlignment="1">
      <alignment/>
    </xf>
    <xf numFmtId="171" fontId="14" fillId="0" borderId="11" xfId="0" applyNumberFormat="1" applyFont="1" applyFill="1" applyBorder="1" applyAlignment="1">
      <alignment horizontal="right"/>
    </xf>
    <xf numFmtId="166" fontId="0" fillId="34" borderId="0" xfId="0" applyNumberFormat="1" applyFont="1" applyFill="1" applyAlignment="1">
      <alignment/>
    </xf>
    <xf numFmtId="0" fontId="14" fillId="34" borderId="0" xfId="0" applyFont="1" applyFill="1" applyAlignment="1" applyProtection="1">
      <alignment/>
      <protection hidden="1"/>
    </xf>
    <xf numFmtId="165" fontId="18" fillId="34" borderId="0" xfId="0" applyNumberFormat="1" applyFont="1" applyFill="1" applyBorder="1" applyAlignment="1" applyProtection="1">
      <alignment/>
      <protection hidden="1"/>
    </xf>
    <xf numFmtId="172" fontId="18" fillId="34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Border="1" applyAlignment="1">
      <alignment horizontal="right"/>
    </xf>
    <xf numFmtId="166" fontId="0" fillId="34" borderId="0" xfId="0" applyNumberFormat="1" applyFill="1" applyAlignment="1">
      <alignment/>
    </xf>
    <xf numFmtId="0" fontId="2" fillId="34" borderId="21" xfId="0" applyFont="1" applyFill="1" applyBorder="1" applyAlignment="1">
      <alignment/>
    </xf>
    <xf numFmtId="175" fontId="18" fillId="34" borderId="11" xfId="0" applyNumberFormat="1" applyFont="1" applyFill="1" applyBorder="1" applyAlignment="1" applyProtection="1">
      <alignment horizontal="right"/>
      <protection hidden="1"/>
    </xf>
    <xf numFmtId="0" fontId="14" fillId="0" borderId="21" xfId="0" applyFont="1" applyBorder="1" applyAlignment="1">
      <alignment horizontal="right"/>
    </xf>
    <xf numFmtId="0" fontId="32" fillId="0" borderId="0" xfId="0" applyFont="1" applyAlignment="1">
      <alignment/>
    </xf>
    <xf numFmtId="0" fontId="18" fillId="0" borderId="0" xfId="0" applyFont="1" applyBorder="1" applyAlignment="1">
      <alignment/>
    </xf>
    <xf numFmtId="169" fontId="14" fillId="0" borderId="0" xfId="0" applyNumberFormat="1" applyFont="1" applyBorder="1" applyAlignment="1">
      <alignment horizontal="right"/>
    </xf>
    <xf numFmtId="185" fontId="0" fillId="0" borderId="0" xfId="59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34" borderId="22" xfId="0" applyFont="1" applyFill="1" applyBorder="1" applyAlignment="1">
      <alignment horizontal="right"/>
    </xf>
    <xf numFmtId="0" fontId="18" fillId="34" borderId="0" xfId="0" applyFont="1" applyFill="1" applyAlignment="1">
      <alignment/>
    </xf>
    <xf numFmtId="0" fontId="74" fillId="34" borderId="0" xfId="0" applyFont="1" applyFill="1" applyAlignment="1">
      <alignment wrapText="1"/>
    </xf>
    <xf numFmtId="185" fontId="4" fillId="34" borderId="0" xfId="59" applyNumberFormat="1" applyFont="1" applyFill="1" applyAlignment="1">
      <alignment/>
    </xf>
    <xf numFmtId="180" fontId="4" fillId="34" borderId="0" xfId="0" applyNumberFormat="1" applyFont="1" applyFill="1" applyAlignment="1">
      <alignment/>
    </xf>
    <xf numFmtId="49" fontId="16" fillId="34" borderId="0" xfId="0" applyNumberFormat="1" applyFont="1" applyFill="1" applyBorder="1" applyAlignment="1">
      <alignment horizontal="right"/>
    </xf>
    <xf numFmtId="49" fontId="74" fillId="34" borderId="0" xfId="0" applyNumberFormat="1" applyFont="1" applyFill="1" applyBorder="1" applyAlignment="1">
      <alignment horizontal="right"/>
    </xf>
    <xf numFmtId="0" fontId="31" fillId="34" borderId="0" xfId="0" applyFont="1" applyFill="1" applyBorder="1" applyAlignment="1">
      <alignment/>
    </xf>
    <xf numFmtId="0" fontId="0" fillId="34" borderId="0" xfId="0" applyFill="1" applyBorder="1" applyAlignment="1">
      <alignment vertical="top" wrapText="1"/>
    </xf>
    <xf numFmtId="2" fontId="4" fillId="34" borderId="0" xfId="59" applyNumberFormat="1" applyFont="1" applyFill="1" applyAlignment="1">
      <alignment/>
    </xf>
    <xf numFmtId="166" fontId="4" fillId="34" borderId="0" xfId="59" applyNumberFormat="1" applyFont="1" applyFill="1" applyAlignment="1">
      <alignment/>
    </xf>
    <xf numFmtId="0" fontId="16" fillId="34" borderId="0" xfId="0" applyFont="1" applyFill="1" applyAlignment="1">
      <alignment wrapText="1"/>
    </xf>
    <xf numFmtId="0" fontId="2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66" fontId="18" fillId="34" borderId="21" xfId="0" applyNumberFormat="1" applyFont="1" applyFill="1" applyBorder="1" applyAlignment="1" applyProtection="1">
      <alignment horizontal="right"/>
      <protection hidden="1"/>
    </xf>
    <xf numFmtId="207" fontId="0" fillId="0" borderId="0" xfId="42" applyNumberFormat="1" applyFont="1" applyAlignment="1">
      <alignment/>
    </xf>
    <xf numFmtId="0" fontId="16" fillId="35" borderId="0" xfId="0" applyFont="1" applyFill="1" applyBorder="1" applyAlignment="1">
      <alignment wrapText="1"/>
    </xf>
    <xf numFmtId="0" fontId="75" fillId="35" borderId="0" xfId="0" applyFont="1" applyFill="1" applyBorder="1" applyAlignment="1">
      <alignment/>
    </xf>
    <xf numFmtId="0" fontId="31" fillId="35" borderId="0" xfId="0" applyFont="1" applyFill="1" applyBorder="1" applyAlignment="1">
      <alignment wrapText="1"/>
    </xf>
    <xf numFmtId="0" fontId="16" fillId="35" borderId="0" xfId="0" applyFont="1" applyFill="1" applyBorder="1" applyAlignment="1">
      <alignment vertical="top" wrapText="1"/>
    </xf>
    <xf numFmtId="212" fontId="18" fillId="0" borderId="0" xfId="59" applyNumberFormat="1" applyFont="1" applyAlignment="1">
      <alignment/>
    </xf>
    <xf numFmtId="17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73" fillId="34" borderId="0" xfId="0" applyFont="1" applyFill="1" applyAlignment="1">
      <alignment/>
    </xf>
    <xf numFmtId="185" fontId="5" fillId="34" borderId="0" xfId="0" applyNumberFormat="1" applyFont="1" applyFill="1" applyAlignment="1">
      <alignment/>
    </xf>
    <xf numFmtId="0" fontId="21" fillId="34" borderId="0" xfId="53" applyFont="1" applyFill="1" applyAlignment="1" applyProtection="1">
      <alignment/>
      <protection/>
    </xf>
    <xf numFmtId="170" fontId="0" fillId="0" borderId="0" xfId="0" applyNumberFormat="1" applyAlignment="1">
      <alignment/>
    </xf>
    <xf numFmtId="214" fontId="5" fillId="34" borderId="0" xfId="59" applyNumberFormat="1" applyFont="1" applyFill="1" applyAlignment="1">
      <alignment/>
    </xf>
    <xf numFmtId="214" fontId="5" fillId="34" borderId="0" xfId="0" applyNumberFormat="1" applyFont="1" applyFill="1" applyBorder="1" applyAlignment="1">
      <alignment horizontal="right"/>
    </xf>
    <xf numFmtId="185" fontId="5" fillId="34" borderId="0" xfId="0" applyNumberFormat="1" applyFont="1" applyFill="1" applyBorder="1" applyAlignment="1">
      <alignment horizontal="right"/>
    </xf>
    <xf numFmtId="188" fontId="0" fillId="0" borderId="0" xfId="0" applyNumberFormat="1" applyAlignment="1">
      <alignment/>
    </xf>
    <xf numFmtId="214" fontId="5" fillId="34" borderId="0" xfId="0" applyNumberFormat="1" applyFont="1" applyFill="1" applyAlignment="1">
      <alignment/>
    </xf>
    <xf numFmtId="166" fontId="5" fillId="34" borderId="0" xfId="0" applyNumberFormat="1" applyFont="1" applyFill="1" applyBorder="1" applyAlignment="1">
      <alignment horizontal="right"/>
    </xf>
    <xf numFmtId="2" fontId="7" fillId="34" borderId="0" xfId="0" applyNumberFormat="1" applyFont="1" applyFill="1" applyAlignment="1">
      <alignment/>
    </xf>
    <xf numFmtId="165" fontId="5" fillId="34" borderId="0" xfId="59" applyNumberFormat="1" applyFont="1" applyFill="1" applyAlignment="1">
      <alignment/>
    </xf>
    <xf numFmtId="226" fontId="16" fillId="34" borderId="0" xfId="0" applyNumberFormat="1" applyFont="1" applyFill="1" applyBorder="1" applyAlignment="1">
      <alignment horizontal="right"/>
    </xf>
    <xf numFmtId="1" fontId="5" fillId="34" borderId="0" xfId="0" applyNumberFormat="1" applyFont="1" applyFill="1" applyBorder="1" applyAlignment="1">
      <alignment horizontal="right"/>
    </xf>
    <xf numFmtId="183" fontId="0" fillId="0" borderId="0" xfId="0" applyNumberFormat="1" applyAlignment="1">
      <alignment/>
    </xf>
    <xf numFmtId="175" fontId="14" fillId="0" borderId="11" xfId="0" applyNumberFormat="1" applyFont="1" applyFill="1" applyBorder="1" applyAlignment="1">
      <alignment horizontal="right"/>
    </xf>
    <xf numFmtId="224" fontId="18" fillId="34" borderId="0" xfId="0" applyNumberFormat="1" applyFont="1" applyFill="1" applyAlignment="1" applyProtection="1">
      <alignment horizontal="right"/>
      <protection hidden="1"/>
    </xf>
    <xf numFmtId="0" fontId="18" fillId="0" borderId="1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34" borderId="11" xfId="0" applyFont="1" applyFill="1" applyBorder="1" applyAlignment="1" applyProtection="1">
      <alignment horizontal="center"/>
      <protection hidden="1"/>
    </xf>
    <xf numFmtId="0" fontId="18" fillId="34" borderId="21" xfId="0" applyFont="1" applyFill="1" applyBorder="1" applyAlignment="1" applyProtection="1">
      <alignment horizontal="center"/>
      <protection hidden="1"/>
    </xf>
    <xf numFmtId="0" fontId="30" fillId="34" borderId="0" xfId="0" applyNumberFormat="1" applyFont="1" applyFill="1" applyBorder="1" applyAlignment="1">
      <alignment horizontal="left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Daily Sun Hours</a:t>
            </a:r>
          </a:p>
        </c:rich>
      </c:tx>
      <c:layout>
        <c:manualLayout>
          <c:xMode val="factor"/>
          <c:yMode val="factor"/>
          <c:x val="0.0047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65"/>
          <c:w val="0.923"/>
          <c:h val="0.8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Data!$N$6:$N$17</c:f>
              <c:numCache>
                <c:ptCount val="12"/>
                <c:pt idx="0">
                  <c:v>1.6848694413173746</c:v>
                </c:pt>
                <c:pt idx="1">
                  <c:v>1.806635051797659</c:v>
                </c:pt>
                <c:pt idx="2">
                  <c:v>4.276407213616134</c:v>
                </c:pt>
                <c:pt idx="3">
                  <c:v>7.307219062917321</c:v>
                </c:pt>
                <c:pt idx="4">
                  <c:v>6.6901582301547755</c:v>
                </c:pt>
                <c:pt idx="5">
                  <c:v>6.913525165134287</c:v>
                </c:pt>
                <c:pt idx="6">
                  <c:v>6.014396120657171</c:v>
                </c:pt>
                <c:pt idx="7">
                  <c:v>4.835368643273541</c:v>
                </c:pt>
                <c:pt idx="8">
                  <c:v>5.12399640300347</c:v>
                </c:pt>
                <c:pt idx="9">
                  <c:v>3.712617274987472</c:v>
                </c:pt>
                <c:pt idx="10">
                  <c:v>2.0333348604509642</c:v>
                </c:pt>
                <c:pt idx="11">
                  <c:v>1.6294236818314232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Data!$O$6:$O$17</c:f>
              <c:numCache>
                <c:ptCount val="12"/>
                <c:pt idx="0">
                  <c:v>2.1411844008875582</c:v>
                </c:pt>
                <c:pt idx="1">
                  <c:v>2.5760465642604986</c:v>
                </c:pt>
                <c:pt idx="2">
                  <c:v>5.3380450808925115</c:v>
                </c:pt>
                <c:pt idx="3">
                  <c:v>4.421777627637288</c:v>
                </c:pt>
                <c:pt idx="4">
                  <c:v>6.124871083287841</c:v>
                </c:pt>
                <c:pt idx="5">
                  <c:v>4.314484910880895</c:v>
                </c:pt>
                <c:pt idx="6">
                  <c:v>5.353787449500559</c:v>
                </c:pt>
                <c:pt idx="7">
                  <c:v>5.337502464864012</c:v>
                </c:pt>
                <c:pt idx="8">
                  <c:v>5.293960927494599</c:v>
                </c:pt>
                <c:pt idx="9">
                  <c:v>3.034475473478755</c:v>
                </c:pt>
                <c:pt idx="10">
                  <c:v>2.2392190480539513</c:v>
                </c:pt>
                <c:pt idx="11">
                  <c:v>1.7671297151551255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Data!$P$4</c:f>
              <c:strCache>
                <c:ptCount val="1"/>
                <c:pt idx="0">
                  <c:v>2013 p</c:v>
                </c:pt>
              </c:strCache>
            </c:strRef>
          </c:tx>
          <c:spPr>
            <a:ln w="254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Data!$P$6:$P$17</c:f>
              <c:numCache>
                <c:ptCount val="12"/>
                <c:pt idx="0">
                  <c:v>1.5326279151989914</c:v>
                </c:pt>
                <c:pt idx="1">
                  <c:v>2.471849386109247</c:v>
                </c:pt>
                <c:pt idx="2">
                  <c:v>2.4581570566375586</c:v>
                </c:pt>
                <c:pt idx="3">
                  <c:v>5.9242931957760465</c:v>
                </c:pt>
                <c:pt idx="4">
                  <c:v>6.252260064083004</c:v>
                </c:pt>
                <c:pt idx="5">
                  <c:v>6.1776247774703466</c:v>
                </c:pt>
                <c:pt idx="6">
                  <c:v>8.445714630671697</c:v>
                </c:pt>
                <c:pt idx="7">
                  <c:v>6.204638787584418</c:v>
                </c:pt>
                <c:pt idx="8">
                  <c:v>4.279598695922613</c:v>
                </c:pt>
                <c:pt idx="9">
                  <c:v>2.8088193699219475</c:v>
                </c:pt>
                <c:pt idx="10">
                  <c:v>2.5230572178252504</c:v>
                </c:pt>
                <c:pt idx="11">
                  <c:v>1.7756412970754432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Data!$Q$4</c:f>
              <c:strCache>
                <c:ptCount val="1"/>
                <c:pt idx="0">
                  <c:v>2014 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Data!$Q$6:$Q$17</c:f>
              <c:numCache>
                <c:ptCount val="12"/>
                <c:pt idx="0">
                  <c:v>1.782407478518494</c:v>
                </c:pt>
              </c:numCache>
            </c:numRef>
          </c:val>
          <c:smooth val="0"/>
        </c:ser>
        <c:ser>
          <c:idx val="0"/>
          <c:order val="4"/>
          <c:tx>
            <c:v>10 year mean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Data!$A$6:$A$17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Data!$B$6:$B$17</c:f>
              <c:numCache>
                <c:ptCount val="12"/>
                <c:pt idx="0">
                  <c:v>1.8336148873635387</c:v>
                </c:pt>
                <c:pt idx="1">
                  <c:v>2.7012025062072516</c:v>
                </c:pt>
                <c:pt idx="2">
                  <c:v>4.086968858160891</c:v>
                </c:pt>
                <c:pt idx="3">
                  <c:v>6.124128239548359</c:v>
                </c:pt>
                <c:pt idx="4">
                  <c:v>6.4633569616944</c:v>
                </c:pt>
                <c:pt idx="5">
                  <c:v>6.834240189732062</c:v>
                </c:pt>
                <c:pt idx="6">
                  <c:v>6.200640933743936</c:v>
                </c:pt>
                <c:pt idx="7">
                  <c:v>5.627052967004817</c:v>
                </c:pt>
                <c:pt idx="8">
                  <c:v>5.1087392714475435</c:v>
                </c:pt>
                <c:pt idx="9">
                  <c:v>3.46183821869757</c:v>
                </c:pt>
                <c:pt idx="10">
                  <c:v>2.3116992479061405</c:v>
                </c:pt>
                <c:pt idx="11">
                  <c:v>1.6901223693203486</c:v>
                </c:pt>
              </c:numCache>
            </c:numRef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Sun Hours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3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05"/>
          <c:y val="0.07525"/>
          <c:w val="0.680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</xdr:row>
      <xdr:rowOff>152400</xdr:rowOff>
    </xdr:from>
    <xdr:to>
      <xdr:col>12</xdr:col>
      <xdr:colOff>571500</xdr:colOff>
      <xdr:row>14</xdr:row>
      <xdr:rowOff>295275</xdr:rowOff>
    </xdr:to>
    <xdr:graphicFrame>
      <xdr:nvGraphicFramePr>
        <xdr:cNvPr id="1" name="Chart 1"/>
        <xdr:cNvGraphicFramePr/>
      </xdr:nvGraphicFramePr>
      <xdr:xfrm>
        <a:off x="7762875" y="600075"/>
        <a:ext cx="6229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295275</xdr:colOff>
      <xdr:row>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2762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 2008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7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0"/>
          <a:ext cx="24765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September 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al-data-sets/maps-of-uk-weather-stations" TargetMode="External" /><Relationship Id="rId2" Type="http://schemas.openxmlformats.org/officeDocument/2006/relationships/hyperlink" Target="http://www.metoffice.gov.uk/public/weather/climate-historic/#?tab=climateHistoric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office.gov.uk/public/weather/climate-historic/#?tab=climateHistoric" TargetMode="External" /><Relationship Id="rId2" Type="http://schemas.openxmlformats.org/officeDocument/2006/relationships/hyperlink" Target="https://www.gov.uk/government/statistical-data-sets/maps-of-uk-weather-station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r.gov.uk/files/file47740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7"/>
  <sheetViews>
    <sheetView tabSelected="1" zoomScaleSheetLayoutView="7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00.7109375" style="18" customWidth="1"/>
    <col min="3" max="16384" width="9.140625" style="18" customWidth="1"/>
  </cols>
  <sheetData>
    <row r="1" spans="1:13" ht="35.25">
      <c r="A1" s="41"/>
      <c r="B1" s="113" t="s">
        <v>93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41"/>
      <c r="B2" s="50" t="s">
        <v>87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41"/>
      <c r="B3" s="5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41"/>
      <c r="B4" s="187">
        <v>41697</v>
      </c>
      <c r="C4" s="157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41"/>
      <c r="B5" s="158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>
      <c r="A6" s="41"/>
      <c r="B6" s="159" t="s">
        <v>72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132" customFormat="1" ht="49.5" customHeight="1">
      <c r="A7" s="160"/>
      <c r="B7" s="163" t="s">
        <v>99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13.5" customHeight="1">
      <c r="A8" s="41"/>
      <c r="B8" s="1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5" ht="20.25" customHeight="1">
      <c r="A9" s="41"/>
      <c r="B9" s="159" t="s">
        <v>73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O9" s="41"/>
    </row>
    <row r="10" spans="1:13" ht="47.25">
      <c r="A10" s="41"/>
      <c r="B10" s="168" t="s">
        <v>102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.75">
      <c r="A11" s="41"/>
      <c r="B11" s="16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5" customHeight="1">
      <c r="A12" s="41"/>
      <c r="B12" s="170" t="s">
        <v>74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31.5">
      <c r="A13" s="41"/>
      <c r="B13" s="171" t="s">
        <v>98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.75">
      <c r="A14" s="41"/>
      <c r="B14" s="175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31.5">
      <c r="A15" s="41"/>
      <c r="B15" s="171" t="s">
        <v>103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5.75">
      <c r="A16" s="41"/>
      <c r="B16" s="15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ht="15.75">
      <c r="B17" s="17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2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28" customWidth="1"/>
    <col min="2" max="2" width="8.7109375" style="28" customWidth="1"/>
    <col min="3" max="3" width="4.7109375" style="28" customWidth="1"/>
    <col min="4" max="7" width="8.7109375" style="18" customWidth="1"/>
    <col min="8" max="8" width="4.140625" style="18" customWidth="1"/>
    <col min="9" max="11" width="8.7109375" style="18" customWidth="1"/>
    <col min="12" max="12" width="8.00390625" style="18" customWidth="1"/>
    <col min="13" max="13" width="9.421875" style="18" customWidth="1"/>
    <col min="14" max="14" width="9.140625" style="18" customWidth="1"/>
    <col min="15" max="15" width="8.28125" style="18" customWidth="1"/>
    <col min="16" max="16" width="16.57421875" style="18" bestFit="1" customWidth="1"/>
    <col min="17" max="17" width="9.140625" style="18" customWidth="1"/>
    <col min="18" max="18" width="14.421875" style="18" bestFit="1" customWidth="1"/>
    <col min="19" max="19" width="9.140625" style="18" customWidth="1"/>
    <col min="20" max="20" width="8.8515625" style="18" customWidth="1"/>
    <col min="21" max="16384" width="9.140625" style="18" customWidth="1"/>
  </cols>
  <sheetData>
    <row r="1" spans="1:3" ht="33" customHeight="1">
      <c r="A1" s="113" t="s">
        <v>93</v>
      </c>
      <c r="B1" s="113"/>
      <c r="C1" s="113"/>
    </row>
    <row r="2" spans="1:12" s="41" customFormat="1" ht="24.75" customHeight="1">
      <c r="A2" s="164" t="s">
        <v>88</v>
      </c>
      <c r="B2" s="165"/>
      <c r="C2" s="165"/>
      <c r="D2" s="166"/>
      <c r="E2" s="166"/>
      <c r="F2" s="166"/>
      <c r="G2" s="166"/>
      <c r="H2" s="166"/>
      <c r="I2" s="166"/>
      <c r="J2" s="166"/>
      <c r="K2" s="53"/>
      <c r="L2" s="53" t="s">
        <v>81</v>
      </c>
    </row>
    <row r="3" spans="1:12" s="41" customFormat="1" ht="12" customHeight="1">
      <c r="A3" s="67"/>
      <c r="B3" s="115"/>
      <c r="C3" s="67"/>
      <c r="D3" s="106"/>
      <c r="E3" s="106"/>
      <c r="F3" s="106"/>
      <c r="G3" s="106"/>
      <c r="H3" s="69"/>
      <c r="I3" s="107"/>
      <c r="J3" s="107"/>
      <c r="K3" s="107"/>
      <c r="L3" s="107"/>
    </row>
    <row r="4" spans="1:46" s="20" customFormat="1" ht="16.5" customHeight="1">
      <c r="A4" s="55" t="s">
        <v>23</v>
      </c>
      <c r="B4" s="55" t="s">
        <v>86</v>
      </c>
      <c r="C4" s="55"/>
      <c r="D4" s="192" t="s">
        <v>101</v>
      </c>
      <c r="E4" s="192"/>
      <c r="F4" s="192"/>
      <c r="G4" s="192"/>
      <c r="H4" s="103"/>
      <c r="I4" s="192" t="s">
        <v>94</v>
      </c>
      <c r="J4" s="192"/>
      <c r="K4" s="192"/>
      <c r="L4" s="192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8" s="20" customFormat="1" ht="12.75" customHeight="1">
      <c r="A5" s="56"/>
      <c r="B5" s="63" t="s">
        <v>91</v>
      </c>
      <c r="C5" s="56"/>
      <c r="D5" s="129">
        <f>Data!N4</f>
        <v>2011</v>
      </c>
      <c r="E5" s="129">
        <f>Data!O4</f>
        <v>2012</v>
      </c>
      <c r="F5" s="144">
        <f>Data!P4</f>
        <v>2013</v>
      </c>
      <c r="G5" s="144">
        <f>Data!Q4</f>
        <v>2014</v>
      </c>
      <c r="H5" s="103"/>
      <c r="I5" s="129">
        <f>D5</f>
        <v>2011</v>
      </c>
      <c r="J5" s="129">
        <f>E5</f>
        <v>2012</v>
      </c>
      <c r="K5" s="144">
        <f>F5</f>
        <v>2013</v>
      </c>
      <c r="L5" s="144">
        <f>G5</f>
        <v>2014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23" customFormat="1" ht="12" customHeight="1">
      <c r="A6" s="108" t="s">
        <v>14</v>
      </c>
      <c r="B6" s="108"/>
      <c r="C6" s="108"/>
      <c r="D6" s="58"/>
      <c r="E6" s="58"/>
      <c r="F6" s="58"/>
      <c r="G6" s="58"/>
      <c r="H6" s="55"/>
      <c r="J6" s="18"/>
      <c r="K6" s="18"/>
      <c r="L6" s="34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23" customFormat="1" ht="12" customHeight="1">
      <c r="A7" s="55" t="s">
        <v>1</v>
      </c>
      <c r="B7" s="110">
        <f>Data!B6</f>
        <v>1.8336148873635387</v>
      </c>
      <c r="C7" s="55"/>
      <c r="D7" s="110">
        <f>Data!N6</f>
        <v>1.6848694413173746</v>
      </c>
      <c r="E7" s="110">
        <f>Data!O6</f>
        <v>2.1411844008875582</v>
      </c>
      <c r="F7" s="110">
        <f>Data!P6</f>
        <v>1.5326279151989914</v>
      </c>
      <c r="G7" s="110">
        <f>Data!Q6</f>
        <v>1.782407478518494</v>
      </c>
      <c r="H7" s="55"/>
      <c r="I7" s="127">
        <f>Data!N23</f>
        <v>-0.14874544604616413</v>
      </c>
      <c r="J7" s="127">
        <f>Data!O23</f>
        <v>0.3075695135240195</v>
      </c>
      <c r="K7" s="127">
        <f>Data!P23</f>
        <v>-0.3009869721645473</v>
      </c>
      <c r="L7" s="127">
        <f>Data!Q23</f>
        <v>-0.05120740884504471</v>
      </c>
      <c r="M7" s="181"/>
      <c r="N7" s="191"/>
      <c r="O7" s="24"/>
      <c r="P7" s="181"/>
      <c r="Q7" s="24"/>
      <c r="R7" s="24"/>
      <c r="S7" s="181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5"/>
      <c r="AO7" s="25"/>
      <c r="AP7" s="25"/>
      <c r="AQ7" s="25"/>
      <c r="AR7" s="25"/>
      <c r="AS7" s="25"/>
      <c r="AT7" s="25"/>
      <c r="AU7" s="25"/>
      <c r="AV7" s="22"/>
    </row>
    <row r="8" spans="1:48" s="23" customFormat="1" ht="12" customHeight="1">
      <c r="A8" s="72" t="s">
        <v>2</v>
      </c>
      <c r="B8" s="110">
        <f>Data!B7</f>
        <v>2.7012025062072516</v>
      </c>
      <c r="C8" s="72"/>
      <c r="D8" s="110">
        <f>Data!N7</f>
        <v>1.806635051797659</v>
      </c>
      <c r="E8" s="110">
        <f>Data!O7</f>
        <v>2.5760465642604986</v>
      </c>
      <c r="F8" s="110">
        <f>Data!P7</f>
        <v>2.471849386109247</v>
      </c>
      <c r="G8" s="110"/>
      <c r="H8" s="110"/>
      <c r="I8" s="127">
        <f>Data!N24</f>
        <v>-0.8945674544095925</v>
      </c>
      <c r="J8" s="127">
        <f>Data!O24</f>
        <v>-0.12515594194675295</v>
      </c>
      <c r="K8" s="127">
        <f>Data!P24</f>
        <v>-0.22935312009800457</v>
      </c>
      <c r="L8" s="24"/>
      <c r="M8" s="181"/>
      <c r="N8" s="127"/>
      <c r="O8" s="24"/>
      <c r="P8" s="181"/>
      <c r="Q8" s="181"/>
      <c r="R8" s="24"/>
      <c r="S8" s="181"/>
      <c r="T8" s="18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5"/>
      <c r="AO8" s="25"/>
      <c r="AP8" s="25"/>
      <c r="AQ8" s="25"/>
      <c r="AR8" s="25"/>
      <c r="AS8" s="25"/>
      <c r="AT8" s="25"/>
      <c r="AU8" s="25"/>
      <c r="AV8" s="22"/>
    </row>
    <row r="9" spans="1:48" s="23" customFormat="1" ht="12" customHeight="1">
      <c r="A9" s="55" t="s">
        <v>15</v>
      </c>
      <c r="B9" s="110">
        <f>Data!B8</f>
        <v>4.086968858160891</v>
      </c>
      <c r="C9" s="55"/>
      <c r="D9" s="110">
        <f>Data!N8</f>
        <v>4.276407213616134</v>
      </c>
      <c r="E9" s="110">
        <f>Data!O8</f>
        <v>5.3380450808925115</v>
      </c>
      <c r="F9" s="110">
        <f>Data!P8</f>
        <v>2.4581570566375586</v>
      </c>
      <c r="G9" s="110"/>
      <c r="H9" s="110"/>
      <c r="I9" s="127">
        <f>Data!N25</f>
        <v>0.189438355455243</v>
      </c>
      <c r="J9" s="127">
        <f>Data!O25</f>
        <v>1.2510762227316201</v>
      </c>
      <c r="K9" s="127">
        <f>Data!P25</f>
        <v>-1.6288118015233328</v>
      </c>
      <c r="L9" s="24"/>
      <c r="M9" s="34"/>
      <c r="N9" s="181"/>
      <c r="O9" s="181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5"/>
      <c r="AO9" s="25"/>
      <c r="AP9" s="25"/>
      <c r="AQ9" s="25"/>
      <c r="AR9" s="25"/>
      <c r="AS9" s="25"/>
      <c r="AT9" s="25"/>
      <c r="AU9" s="25"/>
      <c r="AV9" s="22"/>
    </row>
    <row r="10" spans="1:48" s="23" customFormat="1" ht="12" customHeight="1">
      <c r="A10" s="72" t="s">
        <v>5</v>
      </c>
      <c r="B10" s="110">
        <f>Data!B9</f>
        <v>6.124128239548359</v>
      </c>
      <c r="C10" s="72"/>
      <c r="D10" s="110">
        <f>Data!N9</f>
        <v>7.307219062917321</v>
      </c>
      <c r="E10" s="110">
        <f>Data!O9</f>
        <v>4.421777627637288</v>
      </c>
      <c r="F10" s="110">
        <f>Data!P9</f>
        <v>5.9242931957760465</v>
      </c>
      <c r="G10" s="110"/>
      <c r="H10" s="110"/>
      <c r="I10" s="127">
        <f>Data!N26</f>
        <v>1.1830908233689623</v>
      </c>
      <c r="J10" s="127">
        <f>Data!O26</f>
        <v>-1.7023506119110703</v>
      </c>
      <c r="K10" s="127">
        <f>Data!P26</f>
        <v>-0.1998350437723122</v>
      </c>
      <c r="L10" s="22"/>
      <c r="M10" s="17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s="23" customFormat="1" ht="12" customHeight="1">
      <c r="A11" s="55" t="s">
        <v>6</v>
      </c>
      <c r="B11" s="110">
        <f>Data!B10</f>
        <v>6.4633569616944</v>
      </c>
      <c r="C11" s="55"/>
      <c r="D11" s="110">
        <f>Data!N10</f>
        <v>6.6901582301547755</v>
      </c>
      <c r="E11" s="110">
        <f>Data!O10</f>
        <v>6.124871083287841</v>
      </c>
      <c r="F11" s="110">
        <f>Data!P10</f>
        <v>6.252260064083004</v>
      </c>
      <c r="G11" s="110"/>
      <c r="H11" s="110"/>
      <c r="I11" s="127">
        <f>Data!N27</f>
        <v>0.22680126846037574</v>
      </c>
      <c r="J11" s="127">
        <f>Data!O27</f>
        <v>-0.3384858784065585</v>
      </c>
      <c r="K11" s="127">
        <f>Data!P27</f>
        <v>-0.21109689761139538</v>
      </c>
      <c r="L11" s="22"/>
      <c r="M11" s="17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s="23" customFormat="1" ht="12" customHeight="1">
      <c r="A12" s="55" t="s">
        <v>16</v>
      </c>
      <c r="B12" s="110">
        <f>Data!B11</f>
        <v>6.834240189732062</v>
      </c>
      <c r="C12" s="55"/>
      <c r="D12" s="110">
        <f>Data!N11</f>
        <v>6.913525165134287</v>
      </c>
      <c r="E12" s="110">
        <f>Data!O11</f>
        <v>4.314484910880895</v>
      </c>
      <c r="F12" s="110">
        <f>Data!P11</f>
        <v>6.1776247774703466</v>
      </c>
      <c r="G12" s="110"/>
      <c r="H12" s="110"/>
      <c r="I12" s="127">
        <f>Data!N28</f>
        <v>0.07928497540222423</v>
      </c>
      <c r="J12" s="127">
        <f>Data!O28</f>
        <v>-2.519755278851167</v>
      </c>
      <c r="K12" s="127">
        <f>Data!P28</f>
        <v>-0.6566154122617158</v>
      </c>
      <c r="L12" s="22"/>
      <c r="M12" s="179"/>
      <c r="R12" s="126"/>
      <c r="S12" s="126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s="23" customFormat="1" ht="12" customHeight="1">
      <c r="A13" s="72" t="s">
        <v>8</v>
      </c>
      <c r="B13" s="110">
        <f>Data!B12</f>
        <v>6.200640933743936</v>
      </c>
      <c r="C13" s="72"/>
      <c r="D13" s="110">
        <f>Data!N12</f>
        <v>6.014396120657171</v>
      </c>
      <c r="E13" s="110">
        <f>Data!O12</f>
        <v>5.353787449500559</v>
      </c>
      <c r="F13" s="110">
        <f>Data!P12</f>
        <v>8.445714630671697</v>
      </c>
      <c r="G13" s="110"/>
      <c r="H13" s="110"/>
      <c r="I13" s="127">
        <f>Data!N29</f>
        <v>-0.18624481308676533</v>
      </c>
      <c r="J13" s="127">
        <f>Data!O29</f>
        <v>-0.8468534842433773</v>
      </c>
      <c r="K13" s="127">
        <f>Data!P29</f>
        <v>2.2450736969277605</v>
      </c>
      <c r="L13" s="22"/>
      <c r="M13" s="183"/>
      <c r="R13" s="126"/>
      <c r="S13" s="126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48" s="23" customFormat="1" ht="12" customHeight="1">
      <c r="A14" s="55" t="s">
        <v>9</v>
      </c>
      <c r="B14" s="110">
        <f>Data!B13</f>
        <v>5.627052967004817</v>
      </c>
      <c r="C14" s="55"/>
      <c r="D14" s="110">
        <f>Data!N13</f>
        <v>4.835368643273541</v>
      </c>
      <c r="E14" s="110">
        <f>Data!O13</f>
        <v>5.337502464864012</v>
      </c>
      <c r="F14" s="110">
        <f>Data!P13</f>
        <v>6.204638787584418</v>
      </c>
      <c r="G14" s="110"/>
      <c r="H14" s="110"/>
      <c r="I14" s="127">
        <f>Data!N30</f>
        <v>-0.7916843237312756</v>
      </c>
      <c r="J14" s="127">
        <f>Data!O30</f>
        <v>-0.2895505021408047</v>
      </c>
      <c r="K14" s="127">
        <f>Data!P30</f>
        <v>0.5775858205796016</v>
      </c>
      <c r="L14" s="22"/>
      <c r="M14" s="183"/>
      <c r="R14" s="126"/>
      <c r="S14" s="126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1:48" s="23" customFormat="1" ht="12" customHeight="1">
      <c r="A15" s="72" t="s">
        <v>17</v>
      </c>
      <c r="B15" s="110">
        <f>Data!B14</f>
        <v>5.1087392714475435</v>
      </c>
      <c r="C15" s="72"/>
      <c r="D15" s="110">
        <f>Data!N14</f>
        <v>5.12399640300347</v>
      </c>
      <c r="E15" s="110">
        <f>Data!O14</f>
        <v>5.293960927494599</v>
      </c>
      <c r="F15" s="110">
        <f>Data!P14</f>
        <v>4.279598695922613</v>
      </c>
      <c r="G15" s="110"/>
      <c r="H15" s="110"/>
      <c r="I15" s="127">
        <f>Data!N31</f>
        <v>0.015257131555926229</v>
      </c>
      <c r="J15" s="127">
        <f>Data!O31</f>
        <v>0.1852216560470552</v>
      </c>
      <c r="K15" s="127">
        <f>Data!P31</f>
        <v>-0.8291405755249306</v>
      </c>
      <c r="L15" s="126"/>
      <c r="M15" s="186"/>
      <c r="N15" s="185"/>
      <c r="P15" s="22"/>
      <c r="Q15" s="24"/>
      <c r="R15" s="2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48" s="23" customFormat="1" ht="12" customHeight="1">
      <c r="A16" s="72" t="s">
        <v>11</v>
      </c>
      <c r="B16" s="110">
        <f>Data!B15</f>
        <v>3.46183821869757</v>
      </c>
      <c r="C16" s="72"/>
      <c r="D16" s="110">
        <f>Data!N15</f>
        <v>3.712617274987472</v>
      </c>
      <c r="E16" s="110">
        <f>Data!O15</f>
        <v>3.034475473478755</v>
      </c>
      <c r="F16" s="110">
        <f>Data!P15</f>
        <v>2.8088193699219475</v>
      </c>
      <c r="G16" s="110"/>
      <c r="H16" s="110"/>
      <c r="I16" s="127">
        <f>Data!N32</f>
        <v>0.25077905628990216</v>
      </c>
      <c r="J16" s="127">
        <f>Data!O32</f>
        <v>-0.4273627452188151</v>
      </c>
      <c r="K16" s="127">
        <f>Data!P32</f>
        <v>-0.6530188487756226</v>
      </c>
      <c r="L16" s="126"/>
      <c r="M16" s="34"/>
      <c r="N16" s="184"/>
      <c r="O16" s="24"/>
      <c r="P16" s="126"/>
      <c r="Q16" s="22"/>
      <c r="R16" s="2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s="23" customFormat="1" ht="12" customHeight="1">
      <c r="A17" s="72" t="s">
        <v>12</v>
      </c>
      <c r="B17" s="110">
        <f>Data!B16</f>
        <v>2.3116992479061405</v>
      </c>
      <c r="C17" s="72"/>
      <c r="D17" s="110">
        <f>Data!N16</f>
        <v>2.0333348604509642</v>
      </c>
      <c r="E17" s="110">
        <f>Data!O16</f>
        <v>2.2392190480539513</v>
      </c>
      <c r="F17" s="110">
        <f>Data!P16</f>
        <v>2.5230572178252504</v>
      </c>
      <c r="G17" s="110"/>
      <c r="H17" s="110"/>
      <c r="I17" s="127">
        <f>Data!N33</f>
        <v>-0.2783643874551762</v>
      </c>
      <c r="J17" s="127">
        <f>Data!O33</f>
        <v>-0.07248019985218912</v>
      </c>
      <c r="K17" s="127">
        <f>Data!P33</f>
        <v>0.21135796991910993</v>
      </c>
      <c r="L17" s="176"/>
      <c r="M17" s="34"/>
      <c r="N17" s="184"/>
      <c r="O17" s="24"/>
      <c r="P17" s="126"/>
      <c r="Q17" s="22"/>
      <c r="R17" s="24"/>
      <c r="S17" s="22"/>
      <c r="T17" s="126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48" s="23" customFormat="1" ht="12" customHeight="1">
      <c r="A18" s="71" t="s">
        <v>18</v>
      </c>
      <c r="B18" s="111">
        <f>Data!B17</f>
        <v>1.6901223693203486</v>
      </c>
      <c r="C18" s="72"/>
      <c r="D18" s="111">
        <f>Data!N17</f>
        <v>1.6294236818314232</v>
      </c>
      <c r="E18" s="111">
        <f>Data!O17</f>
        <v>1.7671297151551255</v>
      </c>
      <c r="F18" s="111">
        <f>Data!P17</f>
        <v>1.7756412970754432</v>
      </c>
      <c r="G18" s="111"/>
      <c r="H18" s="110"/>
      <c r="I18" s="127">
        <f>Data!N34</f>
        <v>-0.060698687488925485</v>
      </c>
      <c r="J18" s="127">
        <f>Data!O34</f>
        <v>0.07700734583477686</v>
      </c>
      <c r="K18" s="127">
        <f>Data!P34</f>
        <v>0.08551892775509451</v>
      </c>
      <c r="L18" s="176"/>
      <c r="M18" s="34"/>
      <c r="N18" s="188"/>
      <c r="O18" s="24"/>
      <c r="P18" s="24"/>
      <c r="Q18" s="126"/>
      <c r="R18" s="24"/>
      <c r="S18" s="22"/>
      <c r="T18" s="126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s="23" customFormat="1" ht="12" customHeight="1">
      <c r="A19" s="63" t="s">
        <v>19</v>
      </c>
      <c r="B19" s="114">
        <v>4.436472566657004</v>
      </c>
      <c r="C19" s="72"/>
      <c r="D19" s="112">
        <f>Data!N18</f>
        <v>4.345393164319152</v>
      </c>
      <c r="E19" s="112">
        <f>Data!O18</f>
        <v>4.002173474031731</v>
      </c>
      <c r="F19" s="112">
        <f>Data!P18</f>
        <v>4.247020910074661</v>
      </c>
      <c r="G19" s="112"/>
      <c r="H19" s="110"/>
      <c r="I19" s="134">
        <f>Data!N35</f>
        <v>-0.030324351030905028</v>
      </c>
      <c r="J19" s="134">
        <f>Data!O35</f>
        <v>-0.3735440413183255</v>
      </c>
      <c r="K19" s="134">
        <f>Data!P35</f>
        <v>-0.12869660527539573</v>
      </c>
      <c r="L19" s="134"/>
      <c r="M19" s="180"/>
      <c r="N19" s="184"/>
      <c r="O19" s="24"/>
      <c r="P19" s="24"/>
      <c r="Q19" s="126"/>
      <c r="R19" s="24"/>
      <c r="S19" s="22"/>
      <c r="T19" s="126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13" ht="12.75" customHeight="1">
      <c r="A20" s="54"/>
      <c r="B20" s="54"/>
      <c r="C20" s="72"/>
      <c r="D20" s="54"/>
      <c r="E20" s="54"/>
      <c r="F20" s="54"/>
      <c r="G20" s="54"/>
      <c r="H20" s="110"/>
      <c r="M20" s="142"/>
    </row>
    <row r="21" spans="1:48" s="23" customFormat="1" ht="12" customHeight="1">
      <c r="A21" s="138" t="s">
        <v>75</v>
      </c>
      <c r="B21" s="139"/>
      <c r="C21" s="59"/>
      <c r="D21" s="59"/>
      <c r="E21" s="59"/>
      <c r="F21" s="59"/>
      <c r="G21" s="59"/>
      <c r="H21" s="59"/>
      <c r="I21" s="140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48" s="23" customFormat="1" ht="12" customHeight="1">
      <c r="A22" s="55" t="s">
        <v>79</v>
      </c>
      <c r="B22" s="139">
        <f>Data!B40</f>
        <v>2.881000076485104</v>
      </c>
      <c r="C22" s="59"/>
      <c r="D22" s="64">
        <f>Data!N40</f>
        <v>2.6153928639252584</v>
      </c>
      <c r="E22" s="64">
        <f>Data!O40</f>
        <v>3.3688072999861167</v>
      </c>
      <c r="F22" s="64">
        <f>Data!P40</f>
        <v>2.143623521533244</v>
      </c>
      <c r="G22" s="64"/>
      <c r="H22" s="59"/>
      <c r="I22" s="90">
        <f>Data!N48</f>
        <v>-0.26560721255984543</v>
      </c>
      <c r="J22" s="90">
        <f>Data!O48</f>
        <v>0.4878072235010129</v>
      </c>
      <c r="K22" s="90">
        <f>Data!P48</f>
        <v>-0.7373765549518598</v>
      </c>
      <c r="L22" s="22"/>
      <c r="M22" s="22"/>
      <c r="N22" s="34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s="23" customFormat="1" ht="12" customHeight="1">
      <c r="A23" s="55" t="s">
        <v>76</v>
      </c>
      <c r="B23" s="139">
        <f>Data!B41</f>
        <v>6.4737925130872425</v>
      </c>
      <c r="C23" s="59"/>
      <c r="D23" s="64">
        <f>Data!N41</f>
        <v>6.967222329410398</v>
      </c>
      <c r="E23" s="64">
        <f>Data!O41</f>
        <v>4.966581096016139</v>
      </c>
      <c r="F23" s="64">
        <f>Data!P41</f>
        <v>6.11953407894467</v>
      </c>
      <c r="G23" s="64"/>
      <c r="H23" s="59"/>
      <c r="I23" s="90">
        <f>Data!N49</f>
        <v>0.49342981632315563</v>
      </c>
      <c r="J23" s="90">
        <f>Data!O49</f>
        <v>-1.5072114170711037</v>
      </c>
      <c r="K23" s="90">
        <f>Data!P49</f>
        <v>-0.3542584341425723</v>
      </c>
      <c r="L23" s="34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s="23" customFormat="1" ht="12" customHeight="1">
      <c r="A24" s="55" t="s">
        <v>77</v>
      </c>
      <c r="B24" s="139">
        <f>Data!B42</f>
        <v>5.6513118376808436</v>
      </c>
      <c r="C24" s="59"/>
      <c r="D24" s="64">
        <f>Data!N42</f>
        <v>5.32676738882561</v>
      </c>
      <c r="E24" s="64">
        <f>Data!O42</f>
        <v>5.328791469240649</v>
      </c>
      <c r="F24" s="64">
        <f>Data!P42</f>
        <v>6.332053443952368</v>
      </c>
      <c r="G24" s="64"/>
      <c r="H24" s="59"/>
      <c r="I24" s="90">
        <f>Data!N50</f>
        <v>-0.32454444885523337</v>
      </c>
      <c r="J24" s="90">
        <f>Data!O50</f>
        <v>-0.3225203684401947</v>
      </c>
      <c r="K24" s="90">
        <f>Data!P50</f>
        <v>0.6807416062715248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</row>
    <row r="25" spans="1:48" s="23" customFormat="1" ht="12" customHeight="1">
      <c r="A25" s="55" t="s">
        <v>78</v>
      </c>
      <c r="B25" s="139">
        <f>Data!B43</f>
        <v>2.4898016920189097</v>
      </c>
      <c r="C25" s="59"/>
      <c r="D25" s="64">
        <f>Data!N43</f>
        <v>2.4630795160316814</v>
      </c>
      <c r="E25" s="64">
        <f>Data!O43</f>
        <v>2.3481123074920522</v>
      </c>
      <c r="F25" s="64">
        <f>Data!P43</f>
        <v>2.3674999696921373</v>
      </c>
      <c r="G25" s="64"/>
      <c r="H25" s="59"/>
      <c r="I25" s="90">
        <f>Data!N51</f>
        <v>-0.026722175987228258</v>
      </c>
      <c r="J25" s="90">
        <f>Data!O51</f>
        <v>-0.14168938452685742</v>
      </c>
      <c r="K25" s="90">
        <f>Data!P51</f>
        <v>-0.12230172232677239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8" ht="12.75" customHeight="1">
      <c r="A26" s="54"/>
      <c r="B26" s="54"/>
      <c r="C26" s="54"/>
      <c r="D26" s="54"/>
      <c r="E26" s="54"/>
      <c r="F26" s="54"/>
      <c r="G26" s="54"/>
      <c r="H26" s="54"/>
    </row>
    <row r="27" spans="1:8" s="133" customFormat="1" ht="10.5" customHeight="1">
      <c r="A27" s="22" t="s">
        <v>83</v>
      </c>
      <c r="B27" s="26"/>
      <c r="C27" s="26"/>
      <c r="D27" s="26"/>
      <c r="E27" s="26"/>
      <c r="F27" s="26"/>
      <c r="G27" s="26"/>
      <c r="H27" s="54"/>
    </row>
    <row r="28" spans="1:8" s="133" customFormat="1" ht="10.5" customHeight="1">
      <c r="A28" s="177" t="s">
        <v>97</v>
      </c>
      <c r="B28" s="26"/>
      <c r="C28" s="26"/>
      <c r="D28" s="26"/>
      <c r="E28" s="26"/>
      <c r="F28" s="26"/>
      <c r="G28" s="26"/>
      <c r="H28" s="54"/>
    </row>
    <row r="29" spans="1:8" s="133" customFormat="1" ht="10.5" customHeight="1">
      <c r="A29" s="22" t="s">
        <v>84</v>
      </c>
      <c r="B29" s="26"/>
      <c r="C29" s="26"/>
      <c r="D29" s="26"/>
      <c r="E29" s="26"/>
      <c r="F29" s="26"/>
      <c r="G29" s="26"/>
      <c r="H29" s="54"/>
    </row>
    <row r="30" spans="1:8" s="133" customFormat="1" ht="10.5" customHeight="1">
      <c r="A30" s="22" t="s">
        <v>100</v>
      </c>
      <c r="B30" s="26"/>
      <c r="C30" s="26"/>
      <c r="D30" s="26"/>
      <c r="E30" s="26"/>
      <c r="F30" s="26"/>
      <c r="G30" s="26"/>
      <c r="H30" s="54"/>
    </row>
    <row r="31" spans="1:8" s="133" customFormat="1" ht="10.5" customHeight="1">
      <c r="A31" s="177" t="s">
        <v>95</v>
      </c>
      <c r="B31" s="26"/>
      <c r="C31" s="26"/>
      <c r="D31" s="26"/>
      <c r="E31" s="26"/>
      <c r="F31" s="26"/>
      <c r="G31" s="26"/>
      <c r="H31" s="54"/>
    </row>
    <row r="32" spans="1:8" s="133" customFormat="1" ht="10.5" customHeight="1">
      <c r="A32" s="153" t="s">
        <v>92</v>
      </c>
      <c r="B32" s="26"/>
      <c r="C32" s="26"/>
      <c r="D32" s="155"/>
      <c r="E32" s="155"/>
      <c r="F32" s="155"/>
      <c r="G32" s="155"/>
      <c r="H32" s="128"/>
    </row>
    <row r="33" spans="1:48" ht="12.75">
      <c r="A33" s="22" t="s">
        <v>90</v>
      </c>
      <c r="B33" s="26"/>
      <c r="C33" s="26"/>
      <c r="D33" s="162"/>
      <c r="E33" s="162"/>
      <c r="F33" s="162"/>
      <c r="G33" s="162"/>
      <c r="H33" s="128"/>
      <c r="I33" s="104"/>
      <c r="J33" s="104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7"/>
      <c r="AQ33" s="27"/>
      <c r="AR33" s="27"/>
      <c r="AS33" s="27"/>
      <c r="AT33" s="27"/>
      <c r="AU33" s="27"/>
      <c r="AV33" s="27"/>
    </row>
    <row r="34" spans="1:8" s="133" customFormat="1" ht="10.5" customHeight="1">
      <c r="A34" s="177" t="s">
        <v>96</v>
      </c>
      <c r="B34" s="26"/>
      <c r="C34" s="26"/>
      <c r="D34" s="26"/>
      <c r="E34" s="26"/>
      <c r="F34" s="26"/>
      <c r="G34" s="26"/>
      <c r="H34" s="54"/>
    </row>
    <row r="35" spans="1:48" ht="12.75">
      <c r="A35" s="26"/>
      <c r="B35" s="104"/>
      <c r="C35" s="26"/>
      <c r="D35" s="162"/>
      <c r="E35" s="162"/>
      <c r="F35" s="162"/>
      <c r="G35" s="162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7"/>
      <c r="AQ35" s="27"/>
      <c r="AR35" s="27"/>
      <c r="AS35" s="27"/>
      <c r="AT35" s="27"/>
      <c r="AU35" s="27"/>
      <c r="AV35" s="27"/>
    </row>
    <row r="36" spans="1:48" ht="12.75">
      <c r="A36" s="26"/>
      <c r="B36" s="26"/>
      <c r="C36" s="26"/>
      <c r="D36" s="137"/>
      <c r="E36" s="137"/>
      <c r="F36" s="137"/>
      <c r="G36" s="137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7"/>
      <c r="AQ36" s="27"/>
      <c r="AR36" s="27"/>
      <c r="AS36" s="27"/>
      <c r="AT36" s="27"/>
      <c r="AU36" s="27"/>
      <c r="AV36" s="27"/>
    </row>
    <row r="37" spans="1:48" ht="15.75">
      <c r="A37" s="26"/>
      <c r="B37" s="26"/>
      <c r="C37" s="26"/>
      <c r="D37" s="137"/>
      <c r="E37" s="137"/>
      <c r="F37" s="137"/>
      <c r="G37" s="137"/>
      <c r="H37" s="26"/>
      <c r="I37" s="26"/>
      <c r="J37" s="26"/>
      <c r="K37" s="26"/>
      <c r="L37" s="26"/>
      <c r="M37" s="163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7"/>
      <c r="AQ37" s="27"/>
      <c r="AR37" s="27"/>
      <c r="AS37" s="27"/>
      <c r="AT37" s="27"/>
      <c r="AU37" s="27"/>
      <c r="AV37" s="27"/>
    </row>
    <row r="38" spans="1:48" ht="12.75">
      <c r="A38" s="104"/>
      <c r="B38" s="26"/>
      <c r="C38" s="26"/>
      <c r="D38" s="161"/>
      <c r="E38" s="137"/>
      <c r="F38" s="137"/>
      <c r="G38" s="13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7"/>
      <c r="AQ38" s="27"/>
      <c r="AR38" s="27"/>
      <c r="AS38" s="27"/>
      <c r="AT38" s="27"/>
      <c r="AU38" s="27"/>
      <c r="AV38" s="27"/>
    </row>
    <row r="39" spans="1:48" ht="12.75">
      <c r="A39" s="104"/>
      <c r="B39" s="26"/>
      <c r="C39" s="26"/>
      <c r="D39" s="162"/>
      <c r="E39" s="162"/>
      <c r="F39" s="162"/>
      <c r="G39" s="162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7"/>
      <c r="AQ39" s="27"/>
      <c r="AR39" s="27"/>
      <c r="AS39" s="27"/>
      <c r="AT39" s="27"/>
      <c r="AU39" s="27"/>
      <c r="AV39" s="27"/>
    </row>
    <row r="40" spans="1:48" ht="12.75">
      <c r="A40" s="26"/>
      <c r="B40" s="26"/>
      <c r="C40" s="26"/>
      <c r="D40" s="162"/>
      <c r="E40" s="162"/>
      <c r="F40" s="161"/>
      <c r="G40" s="161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  <c r="AP40" s="27"/>
      <c r="AQ40" s="27"/>
      <c r="AR40" s="27"/>
      <c r="AS40" s="27"/>
      <c r="AT40" s="27"/>
      <c r="AU40" s="27"/>
      <c r="AV40" s="27"/>
    </row>
    <row r="41" spans="1:48" ht="12.75">
      <c r="A41" s="26"/>
      <c r="B41" s="26"/>
      <c r="C41" s="26"/>
      <c r="D41" s="162"/>
      <c r="E41" s="162"/>
      <c r="F41" s="162"/>
      <c r="G41" s="16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  <c r="AP41" s="27"/>
      <c r="AQ41" s="27"/>
      <c r="AR41" s="27"/>
      <c r="AS41" s="27"/>
      <c r="AT41" s="27"/>
      <c r="AU41" s="27"/>
      <c r="AV41" s="27"/>
    </row>
    <row r="42" spans="1:48" ht="12.75">
      <c r="A42" s="26"/>
      <c r="B42" s="26"/>
      <c r="C42" s="26"/>
      <c r="D42" s="161"/>
      <c r="E42" s="162"/>
      <c r="F42" s="162"/>
      <c r="G42" s="16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7"/>
      <c r="AP42" s="27"/>
      <c r="AQ42" s="27"/>
      <c r="AR42" s="27"/>
      <c r="AS42" s="27"/>
      <c r="AT42" s="27"/>
      <c r="AU42" s="27"/>
      <c r="AV42" s="27"/>
    </row>
    <row r="43" spans="1:48" ht="12.75">
      <c r="A43" s="26"/>
      <c r="B43" s="26"/>
      <c r="C43" s="26"/>
      <c r="D43" s="161"/>
      <c r="E43" s="162"/>
      <c r="F43" s="162"/>
      <c r="G43" s="16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7"/>
      <c r="AP43" s="27"/>
      <c r="AQ43" s="27"/>
      <c r="AR43" s="27"/>
      <c r="AS43" s="27"/>
      <c r="AT43" s="27"/>
      <c r="AU43" s="27"/>
      <c r="AV43" s="27"/>
    </row>
    <row r="44" spans="1:48" ht="12.75">
      <c r="A44" s="26"/>
      <c r="B44" s="26"/>
      <c r="C44" s="26"/>
      <c r="D44" s="161"/>
      <c r="E44" s="161"/>
      <c r="F44" s="161"/>
      <c r="G44" s="161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  <c r="AP44" s="27"/>
      <c r="AQ44" s="27"/>
      <c r="AR44" s="27"/>
      <c r="AS44" s="27"/>
      <c r="AT44" s="27"/>
      <c r="AU44" s="27"/>
      <c r="AV44" s="27"/>
    </row>
    <row r="45" spans="1:48" ht="12.75">
      <c r="A45" s="26"/>
      <c r="B45" s="26"/>
      <c r="C45" s="26"/>
      <c r="D45" s="161"/>
      <c r="E45" s="161"/>
      <c r="F45" s="161"/>
      <c r="G45" s="161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7"/>
      <c r="AQ45" s="27"/>
      <c r="AR45" s="27"/>
      <c r="AS45" s="27"/>
      <c r="AT45" s="27"/>
      <c r="AU45" s="27"/>
      <c r="AV45" s="27"/>
    </row>
    <row r="46" spans="1:48" ht="12.75">
      <c r="A46" s="26"/>
      <c r="B46" s="26"/>
      <c r="C46" s="26"/>
      <c r="D46" s="161"/>
      <c r="E46" s="161"/>
      <c r="F46" s="161"/>
      <c r="G46" s="161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  <c r="AP46" s="27"/>
      <c r="AQ46" s="27"/>
      <c r="AR46" s="27"/>
      <c r="AS46" s="27"/>
      <c r="AT46" s="27"/>
      <c r="AU46" s="27"/>
      <c r="AV46" s="27"/>
    </row>
    <row r="47" spans="1:48" ht="12.75">
      <c r="A47" s="26"/>
      <c r="B47" s="26"/>
      <c r="C47" s="26"/>
      <c r="D47" s="161"/>
      <c r="E47" s="161"/>
      <c r="F47" s="161"/>
      <c r="G47" s="161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7"/>
      <c r="AP47" s="27"/>
      <c r="AQ47" s="27"/>
      <c r="AR47" s="27"/>
      <c r="AS47" s="27"/>
      <c r="AT47" s="27"/>
      <c r="AU47" s="27"/>
      <c r="AV47" s="27"/>
    </row>
    <row r="48" spans="1:48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7"/>
      <c r="AP48" s="27"/>
      <c r="AQ48" s="27"/>
      <c r="AR48" s="27"/>
      <c r="AS48" s="27"/>
      <c r="AT48" s="27"/>
      <c r="AU48" s="27"/>
      <c r="AV48" s="27"/>
    </row>
    <row r="49" spans="1:48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7"/>
      <c r="AP49" s="27"/>
      <c r="AQ49" s="27"/>
      <c r="AR49" s="27"/>
      <c r="AS49" s="27"/>
      <c r="AT49" s="27"/>
      <c r="AU49" s="27"/>
      <c r="AV49" s="27"/>
    </row>
    <row r="50" spans="1:48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7"/>
      <c r="AP50" s="27"/>
      <c r="AQ50" s="27"/>
      <c r="AR50" s="27"/>
      <c r="AS50" s="27"/>
      <c r="AT50" s="27"/>
      <c r="AU50" s="27"/>
      <c r="AV50" s="27"/>
    </row>
    <row r="51" spans="1:48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7"/>
      <c r="AP51" s="27"/>
      <c r="AQ51" s="27"/>
      <c r="AR51" s="27"/>
      <c r="AS51" s="27"/>
      <c r="AT51" s="27"/>
      <c r="AU51" s="27"/>
      <c r="AV51" s="27"/>
    </row>
    <row r="52" spans="1:48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7"/>
      <c r="AP52" s="27"/>
      <c r="AQ52" s="27"/>
      <c r="AR52" s="27"/>
      <c r="AS52" s="27"/>
      <c r="AT52" s="27"/>
      <c r="AU52" s="27"/>
      <c r="AV52" s="27"/>
    </row>
    <row r="53" spans="1:48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7"/>
      <c r="AP53" s="27"/>
      <c r="AQ53" s="27"/>
      <c r="AR53" s="27"/>
      <c r="AS53" s="27"/>
      <c r="AT53" s="27"/>
      <c r="AU53" s="27"/>
      <c r="AV53" s="27"/>
    </row>
    <row r="54" spans="1:48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7"/>
      <c r="AP54" s="27"/>
      <c r="AQ54" s="27"/>
      <c r="AR54" s="27"/>
      <c r="AS54" s="27"/>
      <c r="AT54" s="27"/>
      <c r="AU54" s="27"/>
      <c r="AV54" s="27"/>
    </row>
    <row r="55" spans="1:48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7"/>
      <c r="AP55" s="27"/>
      <c r="AQ55" s="27"/>
      <c r="AR55" s="27"/>
      <c r="AS55" s="27"/>
      <c r="AT55" s="27"/>
      <c r="AU55" s="27"/>
      <c r="AV55" s="27"/>
    </row>
    <row r="56" spans="1:48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7"/>
      <c r="AP56" s="27"/>
      <c r="AQ56" s="27"/>
      <c r="AR56" s="27"/>
      <c r="AS56" s="27"/>
      <c r="AT56" s="27"/>
      <c r="AU56" s="27"/>
      <c r="AV56" s="27"/>
    </row>
    <row r="57" spans="1:48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7"/>
      <c r="AP57" s="27"/>
      <c r="AQ57" s="27"/>
      <c r="AR57" s="27"/>
      <c r="AS57" s="27"/>
      <c r="AT57" s="27"/>
      <c r="AU57" s="27"/>
      <c r="AV57" s="27"/>
    </row>
    <row r="58" spans="1:48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7"/>
      <c r="AP58" s="27"/>
      <c r="AQ58" s="27"/>
      <c r="AR58" s="27"/>
      <c r="AS58" s="27"/>
      <c r="AT58" s="27"/>
      <c r="AU58" s="27"/>
      <c r="AV58" s="27"/>
    </row>
    <row r="59" spans="1:48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7"/>
      <c r="AP59" s="27"/>
      <c r="AQ59" s="27"/>
      <c r="AR59" s="27"/>
      <c r="AS59" s="27"/>
      <c r="AT59" s="27"/>
      <c r="AU59" s="27"/>
      <c r="AV59" s="27"/>
    </row>
    <row r="60" spans="1:48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7"/>
      <c r="AP60" s="27"/>
      <c r="AQ60" s="27"/>
      <c r="AR60" s="27"/>
      <c r="AS60" s="27"/>
      <c r="AT60" s="27"/>
      <c r="AU60" s="27"/>
      <c r="AV60" s="27"/>
    </row>
    <row r="61" spans="1:48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7"/>
      <c r="AP61" s="27"/>
      <c r="AQ61" s="27"/>
      <c r="AR61" s="27"/>
      <c r="AS61" s="27"/>
      <c r="AT61" s="27"/>
      <c r="AU61" s="27"/>
      <c r="AV61" s="27"/>
    </row>
    <row r="62" spans="1:48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7"/>
      <c r="AP62" s="27"/>
      <c r="AQ62" s="27"/>
      <c r="AR62" s="27"/>
      <c r="AS62" s="27"/>
      <c r="AT62" s="27"/>
      <c r="AU62" s="27"/>
      <c r="AV62" s="27"/>
    </row>
    <row r="63" spans="1:48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7"/>
      <c r="AP63" s="27"/>
      <c r="AQ63" s="27"/>
      <c r="AR63" s="27"/>
      <c r="AS63" s="27"/>
      <c r="AT63" s="27"/>
      <c r="AU63" s="27"/>
      <c r="AV63" s="27"/>
    </row>
    <row r="64" spans="1:48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7"/>
      <c r="AP64" s="27"/>
      <c r="AQ64" s="27"/>
      <c r="AR64" s="27"/>
      <c r="AS64" s="27"/>
      <c r="AT64" s="27"/>
      <c r="AU64" s="27"/>
      <c r="AV64" s="27"/>
    </row>
    <row r="65" spans="1:48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7"/>
      <c r="AP65" s="27"/>
      <c r="AQ65" s="27"/>
      <c r="AR65" s="27"/>
      <c r="AS65" s="27"/>
      <c r="AT65" s="27"/>
      <c r="AU65" s="27"/>
      <c r="AV65" s="27"/>
    </row>
    <row r="66" spans="1:48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7"/>
      <c r="AP66" s="27"/>
      <c r="AQ66" s="27"/>
      <c r="AR66" s="27"/>
      <c r="AS66" s="27"/>
      <c r="AT66" s="27"/>
      <c r="AU66" s="27"/>
      <c r="AV66" s="27"/>
    </row>
    <row r="67" spans="1:48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7"/>
      <c r="AP67" s="27"/>
      <c r="AQ67" s="27"/>
      <c r="AR67" s="27"/>
      <c r="AS67" s="27"/>
      <c r="AT67" s="27"/>
      <c r="AU67" s="27"/>
      <c r="AV67" s="27"/>
    </row>
    <row r="68" spans="1:48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7"/>
      <c r="AP68" s="27"/>
      <c r="AQ68" s="27"/>
      <c r="AR68" s="27"/>
      <c r="AS68" s="27"/>
      <c r="AT68" s="27"/>
      <c r="AU68" s="27"/>
      <c r="AV68" s="27"/>
    </row>
    <row r="69" spans="1:48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7"/>
      <c r="AP69" s="27"/>
      <c r="AQ69" s="27"/>
      <c r="AR69" s="27"/>
      <c r="AS69" s="27"/>
      <c r="AT69" s="27"/>
      <c r="AU69" s="27"/>
      <c r="AV69" s="27"/>
    </row>
    <row r="70" spans="1:48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7"/>
      <c r="AP70" s="27"/>
      <c r="AQ70" s="27"/>
      <c r="AR70" s="27"/>
      <c r="AS70" s="27"/>
      <c r="AT70" s="27"/>
      <c r="AU70" s="27"/>
      <c r="AV70" s="27"/>
    </row>
    <row r="71" spans="1:48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7"/>
      <c r="AP71" s="27"/>
      <c r="AQ71" s="27"/>
      <c r="AR71" s="27"/>
      <c r="AS71" s="27"/>
      <c r="AT71" s="27"/>
      <c r="AU71" s="27"/>
      <c r="AV71" s="27"/>
    </row>
    <row r="72" spans="1:48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7"/>
      <c r="AP72" s="27"/>
      <c r="AQ72" s="27"/>
      <c r="AR72" s="27"/>
      <c r="AS72" s="27"/>
      <c r="AT72" s="27"/>
      <c r="AU72" s="27"/>
      <c r="AV72" s="27"/>
    </row>
    <row r="73" spans="1:48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7"/>
      <c r="AP73" s="27"/>
      <c r="AQ73" s="27"/>
      <c r="AR73" s="27"/>
      <c r="AS73" s="27"/>
      <c r="AT73" s="27"/>
      <c r="AU73" s="27"/>
      <c r="AV73" s="27"/>
    </row>
    <row r="74" spans="1:48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7"/>
      <c r="AP74" s="27"/>
      <c r="AQ74" s="27"/>
      <c r="AR74" s="27"/>
      <c r="AS74" s="27"/>
      <c r="AT74" s="27"/>
      <c r="AU74" s="27"/>
      <c r="AV74" s="27"/>
    </row>
    <row r="75" spans="1:48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7"/>
      <c r="AP75" s="27"/>
      <c r="AQ75" s="27"/>
      <c r="AR75" s="27"/>
      <c r="AS75" s="27"/>
      <c r="AT75" s="27"/>
      <c r="AU75" s="27"/>
      <c r="AV75" s="27"/>
    </row>
    <row r="76" spans="1:48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7"/>
      <c r="AP76" s="27"/>
      <c r="AQ76" s="27"/>
      <c r="AR76" s="27"/>
      <c r="AS76" s="27"/>
      <c r="AT76" s="27"/>
      <c r="AU76" s="27"/>
      <c r="AV76" s="27"/>
    </row>
    <row r="77" spans="1:48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7"/>
      <c r="AP77" s="27"/>
      <c r="AQ77" s="27"/>
      <c r="AR77" s="27"/>
      <c r="AS77" s="27"/>
      <c r="AT77" s="27"/>
      <c r="AU77" s="27"/>
      <c r="AV77" s="27"/>
    </row>
    <row r="78" spans="1:48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7"/>
      <c r="AP78" s="27"/>
      <c r="AQ78" s="27"/>
      <c r="AR78" s="27"/>
      <c r="AS78" s="27"/>
      <c r="AT78" s="27"/>
      <c r="AU78" s="27"/>
      <c r="AV78" s="27"/>
    </row>
    <row r="79" spans="1:48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7"/>
      <c r="AP79" s="27"/>
      <c r="AQ79" s="27"/>
      <c r="AR79" s="27"/>
      <c r="AS79" s="27"/>
      <c r="AT79" s="27"/>
      <c r="AU79" s="27"/>
      <c r="AV79" s="27"/>
    </row>
    <row r="80" spans="1:48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7"/>
      <c r="AP80" s="27"/>
      <c r="AQ80" s="27"/>
      <c r="AR80" s="27"/>
      <c r="AS80" s="27"/>
      <c r="AT80" s="27"/>
      <c r="AU80" s="27"/>
      <c r="AV80" s="27"/>
    </row>
    <row r="81" spans="1:48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7"/>
      <c r="AP81" s="27"/>
      <c r="AQ81" s="27"/>
      <c r="AR81" s="27"/>
      <c r="AS81" s="27"/>
      <c r="AT81" s="27"/>
      <c r="AU81" s="27"/>
      <c r="AV81" s="27"/>
    </row>
    <row r="82" spans="1:48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7"/>
      <c r="AP82" s="27"/>
      <c r="AQ82" s="27"/>
      <c r="AR82" s="27"/>
      <c r="AS82" s="27"/>
      <c r="AT82" s="27"/>
      <c r="AU82" s="27"/>
      <c r="AV82" s="27"/>
    </row>
    <row r="83" spans="1:48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7"/>
      <c r="AP83" s="27"/>
      <c r="AQ83" s="27"/>
      <c r="AR83" s="27"/>
      <c r="AS83" s="27"/>
      <c r="AT83" s="27"/>
      <c r="AU83" s="27"/>
      <c r="AV83" s="27"/>
    </row>
    <row r="84" spans="1:48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7"/>
      <c r="AP84" s="27"/>
      <c r="AQ84" s="27"/>
      <c r="AR84" s="27"/>
      <c r="AS84" s="27"/>
      <c r="AT84" s="27"/>
      <c r="AU84" s="27"/>
      <c r="AV84" s="27"/>
    </row>
    <row r="85" spans="1:48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7"/>
      <c r="AP85" s="27"/>
      <c r="AQ85" s="27"/>
      <c r="AR85" s="27"/>
      <c r="AS85" s="27"/>
      <c r="AT85" s="27"/>
      <c r="AU85" s="27"/>
      <c r="AV85" s="27"/>
    </row>
    <row r="86" spans="1:48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7"/>
      <c r="AP86" s="27"/>
      <c r="AQ86" s="27"/>
      <c r="AR86" s="27"/>
      <c r="AS86" s="27"/>
      <c r="AT86" s="27"/>
      <c r="AU86" s="27"/>
      <c r="AV86" s="27"/>
    </row>
    <row r="87" spans="1:48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7"/>
      <c r="AP87" s="27"/>
      <c r="AQ87" s="27"/>
      <c r="AR87" s="27"/>
      <c r="AS87" s="27"/>
      <c r="AT87" s="27"/>
      <c r="AU87" s="27"/>
      <c r="AV87" s="27"/>
    </row>
    <row r="88" spans="1:48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7"/>
      <c r="AP88" s="27"/>
      <c r="AQ88" s="27"/>
      <c r="AR88" s="27"/>
      <c r="AS88" s="27"/>
      <c r="AT88" s="27"/>
      <c r="AU88" s="27"/>
      <c r="AV88" s="27"/>
    </row>
    <row r="89" spans="1:48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7"/>
      <c r="AP89" s="27"/>
      <c r="AQ89" s="27"/>
      <c r="AR89" s="27"/>
      <c r="AS89" s="27"/>
      <c r="AT89" s="27"/>
      <c r="AU89" s="27"/>
      <c r="AV89" s="27"/>
    </row>
    <row r="90" spans="1:48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7"/>
      <c r="AP90" s="27"/>
      <c r="AQ90" s="27"/>
      <c r="AR90" s="27"/>
      <c r="AS90" s="27"/>
      <c r="AT90" s="27"/>
      <c r="AU90" s="27"/>
      <c r="AV90" s="27"/>
    </row>
    <row r="91" spans="1:48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7"/>
      <c r="AP91" s="27"/>
      <c r="AQ91" s="27"/>
      <c r="AR91" s="27"/>
      <c r="AS91" s="27"/>
      <c r="AT91" s="27"/>
      <c r="AU91" s="27"/>
      <c r="AV91" s="27"/>
    </row>
    <row r="92" spans="1:48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7"/>
      <c r="AP92" s="27"/>
      <c r="AQ92" s="27"/>
      <c r="AR92" s="27"/>
      <c r="AS92" s="27"/>
      <c r="AT92" s="27"/>
      <c r="AU92" s="27"/>
      <c r="AV92" s="27"/>
    </row>
    <row r="93" spans="1:48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7"/>
      <c r="AP93" s="27"/>
      <c r="AQ93" s="27"/>
      <c r="AR93" s="27"/>
      <c r="AS93" s="27"/>
      <c r="AT93" s="27"/>
      <c r="AU93" s="27"/>
      <c r="AV93" s="27"/>
    </row>
    <row r="94" spans="1:48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7"/>
      <c r="AP94" s="27"/>
      <c r="AQ94" s="27"/>
      <c r="AR94" s="27"/>
      <c r="AS94" s="27"/>
      <c r="AT94" s="27"/>
      <c r="AU94" s="27"/>
      <c r="AV94" s="27"/>
    </row>
    <row r="95" spans="1:48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7"/>
      <c r="AP95" s="27"/>
      <c r="AQ95" s="27"/>
      <c r="AR95" s="27"/>
      <c r="AS95" s="27"/>
      <c r="AT95" s="27"/>
      <c r="AU95" s="27"/>
      <c r="AV95" s="27"/>
    </row>
    <row r="96" spans="1:48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7"/>
      <c r="AP96" s="27"/>
      <c r="AQ96" s="27"/>
      <c r="AR96" s="27"/>
      <c r="AS96" s="27"/>
      <c r="AT96" s="27"/>
      <c r="AU96" s="27"/>
      <c r="AV96" s="27"/>
    </row>
    <row r="97" spans="1:48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7"/>
      <c r="AP97" s="27"/>
      <c r="AQ97" s="27"/>
      <c r="AR97" s="27"/>
      <c r="AS97" s="27"/>
      <c r="AT97" s="27"/>
      <c r="AU97" s="27"/>
      <c r="AV97" s="27"/>
    </row>
    <row r="98" spans="1:48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7"/>
      <c r="AP98" s="27"/>
      <c r="AQ98" s="27"/>
      <c r="AR98" s="27"/>
      <c r="AS98" s="27"/>
      <c r="AT98" s="27"/>
      <c r="AU98" s="27"/>
      <c r="AV98" s="27"/>
    </row>
    <row r="99" spans="1:48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7"/>
      <c r="AP99" s="27"/>
      <c r="AQ99" s="27"/>
      <c r="AR99" s="27"/>
      <c r="AS99" s="27"/>
      <c r="AT99" s="27"/>
      <c r="AU99" s="27"/>
      <c r="AV99" s="27"/>
    </row>
    <row r="100" spans="1:48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7"/>
      <c r="AP100" s="27"/>
      <c r="AQ100" s="27"/>
      <c r="AR100" s="27"/>
      <c r="AS100" s="27"/>
      <c r="AT100" s="27"/>
      <c r="AU100" s="27"/>
      <c r="AV100" s="27"/>
    </row>
    <row r="101" spans="1:48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7"/>
      <c r="AP101" s="27"/>
      <c r="AQ101" s="27"/>
      <c r="AR101" s="27"/>
      <c r="AS101" s="27"/>
      <c r="AT101" s="27"/>
      <c r="AU101" s="27"/>
      <c r="AV101" s="27"/>
    </row>
    <row r="102" spans="1:48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7"/>
      <c r="AP102" s="27"/>
      <c r="AQ102" s="27"/>
      <c r="AR102" s="27"/>
      <c r="AS102" s="27"/>
      <c r="AT102" s="27"/>
      <c r="AU102" s="27"/>
      <c r="AV102" s="27"/>
    </row>
    <row r="103" spans="1:48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7"/>
      <c r="AP103" s="27"/>
      <c r="AQ103" s="27"/>
      <c r="AR103" s="27"/>
      <c r="AS103" s="27"/>
      <c r="AT103" s="27"/>
      <c r="AU103" s="27"/>
      <c r="AV103" s="27"/>
    </row>
    <row r="104" spans="1:48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7"/>
      <c r="AP104" s="27"/>
      <c r="AQ104" s="27"/>
      <c r="AR104" s="27"/>
      <c r="AS104" s="27"/>
      <c r="AT104" s="27"/>
      <c r="AU104" s="27"/>
      <c r="AV104" s="27"/>
    </row>
    <row r="105" spans="1:48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7"/>
      <c r="AP105" s="27"/>
      <c r="AQ105" s="27"/>
      <c r="AR105" s="27"/>
      <c r="AS105" s="27"/>
      <c r="AT105" s="27"/>
      <c r="AU105" s="27"/>
      <c r="AV105" s="27"/>
    </row>
    <row r="106" spans="1:48" ht="12.75">
      <c r="A106" s="26"/>
      <c r="B106" s="26"/>
      <c r="C106" s="26"/>
      <c r="D106" s="26"/>
      <c r="E106" s="26"/>
      <c r="F106" s="26"/>
      <c r="G106" s="26"/>
      <c r="H106" s="26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</row>
    <row r="107" spans="1:48" ht="12.75">
      <c r="A107" s="26"/>
      <c r="B107" s="26"/>
      <c r="C107" s="26"/>
      <c r="D107" s="26"/>
      <c r="E107" s="26"/>
      <c r="F107" s="26"/>
      <c r="G107" s="26"/>
      <c r="H107" s="26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</row>
    <row r="108" spans="1:48" ht="12.75">
      <c r="A108" s="26"/>
      <c r="B108" s="26"/>
      <c r="C108" s="26"/>
      <c r="D108" s="26"/>
      <c r="E108" s="26"/>
      <c r="F108" s="26"/>
      <c r="G108" s="26"/>
      <c r="H108" s="26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</row>
    <row r="109" spans="1:48" ht="12.75">
      <c r="A109" s="26"/>
      <c r="B109" s="26"/>
      <c r="C109" s="26"/>
      <c r="D109" s="26"/>
      <c r="E109" s="26"/>
      <c r="F109" s="26"/>
      <c r="G109" s="26"/>
      <c r="H109" s="26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</row>
    <row r="110" spans="1:48" ht="12.75">
      <c r="A110" s="26"/>
      <c r="B110" s="26"/>
      <c r="C110" s="26"/>
      <c r="D110" s="26"/>
      <c r="E110" s="26"/>
      <c r="F110" s="26"/>
      <c r="G110" s="26"/>
      <c r="H110" s="26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</row>
    <row r="111" spans="1:48" ht="12.75">
      <c r="A111" s="26"/>
      <c r="B111" s="26"/>
      <c r="C111" s="26"/>
      <c r="D111" s="26"/>
      <c r="E111" s="26"/>
      <c r="F111" s="26"/>
      <c r="G111" s="26"/>
      <c r="H111" s="26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</row>
    <row r="112" spans="1:48" ht="12.75">
      <c r="A112" s="26"/>
      <c r="B112" s="26"/>
      <c r="C112" s="26"/>
      <c r="D112" s="26"/>
      <c r="E112" s="26"/>
      <c r="F112" s="26"/>
      <c r="G112" s="26"/>
      <c r="H112" s="26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</row>
    <row r="113" spans="1:48" ht="12.75">
      <c r="A113" s="26"/>
      <c r="B113" s="26"/>
      <c r="C113" s="26"/>
      <c r="D113" s="26"/>
      <c r="E113" s="26"/>
      <c r="F113" s="26"/>
      <c r="G113" s="26"/>
      <c r="H113" s="26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</row>
    <row r="114" spans="1:48" ht="12.75">
      <c r="A114" s="26"/>
      <c r="B114" s="26"/>
      <c r="C114" s="26"/>
      <c r="D114" s="26"/>
      <c r="E114" s="26"/>
      <c r="F114" s="26"/>
      <c r="G114" s="26"/>
      <c r="H114" s="26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</row>
    <row r="115" spans="1:48" ht="12.75">
      <c r="A115" s="26"/>
      <c r="B115" s="26"/>
      <c r="C115" s="26"/>
      <c r="D115" s="26"/>
      <c r="E115" s="26"/>
      <c r="F115" s="26"/>
      <c r="G115" s="26"/>
      <c r="H115" s="26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</row>
    <row r="116" spans="1:48" ht="12.75">
      <c r="A116" s="26"/>
      <c r="B116" s="26"/>
      <c r="C116" s="26"/>
      <c r="D116" s="26"/>
      <c r="E116" s="26"/>
      <c r="F116" s="26"/>
      <c r="G116" s="26"/>
      <c r="H116" s="26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</row>
    <row r="117" spans="1:48" ht="12.75">
      <c r="A117" s="26"/>
      <c r="B117" s="26"/>
      <c r="C117" s="26"/>
      <c r="D117" s="26"/>
      <c r="E117" s="26"/>
      <c r="F117" s="26"/>
      <c r="G117" s="26"/>
      <c r="H117" s="26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</row>
    <row r="118" spans="1:48" ht="12.75">
      <c r="A118" s="26"/>
      <c r="B118" s="26"/>
      <c r="C118" s="26"/>
      <c r="D118" s="26"/>
      <c r="E118" s="26"/>
      <c r="F118" s="26"/>
      <c r="G118" s="26"/>
      <c r="H118" s="26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</row>
    <row r="119" spans="1:48" ht="12.75">
      <c r="A119" s="26"/>
      <c r="B119" s="26"/>
      <c r="C119" s="26"/>
      <c r="D119" s="26"/>
      <c r="E119" s="26"/>
      <c r="F119" s="26"/>
      <c r="G119" s="26"/>
      <c r="H119" s="26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</row>
    <row r="120" spans="1:48" ht="12.75">
      <c r="A120" s="26"/>
      <c r="B120" s="26"/>
      <c r="C120" s="26"/>
      <c r="D120" s="26"/>
      <c r="E120" s="26"/>
      <c r="F120" s="26"/>
      <c r="G120" s="26"/>
      <c r="H120" s="26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</row>
    <row r="121" spans="1:48" ht="12.75">
      <c r="A121" s="26"/>
      <c r="B121" s="26"/>
      <c r="C121" s="26"/>
      <c r="D121" s="26"/>
      <c r="E121" s="26"/>
      <c r="F121" s="26"/>
      <c r="G121" s="26"/>
      <c r="H121" s="26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</row>
    <row r="122" spans="1:48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</row>
    <row r="123" spans="1:48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</row>
    <row r="124" spans="1:48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</row>
    <row r="125" spans="1:48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</row>
    <row r="126" spans="1:48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</row>
    <row r="127" spans="1:48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</row>
    <row r="128" spans="1:48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</row>
    <row r="129" spans="1:48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</row>
    <row r="130" spans="1:48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</row>
    <row r="131" spans="1:48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</row>
    <row r="132" spans="1:48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</row>
    <row r="133" spans="1:48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</row>
    <row r="134" spans="1:48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</row>
    <row r="135" spans="1:48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</row>
    <row r="136" spans="1:48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</row>
    <row r="137" spans="1:48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</row>
    <row r="138" spans="1:48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</row>
    <row r="139" spans="1:48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</row>
    <row r="140" spans="1:48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</row>
    <row r="141" spans="1:48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</row>
    <row r="142" spans="1:48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</row>
    <row r="143" spans="1:48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</row>
    <row r="144" spans="1:48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</row>
    <row r="145" spans="1:48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</row>
    <row r="146" spans="1:48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</row>
    <row r="147" spans="1:48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</row>
    <row r="148" spans="1:48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</row>
    <row r="149" spans="1:48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</row>
    <row r="150" spans="1:48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</row>
    <row r="151" spans="1:48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</row>
    <row r="152" spans="1:48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</row>
    <row r="153" spans="1:48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</row>
    <row r="154" spans="1:48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</row>
    <row r="155" spans="1:48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</row>
    <row r="156" spans="1:48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</row>
    <row r="157" spans="1:48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</row>
    <row r="158" spans="1:48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</row>
    <row r="159" spans="1:48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</row>
    <row r="160" spans="1:48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</row>
    <row r="161" spans="1:48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</row>
    <row r="162" spans="1:48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</row>
    <row r="163" spans="1:48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</row>
    <row r="164" spans="1:48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</row>
    <row r="165" spans="1:48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</row>
    <row r="166" spans="1:48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</row>
    <row r="167" spans="1:48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</row>
    <row r="168" spans="1:48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</row>
    <row r="169" spans="1:48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</row>
    <row r="170" spans="1:48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</row>
    <row r="171" spans="1:48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</row>
    <row r="172" spans="1:48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</row>
    <row r="173" spans="1:48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</row>
    <row r="174" spans="1:48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</row>
    <row r="175" spans="1:48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</row>
    <row r="176" spans="1:48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</row>
    <row r="177" spans="1:48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</row>
    <row r="178" spans="1:48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</row>
    <row r="179" spans="1:48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</row>
    <row r="180" spans="1:48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</row>
    <row r="181" spans="1:48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</row>
    <row r="182" spans="1:48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</row>
    <row r="183" spans="1:48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</row>
    <row r="184" spans="1:48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</row>
    <row r="185" spans="1:48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</row>
    <row r="186" spans="1:48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</row>
    <row r="187" spans="1:48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</row>
    <row r="188" spans="1:48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</row>
    <row r="189" spans="1:48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</row>
    <row r="190" spans="1:48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</row>
    <row r="191" spans="1:48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</row>
    <row r="192" spans="1:48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</row>
    <row r="193" spans="1:48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</row>
    <row r="194" spans="1:48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</row>
    <row r="195" spans="1:48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</row>
    <row r="196" spans="1:48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</row>
    <row r="197" spans="1:48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</row>
    <row r="198" spans="1:48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</row>
    <row r="199" spans="1:48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</row>
    <row r="200" spans="1:48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</row>
    <row r="201" spans="1:48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</row>
    <row r="202" spans="1:48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</row>
    <row r="203" spans="1:48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</row>
    <row r="204" spans="1:48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</row>
    <row r="205" spans="1:48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</row>
    <row r="206" spans="1:48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</row>
    <row r="207" spans="1:48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</row>
    <row r="208" spans="1:48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</row>
    <row r="209" spans="1:48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</row>
    <row r="210" spans="1:48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</row>
    <row r="211" spans="1:48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</row>
    <row r="212" spans="1:48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</row>
    <row r="213" spans="1:48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</row>
    <row r="214" spans="1:48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</row>
    <row r="215" spans="1:48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</row>
    <row r="216" spans="1:48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</row>
    <row r="217" spans="1:48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</row>
    <row r="218" spans="1:48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</row>
    <row r="219" spans="1:48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</row>
    <row r="220" spans="1:48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</row>
    <row r="221" spans="1:48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</row>
    <row r="222" spans="1:48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</row>
    <row r="223" spans="1:48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</row>
    <row r="224" spans="1:48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</row>
    <row r="225" spans="1:48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</row>
    <row r="226" spans="1:48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</row>
    <row r="227" spans="1:48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</row>
    <row r="228" spans="1:48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</row>
    <row r="229" spans="1:48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</row>
    <row r="230" spans="1:48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</row>
  </sheetData>
  <sheetProtection/>
  <mergeCells count="2">
    <mergeCell ref="I4:L4"/>
    <mergeCell ref="D4:G4"/>
  </mergeCells>
  <hyperlinks>
    <hyperlink ref="A31" r:id="rId1" display="https://www.gov.uk/government/statistical-data-sets/maps-of-uk-weather-stations"/>
    <hyperlink ref="A28" r:id="rId2" display="http://www.metoffice.gov.uk/public/weather/climate-historic/#?tab=climateHistoric"/>
  </hyperlinks>
  <printOptions horizontalCentered="1" verticalCentered="1"/>
  <pageMargins left="0.5511811023622047" right="0.5511811023622047" top="0.5905511811023623" bottom="0.3937007874015748" header="0.5118110236220472" footer="0.5118110236220472"/>
  <pageSetup fitToHeight="1" fitToWidth="1"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99"/>
  <sheetViews>
    <sheetView showGridLines="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3.421875" style="0" bestFit="1" customWidth="1"/>
    <col min="3" max="3" width="3.00390625" style="0" customWidth="1"/>
    <col min="6" max="13" width="9.28125" style="0" bestFit="1" customWidth="1"/>
    <col min="14" max="16" width="10.140625" style="0" bestFit="1" customWidth="1"/>
    <col min="17" max="17" width="9.28125" style="0" customWidth="1"/>
    <col min="18" max="18" width="7.57421875" style="0" customWidth="1"/>
    <col min="19" max="19" width="9.57421875" style="0" customWidth="1"/>
    <col min="20" max="20" width="8.421875" style="0" customWidth="1"/>
    <col min="21" max="21" width="17.421875" style="0" bestFit="1" customWidth="1"/>
    <col min="22" max="22" width="16.7109375" style="0" bestFit="1" customWidth="1"/>
    <col min="23" max="23" width="5.140625" style="0" bestFit="1" customWidth="1"/>
    <col min="24" max="24" width="4.57421875" style="0" bestFit="1" customWidth="1"/>
    <col min="25" max="25" width="5.140625" style="0" bestFit="1" customWidth="1"/>
    <col min="26" max="26" width="4.57421875" style="0" bestFit="1" customWidth="1"/>
    <col min="27" max="27" width="5.140625" style="0" bestFit="1" customWidth="1"/>
  </cols>
  <sheetData>
    <row r="1" spans="1:3" ht="35.25">
      <c r="A1" s="113" t="s">
        <v>93</v>
      </c>
      <c r="B1" s="6"/>
      <c r="C1" s="7"/>
    </row>
    <row r="2" spans="1:17" s="41" customFormat="1" ht="20.25" customHeight="1">
      <c r="A2" s="65" t="s">
        <v>89</v>
      </c>
      <c r="B2" s="66"/>
      <c r="C2" s="66"/>
      <c r="D2" s="107"/>
      <c r="E2" s="107"/>
      <c r="F2" s="107"/>
      <c r="G2" s="107"/>
      <c r="H2" s="107"/>
      <c r="I2" s="107"/>
      <c r="J2" s="107"/>
      <c r="K2" s="107"/>
      <c r="L2" s="107"/>
      <c r="M2" s="143"/>
      <c r="N2" s="143"/>
      <c r="O2" s="143"/>
      <c r="P2" s="152"/>
      <c r="Q2" s="152" t="s">
        <v>81</v>
      </c>
    </row>
    <row r="3" spans="1:17" ht="21" customHeight="1">
      <c r="A3" s="88"/>
      <c r="B3" s="145" t="s">
        <v>85</v>
      </c>
      <c r="C3" s="79"/>
      <c r="D3" s="193" t="s">
        <v>82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2.75">
      <c r="A4" s="88"/>
      <c r="B4" s="82" t="s">
        <v>91</v>
      </c>
      <c r="C4" s="74"/>
      <c r="D4" s="85">
        <v>2001</v>
      </c>
      <c r="E4" s="85">
        <v>2002</v>
      </c>
      <c r="F4" s="85">
        <v>2003</v>
      </c>
      <c r="G4" s="85">
        <v>2004</v>
      </c>
      <c r="H4" s="85">
        <v>2005</v>
      </c>
      <c r="I4" s="85">
        <v>2006</v>
      </c>
      <c r="J4" s="86">
        <v>2007</v>
      </c>
      <c r="K4" s="131">
        <v>2008</v>
      </c>
      <c r="L4" s="131">
        <v>2009</v>
      </c>
      <c r="M4" s="131">
        <v>2010</v>
      </c>
      <c r="N4" s="131">
        <v>2011</v>
      </c>
      <c r="O4" s="131">
        <v>2012</v>
      </c>
      <c r="P4" s="130">
        <v>2013</v>
      </c>
      <c r="Q4" s="130">
        <v>2014</v>
      </c>
    </row>
    <row r="5" spans="1:14" ht="12.75">
      <c r="A5" s="146" t="s">
        <v>14</v>
      </c>
      <c r="B5" s="74"/>
      <c r="D5" s="80"/>
      <c r="E5" s="80"/>
      <c r="F5" s="80"/>
      <c r="G5" s="80"/>
      <c r="H5" s="80"/>
      <c r="I5" s="80"/>
      <c r="J5" s="74"/>
      <c r="K5" s="74"/>
      <c r="L5" s="74"/>
      <c r="M5" s="74"/>
      <c r="N5" s="74"/>
    </row>
    <row r="6" spans="1:27" ht="12.75">
      <c r="A6" s="87" t="s">
        <v>1</v>
      </c>
      <c r="B6" s="73">
        <f>AVERAGE(E6:N6)</f>
        <v>1.8336148873635387</v>
      </c>
      <c r="C6" s="74"/>
      <c r="D6" s="73">
        <v>2.4481015467796783</v>
      </c>
      <c r="E6" s="73">
        <v>1.495514580698887</v>
      </c>
      <c r="F6" s="73">
        <v>2.3230012842852785</v>
      </c>
      <c r="G6" s="73">
        <v>1.684897276135668</v>
      </c>
      <c r="H6" s="73">
        <v>1.975580281344731</v>
      </c>
      <c r="I6" s="73">
        <v>1.6900481926216047</v>
      </c>
      <c r="J6" s="73">
        <v>2.071889424349836</v>
      </c>
      <c r="K6" s="73">
        <v>1.573816467416538</v>
      </c>
      <c r="L6" s="73">
        <v>1.9597632735816763</v>
      </c>
      <c r="M6" s="73">
        <v>1.8767686518837927</v>
      </c>
      <c r="N6" s="73">
        <v>1.6848694413173746</v>
      </c>
      <c r="O6" s="73">
        <v>2.1411844008875582</v>
      </c>
      <c r="P6" s="73">
        <v>1.5326279151989914</v>
      </c>
      <c r="Q6" s="173">
        <v>1.782407478518494</v>
      </c>
      <c r="R6" s="174"/>
      <c r="S6" s="173"/>
      <c r="T6" s="189"/>
      <c r="U6" s="182"/>
      <c r="V6" s="182"/>
      <c r="W6" s="151"/>
      <c r="X6" s="151"/>
      <c r="Y6" s="151"/>
      <c r="Z6" s="151"/>
      <c r="AA6" s="151"/>
    </row>
    <row r="7" spans="1:27" ht="12.75">
      <c r="A7" s="87" t="s">
        <v>2</v>
      </c>
      <c r="B7" s="73">
        <f aca="true" t="shared" si="0" ref="B7:B18">AVERAGE(E7:N7)</f>
        <v>2.7012025062072516</v>
      </c>
      <c r="C7" s="74"/>
      <c r="D7" s="73">
        <v>3.1253192939275354</v>
      </c>
      <c r="E7" s="73">
        <v>2.925442304686318</v>
      </c>
      <c r="F7" s="73">
        <v>3.623941010256153</v>
      </c>
      <c r="G7" s="73">
        <v>2.9013596866902955</v>
      </c>
      <c r="H7" s="73">
        <v>2.56347038541698</v>
      </c>
      <c r="I7" s="73">
        <v>2.338342714014373</v>
      </c>
      <c r="J7" s="73">
        <v>2.513312381993265</v>
      </c>
      <c r="K7" s="73">
        <v>4.2153280501709585</v>
      </c>
      <c r="L7" s="73">
        <v>1.9830407323614894</v>
      </c>
      <c r="M7" s="73">
        <v>2.1411527446850234</v>
      </c>
      <c r="N7" s="73">
        <v>1.806635051797659</v>
      </c>
      <c r="O7" s="73">
        <v>2.5760465642604986</v>
      </c>
      <c r="P7" s="73">
        <v>2.471849386109247</v>
      </c>
      <c r="Q7" s="173"/>
      <c r="R7" s="174"/>
      <c r="S7" s="173"/>
      <c r="T7" s="189"/>
      <c r="U7" s="182"/>
      <c r="V7" s="182"/>
      <c r="W7" s="151"/>
      <c r="X7" s="151"/>
      <c r="Y7" s="151"/>
      <c r="Z7" s="151"/>
      <c r="AA7" s="151"/>
    </row>
    <row r="8" spans="1:27" ht="12.75">
      <c r="A8" s="87" t="s">
        <v>15</v>
      </c>
      <c r="B8" s="73">
        <f t="shared" si="0"/>
        <v>4.086968858160891</v>
      </c>
      <c r="C8" s="74"/>
      <c r="D8" s="73">
        <v>2.9532996198434636</v>
      </c>
      <c r="E8" s="73">
        <v>3.8042809140175353</v>
      </c>
      <c r="F8" s="73">
        <v>5.454045718651865</v>
      </c>
      <c r="G8" s="73">
        <v>3.712269374701494</v>
      </c>
      <c r="H8" s="73">
        <v>2.637653051926669</v>
      </c>
      <c r="I8" s="73">
        <v>3.1662678531260884</v>
      </c>
      <c r="J8" s="73">
        <v>4.967512743089451</v>
      </c>
      <c r="K8" s="73">
        <v>3.7914586546611644</v>
      </c>
      <c r="L8" s="73">
        <v>5.009944970966716</v>
      </c>
      <c r="M8" s="73">
        <v>4.049848086851803</v>
      </c>
      <c r="N8" s="73">
        <v>4.276407213616134</v>
      </c>
      <c r="O8" s="73">
        <v>5.3380450808925115</v>
      </c>
      <c r="P8" s="73">
        <v>2.4581570566375586</v>
      </c>
      <c r="Q8" s="173"/>
      <c r="R8" s="174"/>
      <c r="S8" s="173"/>
      <c r="T8" s="189"/>
      <c r="U8" s="182"/>
      <c r="V8" s="182"/>
      <c r="W8" s="151"/>
      <c r="X8" s="151"/>
      <c r="Y8" s="151"/>
      <c r="Z8" s="151"/>
      <c r="AA8" s="151"/>
    </row>
    <row r="9" spans="1:27" ht="12.75">
      <c r="A9" s="89" t="s">
        <v>5</v>
      </c>
      <c r="B9" s="73">
        <f t="shared" si="0"/>
        <v>6.124128239548359</v>
      </c>
      <c r="C9" s="74"/>
      <c r="D9" s="73">
        <v>4.744444856164671</v>
      </c>
      <c r="E9" s="73">
        <v>6.6161194417738995</v>
      </c>
      <c r="F9" s="73">
        <v>6.728072545635056</v>
      </c>
      <c r="G9" s="73">
        <v>4.786703685295929</v>
      </c>
      <c r="H9" s="73">
        <v>5.096424981002245</v>
      </c>
      <c r="I9" s="73">
        <v>5.574045969941977</v>
      </c>
      <c r="J9" s="73">
        <v>7.270185290533762</v>
      </c>
      <c r="K9" s="73">
        <v>5.330110547787731</v>
      </c>
      <c r="L9" s="73">
        <v>5.674282837928785</v>
      </c>
      <c r="M9" s="73">
        <v>6.858118032666884</v>
      </c>
      <c r="N9" s="73">
        <v>7.307219062917321</v>
      </c>
      <c r="O9" s="73">
        <v>4.421777627637288</v>
      </c>
      <c r="P9" s="73">
        <v>5.9242931957760465</v>
      </c>
      <c r="Q9" s="173"/>
      <c r="R9" s="174"/>
      <c r="S9" s="173"/>
      <c r="T9" s="189"/>
      <c r="U9" s="182"/>
      <c r="V9" s="182"/>
      <c r="W9" s="151"/>
      <c r="X9" s="151"/>
      <c r="Y9" s="151"/>
      <c r="Z9" s="151"/>
      <c r="AA9" s="151"/>
    </row>
    <row r="10" spans="1:27" ht="12.75">
      <c r="A10" s="87" t="s">
        <v>6</v>
      </c>
      <c r="B10" s="73">
        <f t="shared" si="0"/>
        <v>6.4633569616944</v>
      </c>
      <c r="C10" s="74"/>
      <c r="D10" s="73">
        <v>7.725524486993881</v>
      </c>
      <c r="E10" s="73">
        <v>6.155148614473483</v>
      </c>
      <c r="F10" s="73">
        <v>6.390996309093335</v>
      </c>
      <c r="G10" s="73">
        <v>6.853932731834798</v>
      </c>
      <c r="H10" s="73">
        <v>7.180347400373888</v>
      </c>
      <c r="I10" s="73">
        <v>5.670979325282526</v>
      </c>
      <c r="J10" s="73">
        <v>5.449344479752644</v>
      </c>
      <c r="K10" s="73">
        <v>6.502957181904888</v>
      </c>
      <c r="L10" s="73">
        <v>6.884537271782012</v>
      </c>
      <c r="M10" s="73">
        <v>6.855168072291649</v>
      </c>
      <c r="N10" s="73">
        <v>6.6901582301547755</v>
      </c>
      <c r="O10" s="73">
        <v>6.124871083287841</v>
      </c>
      <c r="P10" s="73">
        <v>6.252260064083004</v>
      </c>
      <c r="Q10" s="173"/>
      <c r="R10" s="174"/>
      <c r="S10" s="173"/>
      <c r="T10" s="189"/>
      <c r="U10" s="182"/>
      <c r="V10" s="182"/>
      <c r="W10" s="151"/>
      <c r="X10" s="151"/>
      <c r="Y10" s="151"/>
      <c r="Z10" s="151"/>
      <c r="AA10" s="151"/>
    </row>
    <row r="11" spans="1:27" ht="12.75">
      <c r="A11" s="87" t="s">
        <v>16</v>
      </c>
      <c r="B11" s="73">
        <f>AVERAGE(E11:N11)</f>
        <v>6.834240189732062</v>
      </c>
      <c r="C11" s="74"/>
      <c r="D11" s="73">
        <v>6.8452113175308495</v>
      </c>
      <c r="E11" s="73">
        <v>5.7601374031040935</v>
      </c>
      <c r="F11" s="73">
        <v>7.1931231121518495</v>
      </c>
      <c r="G11" s="73">
        <v>6.985119353984343</v>
      </c>
      <c r="H11" s="73">
        <v>6.618902568589209</v>
      </c>
      <c r="I11" s="73">
        <v>7.9607592340828885</v>
      </c>
      <c r="J11" s="73">
        <v>4.830176215486552</v>
      </c>
      <c r="K11" s="73">
        <v>7.124947730105847</v>
      </c>
      <c r="L11" s="73">
        <v>7.007729826718791</v>
      </c>
      <c r="M11" s="73">
        <v>7.947981287962771</v>
      </c>
      <c r="N11" s="73">
        <v>6.913525165134287</v>
      </c>
      <c r="O11" s="73">
        <v>4.314484910880895</v>
      </c>
      <c r="P11" s="73">
        <v>6.1776247774703466</v>
      </c>
      <c r="Q11" s="173"/>
      <c r="R11" s="174"/>
      <c r="S11" s="173"/>
      <c r="T11" s="189"/>
      <c r="U11" s="182"/>
      <c r="V11" s="182"/>
      <c r="W11" s="151"/>
      <c r="X11" s="151"/>
      <c r="Y11" s="151"/>
      <c r="Z11" s="151"/>
      <c r="AA11" s="151"/>
    </row>
    <row r="12" spans="1:27" ht="12.75">
      <c r="A12" s="87" t="s">
        <v>8</v>
      </c>
      <c r="B12" s="73">
        <f t="shared" si="0"/>
        <v>6.200640933743936</v>
      </c>
      <c r="C12" s="74"/>
      <c r="D12" s="73">
        <v>6.3880907359193335</v>
      </c>
      <c r="E12" s="73">
        <v>5.7006130841970455</v>
      </c>
      <c r="F12" s="73">
        <v>5.89014171278812</v>
      </c>
      <c r="G12" s="73">
        <v>5.5768446499089315</v>
      </c>
      <c r="H12" s="73">
        <v>5.802822955296718</v>
      </c>
      <c r="I12" s="73">
        <v>9.285922929238165</v>
      </c>
      <c r="J12" s="73">
        <v>5.964100480957305</v>
      </c>
      <c r="K12" s="73">
        <v>6.362771817703274</v>
      </c>
      <c r="L12" s="73">
        <v>6.179206214814545</v>
      </c>
      <c r="M12" s="73">
        <v>5.2295893718780855</v>
      </c>
      <c r="N12" s="73">
        <v>6.014396120657171</v>
      </c>
      <c r="O12" s="73">
        <v>5.353787449500559</v>
      </c>
      <c r="P12" s="73">
        <v>8.445714630671697</v>
      </c>
      <c r="Q12" s="173"/>
      <c r="R12" s="174"/>
      <c r="S12" s="173"/>
      <c r="T12" s="189"/>
      <c r="U12" s="182"/>
      <c r="V12" s="182"/>
      <c r="W12" s="151"/>
      <c r="X12" s="151"/>
      <c r="Y12" s="151"/>
      <c r="Z12" s="151"/>
      <c r="AA12" s="151"/>
    </row>
    <row r="13" spans="1:27" ht="12.75">
      <c r="A13" s="87" t="s">
        <v>9</v>
      </c>
      <c r="B13" s="73">
        <f t="shared" si="0"/>
        <v>5.627052967004817</v>
      </c>
      <c r="C13" s="74"/>
      <c r="D13" s="73">
        <v>5.905760127889393</v>
      </c>
      <c r="E13" s="73">
        <v>5.50635920950626</v>
      </c>
      <c r="F13" s="73">
        <v>6.977436648198691</v>
      </c>
      <c r="G13" s="73">
        <v>5.733611134343063</v>
      </c>
      <c r="H13" s="73">
        <v>6.886339824460321</v>
      </c>
      <c r="I13" s="73">
        <v>5.108250221387878</v>
      </c>
      <c r="J13" s="73">
        <v>6.512341446182614</v>
      </c>
      <c r="K13" s="73">
        <v>3.9301166406940573</v>
      </c>
      <c r="L13" s="73">
        <v>5.868541871094133</v>
      </c>
      <c r="M13" s="73">
        <v>4.912164030907614</v>
      </c>
      <c r="N13" s="73">
        <v>4.835368643273541</v>
      </c>
      <c r="O13" s="73">
        <v>5.337502464864012</v>
      </c>
      <c r="P13" s="73">
        <v>6.204638787584418</v>
      </c>
      <c r="Q13" s="173"/>
      <c r="R13" s="174"/>
      <c r="S13" s="173"/>
      <c r="T13" s="189"/>
      <c r="U13" s="182"/>
      <c r="V13" s="182"/>
      <c r="W13" s="151"/>
      <c r="X13" s="151"/>
      <c r="Y13" s="151"/>
      <c r="Z13" s="151"/>
      <c r="AA13" s="151"/>
    </row>
    <row r="14" spans="1:27" ht="12.75">
      <c r="A14" s="87" t="s">
        <v>17</v>
      </c>
      <c r="B14" s="73">
        <f t="shared" si="0"/>
        <v>5.1087392714475435</v>
      </c>
      <c r="C14" s="74"/>
      <c r="D14" s="73">
        <v>4.048801527022668</v>
      </c>
      <c r="E14" s="73">
        <v>5.43215677334408</v>
      </c>
      <c r="F14" s="73">
        <v>6.0641745839266</v>
      </c>
      <c r="G14" s="73">
        <v>5.443802185963545</v>
      </c>
      <c r="H14" s="73">
        <v>5.095545254528604</v>
      </c>
      <c r="I14" s="73">
        <v>5.298548800178202</v>
      </c>
      <c r="J14" s="73">
        <v>4.999976836629995</v>
      </c>
      <c r="K14" s="73">
        <v>4.148547866990044</v>
      </c>
      <c r="L14" s="73">
        <v>5.014471306594052</v>
      </c>
      <c r="M14" s="73">
        <v>4.46617270331684</v>
      </c>
      <c r="N14" s="73">
        <v>5.12399640300347</v>
      </c>
      <c r="O14" s="73">
        <v>5.293960927494599</v>
      </c>
      <c r="P14" s="73">
        <v>4.279598695922613</v>
      </c>
      <c r="Q14" s="173"/>
      <c r="R14" s="174"/>
      <c r="S14" s="173"/>
      <c r="T14" s="189"/>
      <c r="U14" s="182"/>
      <c r="V14" s="182"/>
      <c r="W14" s="151"/>
      <c r="X14" s="151"/>
      <c r="Y14" s="151"/>
      <c r="Z14" s="151"/>
      <c r="AA14" s="151"/>
    </row>
    <row r="15" spans="1:27" ht="12.75">
      <c r="A15" s="89" t="s">
        <v>11</v>
      </c>
      <c r="B15" s="73">
        <f t="shared" si="0"/>
        <v>3.46183821869757</v>
      </c>
      <c r="C15" s="74"/>
      <c r="D15" s="73">
        <v>3.5826359631670686</v>
      </c>
      <c r="E15" s="73">
        <v>3.0604489462815243</v>
      </c>
      <c r="F15" s="73">
        <v>4.348424466175128</v>
      </c>
      <c r="G15" s="73">
        <v>3.2984699688424497</v>
      </c>
      <c r="H15" s="73">
        <v>2.871876038276472</v>
      </c>
      <c r="I15" s="73">
        <v>3.221354067891373</v>
      </c>
      <c r="J15" s="73">
        <v>3.5918788672248705</v>
      </c>
      <c r="K15" s="73">
        <v>3.982972286581818</v>
      </c>
      <c r="L15" s="73">
        <v>2.9450170857437152</v>
      </c>
      <c r="M15" s="73">
        <v>3.5853231849708798</v>
      </c>
      <c r="N15" s="73">
        <v>3.712617274987472</v>
      </c>
      <c r="O15" s="73">
        <v>3.034475473478755</v>
      </c>
      <c r="P15" s="73">
        <v>2.8088193699219475</v>
      </c>
      <c r="Q15" s="173"/>
      <c r="R15" s="174"/>
      <c r="S15" s="173"/>
      <c r="T15" s="189"/>
      <c r="U15" s="182"/>
      <c r="V15" s="182"/>
      <c r="W15" s="151"/>
      <c r="X15" s="151"/>
      <c r="Y15" s="151"/>
      <c r="Z15" s="151"/>
      <c r="AA15" s="151"/>
    </row>
    <row r="16" spans="1:27" ht="12.75">
      <c r="A16" s="87" t="s">
        <v>12</v>
      </c>
      <c r="B16" s="73">
        <f t="shared" si="0"/>
        <v>2.3116992479061405</v>
      </c>
      <c r="C16" s="74"/>
      <c r="D16" s="73">
        <v>2.380912171790139</v>
      </c>
      <c r="E16" s="73">
        <v>1.9745776197533482</v>
      </c>
      <c r="F16" s="73">
        <v>2.344859209321883</v>
      </c>
      <c r="G16" s="73">
        <v>1.6342209292426921</v>
      </c>
      <c r="H16" s="73">
        <v>3.0825537571326995</v>
      </c>
      <c r="I16" s="73">
        <v>3.253023115390851</v>
      </c>
      <c r="J16" s="73">
        <v>2.399287122742497</v>
      </c>
      <c r="K16" s="73">
        <v>1.843285186037117</v>
      </c>
      <c r="L16" s="73">
        <v>2.3267143123423124</v>
      </c>
      <c r="M16" s="73">
        <v>2.2251363666470425</v>
      </c>
      <c r="N16" s="73">
        <v>2.0333348604509642</v>
      </c>
      <c r="O16" s="73">
        <v>2.2392190480539513</v>
      </c>
      <c r="P16" s="73">
        <v>2.5230572178252504</v>
      </c>
      <c r="Q16" s="173"/>
      <c r="R16" s="174"/>
      <c r="S16" s="173"/>
      <c r="T16" s="189"/>
      <c r="U16" s="182"/>
      <c r="V16" s="182"/>
      <c r="W16" s="151"/>
      <c r="X16" s="151"/>
      <c r="Y16" s="151"/>
      <c r="Z16" s="151"/>
      <c r="AA16" s="151"/>
    </row>
    <row r="17" spans="1:27" ht="12.75">
      <c r="A17" s="84" t="s">
        <v>18</v>
      </c>
      <c r="B17" s="73">
        <f t="shared" si="0"/>
        <v>1.6901223693203486</v>
      </c>
      <c r="C17" s="77"/>
      <c r="D17" s="76">
        <v>2.396143216253251</v>
      </c>
      <c r="E17" s="76">
        <v>1.1596971347754201</v>
      </c>
      <c r="F17" s="76">
        <v>1.735241364517357</v>
      </c>
      <c r="G17" s="76">
        <v>1.767874095059207</v>
      </c>
      <c r="H17" s="76">
        <v>1.8677243129741532</v>
      </c>
      <c r="I17" s="76">
        <v>1.5619513905043507</v>
      </c>
      <c r="J17" s="76">
        <v>1.617199820065251</v>
      </c>
      <c r="K17" s="76">
        <v>2.1357373743841666</v>
      </c>
      <c r="L17" s="76">
        <v>1.9989932938334736</v>
      </c>
      <c r="M17" s="135">
        <v>1.4273812252586837</v>
      </c>
      <c r="N17" s="135">
        <v>1.6294236818314232</v>
      </c>
      <c r="O17" s="73">
        <v>1.7671297151551255</v>
      </c>
      <c r="P17" s="73">
        <v>1.7756412970754432</v>
      </c>
      <c r="Q17" s="173"/>
      <c r="R17" s="174"/>
      <c r="S17" s="173"/>
      <c r="T17" s="189"/>
      <c r="U17" s="182"/>
      <c r="V17" s="182"/>
      <c r="W17" s="151"/>
      <c r="X17" s="151"/>
      <c r="Y17" s="151"/>
      <c r="Z17" s="151"/>
      <c r="AA17" s="151"/>
    </row>
    <row r="18" spans="1:19" ht="12.75">
      <c r="A18" s="84" t="s">
        <v>19</v>
      </c>
      <c r="B18" s="78">
        <f t="shared" si="0"/>
        <v>4.375717515350057</v>
      </c>
      <c r="C18" s="76"/>
      <c r="D18" s="76">
        <f>(30*(D14+D9+D11+D16)+31*(D6+D8+D10+D12+D13+D15+D17)+28*D7)/365</f>
        <v>4.387606200020407</v>
      </c>
      <c r="E18" s="76">
        <f>(30*(E14+E9+E11+E16)+31*(E6+E8+E10+E12+E13+E15+E17)+28*E7)/365</f>
        <v>4.133550845679272</v>
      </c>
      <c r="F18" s="76">
        <f>(30*(F14+F9+F11+F16)+31*(F6+F8+F10+F12+F13+F15+F17)+28*F7)/365</f>
        <v>4.926233272419827</v>
      </c>
      <c r="G18" s="76">
        <f>(30*(G14+G9+G11+G16)+31*(G6+G8+G10+G12+G13+G15+G17)+29*G7)/366</f>
        <v>4.199725933618054</v>
      </c>
      <c r="H18" s="76">
        <f>(30*(H14+H9+H11+H16)+31*(H6+H8+H10+H12+H13+H15+H17)+28*H7)/365</f>
        <v>4.313623636804109</v>
      </c>
      <c r="I18" s="76">
        <f>(30*(I14+I9+I11+I16)+31*(I6+I8+I10+I12+I13+I15+I17)+28*I7)/365</f>
        <v>4.517569597155703</v>
      </c>
      <c r="J18" s="76">
        <f>(30*(J14+J9+J11+J16)+31*(J6+J8+J10+J12+J13+J15+J17)+28*J7)/365</f>
        <v>4.358256974706512</v>
      </c>
      <c r="K18" s="76">
        <f>(30*(K14+K9+K11+K16)+31*(K6+K8+K10+K12+K13+K15+K17)+29*K7)/366</f>
        <v>4.241327859306839</v>
      </c>
      <c r="L18" s="76">
        <f>(30*(L14+L9+L11+L16)+31*(L6+L8+L10+L12+L13+L15+L17)+28*L7)/365</f>
        <v>4.417663595753273</v>
      </c>
      <c r="M18" s="78">
        <f>(30*(M14+M9+M11+M16)+31*(M6+M8+M10+M12+M13+M15+M17)+28*M7)/365</f>
        <v>4.3038302737378205</v>
      </c>
      <c r="N18" s="78">
        <f>(30*(N14+N9+N11+N16)+31*(N6+N8+N10+N12+N13+N15+N17)+28*N7)/365</f>
        <v>4.345393164319152</v>
      </c>
      <c r="O18" s="78">
        <f>(30*(O14+O9+O11+O16)+31*(O6+O8+O10+O12+O13+O15+O17)+29*O7)/366</f>
        <v>4.002173474031731</v>
      </c>
      <c r="P18" s="78">
        <f>(30*(P14+P9+P11+P16)+31*(P6+P8+P10+P12+P13+P15+P17)+28*P7)/365</f>
        <v>4.247020910074661</v>
      </c>
      <c r="Q18" s="78"/>
      <c r="R18" s="150"/>
      <c r="S18" s="149"/>
    </row>
    <row r="19" spans="1:19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O19" s="172"/>
      <c r="P19" s="167"/>
      <c r="Q19" s="151"/>
      <c r="S19" s="151"/>
    </row>
    <row r="20" spans="1:17" ht="12.75">
      <c r="A20" s="80"/>
      <c r="B20" s="148"/>
      <c r="C20" s="80"/>
      <c r="D20" s="194" t="s">
        <v>80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</row>
    <row r="21" spans="1:17" ht="12.75">
      <c r="A21" s="80"/>
      <c r="B21" s="141"/>
      <c r="C21" s="80"/>
      <c r="D21" s="83">
        <v>2001</v>
      </c>
      <c r="E21" s="83">
        <v>2002</v>
      </c>
      <c r="F21" s="83">
        <v>2003</v>
      </c>
      <c r="G21" s="83">
        <v>2004</v>
      </c>
      <c r="H21" s="83">
        <v>2005</v>
      </c>
      <c r="I21" s="101">
        <v>2006</v>
      </c>
      <c r="J21" s="101">
        <v>2007</v>
      </c>
      <c r="K21" s="101">
        <v>2008</v>
      </c>
      <c r="L21" s="136">
        <v>2009</v>
      </c>
      <c r="M21" s="136">
        <v>2010</v>
      </c>
      <c r="N21" s="136">
        <v>2011</v>
      </c>
      <c r="O21" s="136">
        <v>2012</v>
      </c>
      <c r="P21" s="190">
        <v>2013</v>
      </c>
      <c r="Q21" s="190">
        <v>2014</v>
      </c>
    </row>
    <row r="22" spans="1:15" ht="12.75">
      <c r="A22" s="146" t="s">
        <v>14</v>
      </c>
      <c r="B22" s="88"/>
      <c r="C22" s="80"/>
      <c r="D22" s="80"/>
      <c r="O22" s="80"/>
    </row>
    <row r="23" spans="1:17" ht="12.75">
      <c r="A23" s="87" t="s">
        <v>1</v>
      </c>
      <c r="B23" s="135"/>
      <c r="C23" s="80"/>
      <c r="D23" s="75">
        <f aca="true" t="shared" si="1" ref="D23:N23">IF(D6="..","..",D6-$B6)</f>
        <v>0.6144866594161396</v>
      </c>
      <c r="E23" s="75">
        <f t="shared" si="1"/>
        <v>-0.33810030666465174</v>
      </c>
      <c r="F23" s="75">
        <f t="shared" si="1"/>
        <v>0.4893863969217398</v>
      </c>
      <c r="G23" s="75">
        <f t="shared" si="1"/>
        <v>-0.14871761122787075</v>
      </c>
      <c r="H23" s="75">
        <f t="shared" si="1"/>
        <v>0.14196539398119223</v>
      </c>
      <c r="I23" s="75">
        <f t="shared" si="1"/>
        <v>-0.14356669474193406</v>
      </c>
      <c r="J23" s="75">
        <f t="shared" si="1"/>
        <v>0.23827453698629708</v>
      </c>
      <c r="K23" s="75">
        <f t="shared" si="1"/>
        <v>-0.2597984199470007</v>
      </c>
      <c r="L23" s="75">
        <f t="shared" si="1"/>
        <v>0.12614838621813762</v>
      </c>
      <c r="M23" s="75">
        <f t="shared" si="1"/>
        <v>0.04315376452025399</v>
      </c>
      <c r="N23" s="75">
        <f t="shared" si="1"/>
        <v>-0.14874544604616413</v>
      </c>
      <c r="O23" s="75">
        <f>IF(O6="..","..",O6-$B6)</f>
        <v>0.3075695135240195</v>
      </c>
      <c r="P23" s="75">
        <f>IF(P6="..","..",P6-$B6)</f>
        <v>-0.3009869721645473</v>
      </c>
      <c r="Q23" s="75">
        <f>IF(Q6="..","..",Q6-$B6)</f>
        <v>-0.05120740884504471</v>
      </c>
    </row>
    <row r="24" spans="1:16" ht="12.75">
      <c r="A24" s="87" t="s">
        <v>2</v>
      </c>
      <c r="B24" s="135"/>
      <c r="C24" s="80"/>
      <c r="D24" s="75">
        <f aca="true" t="shared" si="2" ref="D24:M24">IF(D7="..","..",D7-$B7)</f>
        <v>0.4241167877202838</v>
      </c>
      <c r="E24" s="75">
        <f t="shared" si="2"/>
        <v>0.22423979847906628</v>
      </c>
      <c r="F24" s="75">
        <f t="shared" si="2"/>
        <v>0.9227385040489016</v>
      </c>
      <c r="G24" s="75">
        <f t="shared" si="2"/>
        <v>0.20015718048304398</v>
      </c>
      <c r="H24" s="75">
        <f t="shared" si="2"/>
        <v>-0.13773212079027175</v>
      </c>
      <c r="I24" s="75">
        <f t="shared" si="2"/>
        <v>-0.36285979219287867</v>
      </c>
      <c r="J24" s="75">
        <f t="shared" si="2"/>
        <v>-0.18789012421398654</v>
      </c>
      <c r="K24" s="75">
        <f t="shared" si="2"/>
        <v>1.514125543963707</v>
      </c>
      <c r="L24" s="75">
        <f t="shared" si="2"/>
        <v>-0.7181617738457622</v>
      </c>
      <c r="M24" s="75">
        <f t="shared" si="2"/>
        <v>-0.5600497615222282</v>
      </c>
      <c r="N24" s="75">
        <f aca="true" t="shared" si="3" ref="N24:N31">IF(N7="..","..",N7-$B7)</f>
        <v>-0.8945674544095925</v>
      </c>
      <c r="O24" s="75">
        <f aca="true" t="shared" si="4" ref="O24:O31">IF(O7="..","..",O7-$B7)</f>
        <v>-0.12515594194675295</v>
      </c>
      <c r="P24" s="75">
        <f aca="true" t="shared" si="5" ref="P24:P30">IF(P7="..","..",P7-$B7)</f>
        <v>-0.22935312009800457</v>
      </c>
    </row>
    <row r="25" spans="1:16" ht="12.75">
      <c r="A25" s="87" t="s">
        <v>15</v>
      </c>
      <c r="B25" s="135"/>
      <c r="C25" s="80"/>
      <c r="D25" s="75">
        <f aca="true" t="shared" si="6" ref="D25:M25">IF(D8="..","..",D8-$B8)</f>
        <v>-1.1336692383174278</v>
      </c>
      <c r="E25" s="75">
        <f t="shared" si="6"/>
        <v>-0.2826879441433561</v>
      </c>
      <c r="F25" s="75">
        <f t="shared" si="6"/>
        <v>1.3670768604909735</v>
      </c>
      <c r="G25" s="75">
        <f t="shared" si="6"/>
        <v>-0.3746994834593975</v>
      </c>
      <c r="H25" s="75">
        <f t="shared" si="6"/>
        <v>-1.4493158062342224</v>
      </c>
      <c r="I25" s="75">
        <f t="shared" si="6"/>
        <v>-0.920701005034803</v>
      </c>
      <c r="J25" s="75">
        <f t="shared" si="6"/>
        <v>0.8805438849285592</v>
      </c>
      <c r="K25" s="75">
        <f t="shared" si="6"/>
        <v>-0.295510203499727</v>
      </c>
      <c r="L25" s="75">
        <f t="shared" si="6"/>
        <v>0.9229761128058245</v>
      </c>
      <c r="M25" s="75">
        <f t="shared" si="6"/>
        <v>-0.03712077130908842</v>
      </c>
      <c r="N25" s="75">
        <f t="shared" si="3"/>
        <v>0.189438355455243</v>
      </c>
      <c r="O25" s="75">
        <f t="shared" si="4"/>
        <v>1.2510762227316201</v>
      </c>
      <c r="P25" s="75">
        <f t="shared" si="5"/>
        <v>-1.6288118015233328</v>
      </c>
    </row>
    <row r="26" spans="1:16" ht="12.75">
      <c r="A26" s="89" t="s">
        <v>5</v>
      </c>
      <c r="B26" s="135"/>
      <c r="C26" s="80"/>
      <c r="D26" s="75">
        <f aca="true" t="shared" si="7" ref="D26:M26">IF(D9="..","..",D9-$B9)</f>
        <v>-1.3796833833836875</v>
      </c>
      <c r="E26" s="75">
        <f t="shared" si="7"/>
        <v>0.4919912022255408</v>
      </c>
      <c r="F26" s="75">
        <f t="shared" si="7"/>
        <v>0.6039443060866976</v>
      </c>
      <c r="G26" s="75">
        <f t="shared" si="7"/>
        <v>-1.3374245542524301</v>
      </c>
      <c r="H26" s="75">
        <f t="shared" si="7"/>
        <v>-1.027703258546114</v>
      </c>
      <c r="I26" s="75">
        <f t="shared" si="7"/>
        <v>-0.5500822696063814</v>
      </c>
      <c r="J26" s="75">
        <f t="shared" si="7"/>
        <v>1.1460570509854033</v>
      </c>
      <c r="K26" s="75">
        <f t="shared" si="7"/>
        <v>-0.7940176917606276</v>
      </c>
      <c r="L26" s="75">
        <f t="shared" si="7"/>
        <v>-0.44984540161957387</v>
      </c>
      <c r="M26" s="75">
        <f t="shared" si="7"/>
        <v>0.7339897931185249</v>
      </c>
      <c r="N26" s="75">
        <f t="shared" si="3"/>
        <v>1.1830908233689623</v>
      </c>
      <c r="O26" s="75">
        <f t="shared" si="4"/>
        <v>-1.7023506119110703</v>
      </c>
      <c r="P26" s="75">
        <f t="shared" si="5"/>
        <v>-0.1998350437723122</v>
      </c>
    </row>
    <row r="27" spans="1:16" ht="12.75">
      <c r="A27" s="87" t="s">
        <v>6</v>
      </c>
      <c r="B27" s="135"/>
      <c r="C27" s="80"/>
      <c r="D27" s="75">
        <f aca="true" t="shared" si="8" ref="D27:M27">IF(D10="..","..",D10-$B10)</f>
        <v>1.262167525299481</v>
      </c>
      <c r="E27" s="75">
        <f t="shared" si="8"/>
        <v>-0.3082083472209165</v>
      </c>
      <c r="F27" s="75">
        <f t="shared" si="8"/>
        <v>-0.0723606526010645</v>
      </c>
      <c r="G27" s="75">
        <f t="shared" si="8"/>
        <v>0.3905757701403978</v>
      </c>
      <c r="H27" s="75">
        <f t="shared" si="8"/>
        <v>0.7169904386794883</v>
      </c>
      <c r="I27" s="75">
        <f t="shared" si="8"/>
        <v>-0.7923776364118735</v>
      </c>
      <c r="J27" s="75">
        <f t="shared" si="8"/>
        <v>-1.014012481941756</v>
      </c>
      <c r="K27" s="75">
        <f t="shared" si="8"/>
        <v>0.039600220210488146</v>
      </c>
      <c r="L27" s="75">
        <f t="shared" si="8"/>
        <v>0.42118031008761214</v>
      </c>
      <c r="M27" s="75">
        <f t="shared" si="8"/>
        <v>0.39181111059724927</v>
      </c>
      <c r="N27" s="75">
        <f t="shared" si="3"/>
        <v>0.22680126846037574</v>
      </c>
      <c r="O27" s="75">
        <f t="shared" si="4"/>
        <v>-0.3384858784065585</v>
      </c>
      <c r="P27" s="75">
        <f t="shared" si="5"/>
        <v>-0.21109689761139538</v>
      </c>
    </row>
    <row r="28" spans="1:16" ht="12.75">
      <c r="A28" s="87" t="s">
        <v>16</v>
      </c>
      <c r="B28" s="135"/>
      <c r="C28" s="80"/>
      <c r="D28" s="75">
        <f aca="true" t="shared" si="9" ref="D28:M28">IF(D11="..","..",D11-$B11)</f>
        <v>0.010971127798787172</v>
      </c>
      <c r="E28" s="75">
        <f t="shared" si="9"/>
        <v>-1.0741027866279689</v>
      </c>
      <c r="F28" s="75">
        <f t="shared" si="9"/>
        <v>0.35888292241978714</v>
      </c>
      <c r="G28" s="75">
        <f t="shared" si="9"/>
        <v>0.15087916425228087</v>
      </c>
      <c r="H28" s="75">
        <f t="shared" si="9"/>
        <v>-0.21533762114285349</v>
      </c>
      <c r="I28" s="75">
        <f t="shared" si="9"/>
        <v>1.1265190443508262</v>
      </c>
      <c r="J28" s="75">
        <f t="shared" si="9"/>
        <v>-2.0040639742455104</v>
      </c>
      <c r="K28" s="75">
        <f t="shared" si="9"/>
        <v>0.2907075403737842</v>
      </c>
      <c r="L28" s="75">
        <f t="shared" si="9"/>
        <v>0.17348963698672826</v>
      </c>
      <c r="M28" s="75">
        <f t="shared" si="9"/>
        <v>1.113741098230709</v>
      </c>
      <c r="N28" s="75">
        <f t="shared" si="3"/>
        <v>0.07928497540222423</v>
      </c>
      <c r="O28" s="75">
        <f t="shared" si="4"/>
        <v>-2.519755278851167</v>
      </c>
      <c r="P28" s="75">
        <f t="shared" si="5"/>
        <v>-0.6566154122617158</v>
      </c>
    </row>
    <row r="29" spans="1:16" ht="12.75">
      <c r="A29" s="87" t="s">
        <v>8</v>
      </c>
      <c r="B29" s="135"/>
      <c r="C29" s="80"/>
      <c r="D29" s="75">
        <f aca="true" t="shared" si="10" ref="D29:M29">IF(D12="..","..",D12-$B12)</f>
        <v>0.1874498021753972</v>
      </c>
      <c r="E29" s="75">
        <f t="shared" si="10"/>
        <v>-0.5000278495468908</v>
      </c>
      <c r="F29" s="75">
        <f t="shared" si="10"/>
        <v>-0.3104992209558164</v>
      </c>
      <c r="G29" s="75">
        <f t="shared" si="10"/>
        <v>-0.6237962838350049</v>
      </c>
      <c r="H29" s="75">
        <f t="shared" si="10"/>
        <v>-0.3978179784472182</v>
      </c>
      <c r="I29" s="75">
        <f t="shared" si="10"/>
        <v>3.0852819954942285</v>
      </c>
      <c r="J29" s="75">
        <f t="shared" si="10"/>
        <v>-0.23654045278663105</v>
      </c>
      <c r="K29" s="75">
        <f t="shared" si="10"/>
        <v>0.16213088395933806</v>
      </c>
      <c r="L29" s="75">
        <f t="shared" si="10"/>
        <v>-0.02143471892939175</v>
      </c>
      <c r="M29" s="75">
        <f t="shared" si="10"/>
        <v>-0.9710515618658508</v>
      </c>
      <c r="N29" s="75">
        <f t="shared" si="3"/>
        <v>-0.18624481308676533</v>
      </c>
      <c r="O29" s="75">
        <f t="shared" si="4"/>
        <v>-0.8468534842433773</v>
      </c>
      <c r="P29" s="75">
        <f t="shared" si="5"/>
        <v>2.2450736969277605</v>
      </c>
    </row>
    <row r="30" spans="1:16" ht="12.75">
      <c r="A30" s="87" t="s">
        <v>9</v>
      </c>
      <c r="B30" s="135"/>
      <c r="C30" s="80"/>
      <c r="D30" s="75">
        <f aca="true" t="shared" si="11" ref="D30:M30">IF(D13="..","..",D13-$B13)</f>
        <v>0.2787071608845766</v>
      </c>
      <c r="E30" s="75">
        <f t="shared" si="11"/>
        <v>-0.12069375749855649</v>
      </c>
      <c r="F30" s="75">
        <f t="shared" si="11"/>
        <v>1.3503836811938745</v>
      </c>
      <c r="G30" s="75">
        <f t="shared" si="11"/>
        <v>0.10655816733824608</v>
      </c>
      <c r="H30" s="75">
        <f t="shared" si="11"/>
        <v>1.2592868574555043</v>
      </c>
      <c r="I30" s="75">
        <f t="shared" si="11"/>
        <v>-0.5188027456169388</v>
      </c>
      <c r="J30" s="75">
        <f t="shared" si="11"/>
        <v>0.8852884791777971</v>
      </c>
      <c r="K30" s="75">
        <f t="shared" si="11"/>
        <v>-1.6969363263107593</v>
      </c>
      <c r="L30" s="75">
        <f t="shared" si="11"/>
        <v>0.24148890408931667</v>
      </c>
      <c r="M30" s="75">
        <f t="shared" si="11"/>
        <v>-0.7148889360972026</v>
      </c>
      <c r="N30" s="75">
        <f t="shared" si="3"/>
        <v>-0.7916843237312756</v>
      </c>
      <c r="O30" s="75">
        <f t="shared" si="4"/>
        <v>-0.2895505021408047</v>
      </c>
      <c r="P30" s="75">
        <f t="shared" si="5"/>
        <v>0.5775858205796016</v>
      </c>
    </row>
    <row r="31" spans="1:16" ht="12.75">
      <c r="A31" s="87" t="s">
        <v>17</v>
      </c>
      <c r="B31" s="135"/>
      <c r="C31" s="80"/>
      <c r="D31" s="75">
        <f aca="true" t="shared" si="12" ref="D31:M31">IF(D14="..","..",D14-$B14)</f>
        <v>-1.0599377444248752</v>
      </c>
      <c r="E31" s="75">
        <f t="shared" si="12"/>
        <v>0.32341750189653684</v>
      </c>
      <c r="F31" s="75">
        <f t="shared" si="12"/>
        <v>0.9554353124790564</v>
      </c>
      <c r="G31" s="75">
        <f t="shared" si="12"/>
        <v>0.33506291451600134</v>
      </c>
      <c r="H31" s="75">
        <f t="shared" si="12"/>
        <v>-0.01319401691893951</v>
      </c>
      <c r="I31" s="75">
        <f t="shared" si="12"/>
        <v>0.1898095287306587</v>
      </c>
      <c r="J31" s="75">
        <f t="shared" si="12"/>
        <v>-0.10876243481754866</v>
      </c>
      <c r="K31" s="75">
        <f t="shared" si="12"/>
        <v>-0.9601914044574995</v>
      </c>
      <c r="L31" s="75">
        <f t="shared" si="12"/>
        <v>-0.09426796485349165</v>
      </c>
      <c r="M31" s="75">
        <f t="shared" si="12"/>
        <v>-0.6425665681307038</v>
      </c>
      <c r="N31" s="75">
        <f t="shared" si="3"/>
        <v>0.015257131555926229</v>
      </c>
      <c r="O31" s="75">
        <f t="shared" si="4"/>
        <v>0.1852216560470552</v>
      </c>
      <c r="P31" s="75">
        <f>IF(P14="..","..",P14-$B14)</f>
        <v>-0.8291405755249306</v>
      </c>
    </row>
    <row r="32" spans="1:16" ht="12.75">
      <c r="A32" s="89" t="s">
        <v>11</v>
      </c>
      <c r="B32" s="135"/>
      <c r="C32" s="80"/>
      <c r="D32" s="75">
        <f aca="true" t="shared" si="13" ref="D32:M32">IF(D15="..","..",D15-$B15)</f>
        <v>0.12079774446949854</v>
      </c>
      <c r="E32" s="75">
        <f t="shared" si="13"/>
        <v>-0.4013892724160457</v>
      </c>
      <c r="F32" s="75">
        <f t="shared" si="13"/>
        <v>0.8865862474775583</v>
      </c>
      <c r="G32" s="75">
        <f t="shared" si="13"/>
        <v>-0.16336824985512033</v>
      </c>
      <c r="H32" s="75">
        <f t="shared" si="13"/>
        <v>-0.5899621804210979</v>
      </c>
      <c r="I32" s="75">
        <f t="shared" si="13"/>
        <v>-0.24048415080619723</v>
      </c>
      <c r="J32" s="75">
        <f t="shared" si="13"/>
        <v>0.13004064852730046</v>
      </c>
      <c r="K32" s="75">
        <f t="shared" si="13"/>
        <v>0.521134067884248</v>
      </c>
      <c r="L32" s="75">
        <f t="shared" si="13"/>
        <v>-0.5168211329538548</v>
      </c>
      <c r="M32" s="75">
        <f t="shared" si="13"/>
        <v>0.12348496627330974</v>
      </c>
      <c r="N32" s="75">
        <f aca="true" t="shared" si="14" ref="N32:O35">IF(N15="..","..",N15-$B15)</f>
        <v>0.25077905628990216</v>
      </c>
      <c r="O32" s="75">
        <f t="shared" si="14"/>
        <v>-0.4273627452188151</v>
      </c>
      <c r="P32" s="75">
        <f>IF(P15="..","..",P15-$B15)</f>
        <v>-0.6530188487756226</v>
      </c>
    </row>
    <row r="33" spans="1:16" ht="12.75">
      <c r="A33" s="87" t="s">
        <v>12</v>
      </c>
      <c r="B33" s="135"/>
      <c r="C33" s="80"/>
      <c r="D33" s="75">
        <f aca="true" t="shared" si="15" ref="D33:M33">IF(D16="..","..",D16-$B16)</f>
        <v>0.06921292388399847</v>
      </c>
      <c r="E33" s="75">
        <f t="shared" si="15"/>
        <v>-0.33712162815279223</v>
      </c>
      <c r="F33" s="75">
        <f t="shared" si="15"/>
        <v>0.03315996141574251</v>
      </c>
      <c r="G33" s="75">
        <f t="shared" si="15"/>
        <v>-0.6774783186634483</v>
      </c>
      <c r="H33" s="75">
        <f t="shared" si="15"/>
        <v>0.7708545092265591</v>
      </c>
      <c r="I33" s="75">
        <f t="shared" si="15"/>
        <v>0.9413238674847104</v>
      </c>
      <c r="J33" s="75">
        <f t="shared" si="15"/>
        <v>0.08758787483635633</v>
      </c>
      <c r="K33" s="75">
        <f t="shared" si="15"/>
        <v>-0.46841406186902335</v>
      </c>
      <c r="L33" s="75">
        <f t="shared" si="15"/>
        <v>0.015015064436171954</v>
      </c>
      <c r="M33" s="75">
        <f t="shared" si="15"/>
        <v>-0.08656288125909795</v>
      </c>
      <c r="N33" s="75">
        <f t="shared" si="14"/>
        <v>-0.2783643874551762</v>
      </c>
      <c r="O33" s="75">
        <f t="shared" si="14"/>
        <v>-0.07248019985218912</v>
      </c>
      <c r="P33" s="75">
        <f>IF(P16="..","..",P16-$B16)</f>
        <v>0.21135796991910993</v>
      </c>
    </row>
    <row r="34" spans="1:19" ht="12.75">
      <c r="A34" s="84" t="s">
        <v>18</v>
      </c>
      <c r="B34" s="135"/>
      <c r="C34" s="80"/>
      <c r="D34" s="75">
        <f aca="true" t="shared" si="16" ref="D34:M34">IF(D17="..","..",D17-$B17)</f>
        <v>0.7060208469329026</v>
      </c>
      <c r="E34" s="75">
        <f t="shared" si="16"/>
        <v>-0.5304252345449285</v>
      </c>
      <c r="F34" s="75">
        <f t="shared" si="16"/>
        <v>0.04511899519700835</v>
      </c>
      <c r="G34" s="75">
        <f t="shared" si="16"/>
        <v>0.07775172573885825</v>
      </c>
      <c r="H34" s="75">
        <f t="shared" si="16"/>
        <v>0.17760194365380455</v>
      </c>
      <c r="I34" s="75">
        <f t="shared" si="16"/>
        <v>-0.12817097881599793</v>
      </c>
      <c r="J34" s="75">
        <f t="shared" si="16"/>
        <v>-0.07292254925509756</v>
      </c>
      <c r="K34" s="75">
        <f t="shared" si="16"/>
        <v>0.4456150050638179</v>
      </c>
      <c r="L34" s="75">
        <f t="shared" si="16"/>
        <v>0.3088709245131249</v>
      </c>
      <c r="M34" s="75">
        <f t="shared" si="16"/>
        <v>-0.26274114406166493</v>
      </c>
      <c r="N34" s="75">
        <f t="shared" si="14"/>
        <v>-0.060698687488925485</v>
      </c>
      <c r="O34" s="75">
        <f>IF(O17="..","..",O17-$B17)</f>
        <v>0.07700734583477686</v>
      </c>
      <c r="P34" s="75">
        <f>IF(P17="..","..",P17-$B17)</f>
        <v>0.08551892775509451</v>
      </c>
      <c r="S34" s="178"/>
    </row>
    <row r="35" spans="1:17" ht="12.75">
      <c r="A35" s="84" t="s">
        <v>19</v>
      </c>
      <c r="B35" s="135"/>
      <c r="C35" s="80"/>
      <c r="D35" s="81">
        <f aca="true" t="shared" si="17" ref="D35:L35">IF(D18="..","..",D18-$B18)</f>
        <v>0.011888684670350536</v>
      </c>
      <c r="E35" s="81">
        <f t="shared" si="17"/>
        <v>-0.2421666696707847</v>
      </c>
      <c r="F35" s="81">
        <f t="shared" si="17"/>
        <v>0.5505157570697703</v>
      </c>
      <c r="G35" s="81">
        <f t="shared" si="17"/>
        <v>-0.1759915817320028</v>
      </c>
      <c r="H35" s="81">
        <f t="shared" si="17"/>
        <v>-0.062093878545947945</v>
      </c>
      <c r="I35" s="81">
        <f t="shared" si="17"/>
        <v>0.1418520818056459</v>
      </c>
      <c r="J35" s="81">
        <f t="shared" si="17"/>
        <v>-0.017460540643544853</v>
      </c>
      <c r="K35" s="81">
        <f t="shared" si="17"/>
        <v>-0.13438965604321762</v>
      </c>
      <c r="L35" s="81">
        <f t="shared" si="17"/>
        <v>0.0419460804032159</v>
      </c>
      <c r="M35" s="81">
        <f>IF(M18="..","..",M18-$B18)</f>
        <v>-0.07188724161223625</v>
      </c>
      <c r="N35" s="81">
        <f t="shared" si="14"/>
        <v>-0.030324351030905028</v>
      </c>
      <c r="O35" s="81">
        <f t="shared" si="14"/>
        <v>-0.3735440413183255</v>
      </c>
      <c r="P35" s="81">
        <f>IF(P18="..","..",P18-$B18)</f>
        <v>-0.12869660527539573</v>
      </c>
      <c r="Q35" s="81"/>
    </row>
    <row r="36" spans="1:15" ht="12.75">
      <c r="A36" s="80"/>
      <c r="B36" s="147"/>
      <c r="C36" s="80"/>
      <c r="D36" s="147"/>
      <c r="E36" s="2"/>
      <c r="F36" s="2"/>
      <c r="G36" s="2"/>
      <c r="H36" s="2"/>
      <c r="I36" s="2"/>
      <c r="J36" s="2"/>
      <c r="K36" s="2"/>
      <c r="L36" s="2"/>
      <c r="M36" s="2"/>
      <c r="N36" s="2"/>
      <c r="O36" s="147"/>
    </row>
    <row r="37" spans="1:17" ht="19.5" customHeight="1">
      <c r="A37" s="80"/>
      <c r="B37" s="82" t="s">
        <v>85</v>
      </c>
      <c r="C37" s="80"/>
      <c r="D37" s="195" t="s">
        <v>82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2.75">
      <c r="A38" s="80"/>
      <c r="B38" s="82" t="s">
        <v>91</v>
      </c>
      <c r="C38" s="80"/>
      <c r="D38" s="85">
        <v>2001</v>
      </c>
      <c r="E38" s="85">
        <v>2002</v>
      </c>
      <c r="F38" s="85">
        <v>2003</v>
      </c>
      <c r="G38" s="85">
        <v>2004</v>
      </c>
      <c r="H38" s="85">
        <v>2005</v>
      </c>
      <c r="I38" s="85">
        <v>2006</v>
      </c>
      <c r="J38" s="86">
        <v>2007</v>
      </c>
      <c r="K38" s="131">
        <v>2008</v>
      </c>
      <c r="L38" s="131">
        <v>2009</v>
      </c>
      <c r="M38" s="131">
        <v>2010</v>
      </c>
      <c r="N38" s="131">
        <v>2011</v>
      </c>
      <c r="O38" s="131">
        <v>2012</v>
      </c>
      <c r="P38" s="130">
        <v>2013</v>
      </c>
      <c r="Q38" s="130">
        <v>2014</v>
      </c>
    </row>
    <row r="39" spans="1:3" ht="12.75">
      <c r="A39" s="146" t="s">
        <v>75</v>
      </c>
      <c r="B39" s="80"/>
      <c r="C39" s="80"/>
    </row>
    <row r="40" spans="1:16" ht="12.75">
      <c r="A40" s="138" t="s">
        <v>79</v>
      </c>
      <c r="B40" s="73">
        <f>AVERAGE(E40:N40)</f>
        <v>2.881000076485104</v>
      </c>
      <c r="C40" s="80"/>
      <c r="D40" s="74">
        <f>(31*D6+28*D7+31*D8)/(31+28+31)</f>
        <v>2.832804182169871</v>
      </c>
      <c r="E40" s="74">
        <f>(31*E6+28*E7+31*E8)/(31+28+31)</f>
        <v>2.7356227207491775</v>
      </c>
      <c r="F40" s="74">
        <f>(31*F6+28*F7+31*F8)/(31+28+31)</f>
        <v>3.80620894864693</v>
      </c>
      <c r="G40" s="74">
        <f>(31*G6+29*G7+31*G8)/(31+29+31)</f>
        <v>2.7632043636260506</v>
      </c>
      <c r="H40" s="74">
        <f>(31*H6+28*H7+31*H8)/(31+28+31)</f>
        <v>2.386526712478765</v>
      </c>
      <c r="I40" s="74">
        <f>(31*I6+28*I7+31*I8)/(31+28+31)</f>
        <v>2.400215482339788</v>
      </c>
      <c r="J40" s="74">
        <f>(31*J6+28*J7+31*J8)/(31+28+31)</f>
        <v>3.2066023765158813</v>
      </c>
      <c r="K40" s="74">
        <f>(31*K6+29*K7+31*K8)/(31+29+31)</f>
        <v>3.171077387245786</v>
      </c>
      <c r="L40" s="74">
        <f>(31*L6+28*L7+31*L8)/(31+28+31)</f>
        <v>3.0176232898569095</v>
      </c>
      <c r="M40" s="74">
        <f>(31*M6+28*M7+31*M8)/(31+28+31)</f>
        <v>2.70752661946649</v>
      </c>
      <c r="N40" s="74">
        <f>(31*N6+28*N7+31*N8)/(31+28+31)</f>
        <v>2.6153928639252584</v>
      </c>
      <c r="O40" s="74">
        <f>(31*O6+29*O7+31*O8)/(31+29+31)</f>
        <v>3.3688072999861167</v>
      </c>
      <c r="P40" s="74">
        <f>(31*P6+28*P7+31*P8)/(31+28+31)</f>
        <v>2.143623521533244</v>
      </c>
    </row>
    <row r="41" spans="1:18" ht="12.75">
      <c r="A41" s="138" t="s">
        <v>76</v>
      </c>
      <c r="B41" s="73">
        <f>AVERAGE(E41:N41)</f>
        <v>6.4737925130872425</v>
      </c>
      <c r="C41" s="80"/>
      <c r="D41" s="74">
        <f aca="true" t="shared" si="18" ref="D41:M41">(30*D9+31*D10+30*D11)/(30+31+30)</f>
        <v>6.4525378495349</v>
      </c>
      <c r="E41" s="74">
        <f t="shared" si="18"/>
        <v>6.176893542802393</v>
      </c>
      <c r="F41" s="74">
        <f t="shared" si="18"/>
        <v>6.766557750719786</v>
      </c>
      <c r="G41" s="74">
        <f t="shared" si="18"/>
        <v>6.215676987530625</v>
      </c>
      <c r="H41" s="74">
        <f t="shared" si="18"/>
        <v>6.308248306586091</v>
      </c>
      <c r="I41" s="74">
        <f t="shared" si="18"/>
        <v>6.3938957714780695</v>
      </c>
      <c r="J41" s="74">
        <f t="shared" si="18"/>
        <v>5.845500264318036</v>
      </c>
      <c r="K41" s="74">
        <f t="shared" si="18"/>
        <v>6.321356274459987</v>
      </c>
      <c r="L41" s="74">
        <f t="shared" si="18"/>
        <v>6.5261652237875785</v>
      </c>
      <c r="M41" s="74">
        <f t="shared" si="18"/>
        <v>7.216408679779459</v>
      </c>
      <c r="N41" s="74">
        <f>(30*N9+31*N10+30*N11)/(30+31+30)</f>
        <v>6.967222329410398</v>
      </c>
      <c r="O41" s="74">
        <f>(30*O9+31*O10+30*O11)/(30+31+30)</f>
        <v>4.966581096016139</v>
      </c>
      <c r="P41" s="74">
        <f>(30*P9+31*P10+30*P11)/(30+31+30)</f>
        <v>6.11953407894467</v>
      </c>
      <c r="R41" s="174"/>
    </row>
    <row r="42" spans="1:19" ht="12.75">
      <c r="A42" s="138" t="s">
        <v>77</v>
      </c>
      <c r="B42" s="73">
        <f>AVERAGE(E42:N42)</f>
        <v>5.6513118376808436</v>
      </c>
      <c r="C42" s="80"/>
      <c r="D42" s="74">
        <f aca="true" t="shared" si="19" ref="D42:M42">(31*D12+31*D13+30*D14)/(31+31+30)</f>
        <v>5.462754593355984</v>
      </c>
      <c r="E42" s="74">
        <f t="shared" si="19"/>
        <v>5.547617872881792</v>
      </c>
      <c r="F42" s="74">
        <f t="shared" si="19"/>
        <v>6.313262681612925</v>
      </c>
      <c r="G42" s="74">
        <f t="shared" si="19"/>
        <v>5.586284727073023</v>
      </c>
      <c r="H42" s="74">
        <f t="shared" si="19"/>
        <v>5.93728699791659</v>
      </c>
      <c r="I42" s="74">
        <f t="shared" si="19"/>
        <v>6.577998170377755</v>
      </c>
      <c r="J42" s="74">
        <f t="shared" si="19"/>
        <v>5.834445704785189</v>
      </c>
      <c r="K42" s="74">
        <f t="shared" si="19"/>
        <v>4.8210432415219415</v>
      </c>
      <c r="L42" s="74">
        <f t="shared" si="19"/>
        <v>5.694720976749898</v>
      </c>
      <c r="M42" s="74">
        <f t="shared" si="19"/>
        <v>4.873690615063715</v>
      </c>
      <c r="N42" s="74">
        <f>(31*N12+31*N13+30*N14)/(31+31+30)</f>
        <v>5.32676738882561</v>
      </c>
      <c r="O42" s="74">
        <f>(31*O12+31*O13+30*O14)/(31+31+30)</f>
        <v>5.328791469240649</v>
      </c>
      <c r="P42" s="74">
        <f>(31*P12+31*P13+30*P14)/(31+31+30)</f>
        <v>6.332053443952368</v>
      </c>
      <c r="S42" s="174"/>
    </row>
    <row r="43" spans="1:16" ht="12.75">
      <c r="A43" s="138" t="s">
        <v>78</v>
      </c>
      <c r="B43" s="73">
        <f>AVERAGE(E43:N43)</f>
        <v>2.4898016920189097</v>
      </c>
      <c r="C43" s="80"/>
      <c r="D43" s="74">
        <f aca="true" t="shared" si="20" ref="D43:M43">(31*D15+30*D16+31*D17)/(31+30+31)</f>
        <v>2.790973040388414</v>
      </c>
      <c r="E43" s="74">
        <f t="shared" si="20"/>
        <v>2.0658897511452796</v>
      </c>
      <c r="F43" s="74">
        <f t="shared" si="20"/>
        <v>2.814558880773082</v>
      </c>
      <c r="G43" s="74">
        <f t="shared" si="20"/>
        <v>2.240035802806871</v>
      </c>
      <c r="H43" s="74">
        <f t="shared" si="20"/>
        <v>2.6022198217690256</v>
      </c>
      <c r="I43" s="74">
        <f t="shared" si="20"/>
        <v>2.6725343768694887</v>
      </c>
      <c r="J43" s="74">
        <f t="shared" si="20"/>
        <v>2.537609271611616</v>
      </c>
      <c r="K43" s="74">
        <f t="shared" si="20"/>
        <v>2.6628103812071635</v>
      </c>
      <c r="L43" s="74">
        <f t="shared" si="20"/>
        <v>2.424627729751763</v>
      </c>
      <c r="M43" s="74">
        <f t="shared" si="20"/>
        <v>2.414651388223128</v>
      </c>
      <c r="N43" s="74">
        <f>(31*N15+30*N16+31*N17)/(31+30+31)</f>
        <v>2.4630795160316814</v>
      </c>
      <c r="O43" s="74">
        <f>(31*O15+30*O16+31*O17)/(31+30+31)</f>
        <v>2.3481123074920522</v>
      </c>
      <c r="P43" s="74">
        <f>(31*P15+30*P16+31*P17)/(31+30+31)</f>
        <v>2.3674999696921373</v>
      </c>
    </row>
    <row r="44" spans="1:14" ht="12.75">
      <c r="A44" s="138"/>
      <c r="B44" s="73"/>
      <c r="C44" s="80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7" ht="12.75">
      <c r="A45" s="80"/>
      <c r="B45" s="141"/>
      <c r="C45" s="80"/>
      <c r="D45" s="194" t="s">
        <v>80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</row>
    <row r="46" spans="1:17" ht="12.75">
      <c r="A46" s="80"/>
      <c r="B46" s="141"/>
      <c r="C46" s="80"/>
      <c r="D46" s="83">
        <v>2001</v>
      </c>
      <c r="E46" s="83">
        <v>2002</v>
      </c>
      <c r="F46" s="83">
        <v>2003</v>
      </c>
      <c r="G46" s="83">
        <v>2004</v>
      </c>
      <c r="H46" s="83">
        <v>2005</v>
      </c>
      <c r="I46" s="101">
        <v>2006</v>
      </c>
      <c r="J46" s="101">
        <v>2007</v>
      </c>
      <c r="K46" s="101">
        <v>2008</v>
      </c>
      <c r="L46" s="136">
        <v>2009</v>
      </c>
      <c r="M46" s="136">
        <v>2010</v>
      </c>
      <c r="N46" s="136">
        <v>2011</v>
      </c>
      <c r="O46" s="136">
        <v>2012</v>
      </c>
      <c r="P46" s="190">
        <v>2013</v>
      </c>
      <c r="Q46" s="190">
        <v>2014</v>
      </c>
    </row>
    <row r="47" spans="1:15" ht="12.75">
      <c r="A47" s="146" t="s">
        <v>75</v>
      </c>
      <c r="B47" s="147"/>
      <c r="C47" s="80"/>
      <c r="O47" s="80"/>
    </row>
    <row r="48" spans="1:16" ht="12.75">
      <c r="A48" s="138" t="s">
        <v>79</v>
      </c>
      <c r="B48" s="73"/>
      <c r="C48" s="80"/>
      <c r="D48" s="75">
        <f aca="true" t="shared" si="21" ref="D48:M48">IF(D40="..","..",D40-$B40)</f>
        <v>-0.048195894315232746</v>
      </c>
      <c r="E48" s="75">
        <f t="shared" si="21"/>
        <v>-0.14537735573592636</v>
      </c>
      <c r="F48" s="75">
        <f t="shared" si="21"/>
        <v>0.9252088721618263</v>
      </c>
      <c r="G48" s="75">
        <f t="shared" si="21"/>
        <v>-0.11779571285905321</v>
      </c>
      <c r="H48" s="75">
        <f t="shared" si="21"/>
        <v>-0.494473364006339</v>
      </c>
      <c r="I48" s="75">
        <f t="shared" si="21"/>
        <v>-0.48078459414531594</v>
      </c>
      <c r="J48" s="75">
        <f t="shared" si="21"/>
        <v>0.3256023000307775</v>
      </c>
      <c r="K48" s="75">
        <f t="shared" si="21"/>
        <v>0.2900773107606822</v>
      </c>
      <c r="L48" s="75">
        <f t="shared" si="21"/>
        <v>0.13662321337180572</v>
      </c>
      <c r="M48" s="75">
        <f t="shared" si="21"/>
        <v>-0.1734734570186136</v>
      </c>
      <c r="N48" s="75">
        <f aca="true" t="shared" si="22" ref="N48:O50">IF(N40="..","..",N40-$B40)</f>
        <v>-0.26560721255984543</v>
      </c>
      <c r="O48" s="75">
        <f t="shared" si="22"/>
        <v>0.4878072235010129</v>
      </c>
      <c r="P48" s="75">
        <f>IF(P40="..","..",P40-$B40)</f>
        <v>-0.7373765549518598</v>
      </c>
    </row>
    <row r="49" spans="1:16" ht="12.75">
      <c r="A49" s="138" t="s">
        <v>76</v>
      </c>
      <c r="B49" s="73"/>
      <c r="C49" s="80"/>
      <c r="D49" s="75">
        <f aca="true" t="shared" si="23" ref="D49:M49">IF(D41="..","..",D41-$B41)</f>
        <v>-0.021254663552342734</v>
      </c>
      <c r="E49" s="75">
        <f t="shared" si="23"/>
        <v>-0.29689897028484946</v>
      </c>
      <c r="F49" s="75">
        <f t="shared" si="23"/>
        <v>0.29276523763254314</v>
      </c>
      <c r="G49" s="75">
        <f t="shared" si="23"/>
        <v>-0.2581155255566179</v>
      </c>
      <c r="H49" s="75">
        <f t="shared" si="23"/>
        <v>-0.16554420650115187</v>
      </c>
      <c r="I49" s="75">
        <f t="shared" si="23"/>
        <v>-0.07989674160917293</v>
      </c>
      <c r="J49" s="75">
        <f t="shared" si="23"/>
        <v>-0.6282922487692062</v>
      </c>
      <c r="K49" s="75">
        <f t="shared" si="23"/>
        <v>-0.15243623862725553</v>
      </c>
      <c r="L49" s="75">
        <f t="shared" si="23"/>
        <v>0.052372710700336</v>
      </c>
      <c r="M49" s="75">
        <f t="shared" si="23"/>
        <v>0.7426161666922164</v>
      </c>
      <c r="N49" s="75">
        <f t="shared" si="22"/>
        <v>0.49342981632315563</v>
      </c>
      <c r="O49" s="75">
        <f t="shared" si="22"/>
        <v>-1.5072114170711037</v>
      </c>
      <c r="P49" s="75">
        <f>IF(P41="..","..",P41-$B41)</f>
        <v>-0.3542584341425723</v>
      </c>
    </row>
    <row r="50" spans="1:16" ht="12.75">
      <c r="A50" s="138" t="s">
        <v>77</v>
      </c>
      <c r="B50" s="73"/>
      <c r="C50" s="80"/>
      <c r="D50" s="75">
        <f aca="true" t="shared" si="24" ref="D50:M50">IF(D42="..","..",D42-$B42)</f>
        <v>-0.18855724432485932</v>
      </c>
      <c r="E50" s="75">
        <f t="shared" si="24"/>
        <v>-0.10369396479905113</v>
      </c>
      <c r="F50" s="75">
        <f t="shared" si="24"/>
        <v>0.6619508439320816</v>
      </c>
      <c r="G50" s="75">
        <f t="shared" si="24"/>
        <v>-0.0650271106078204</v>
      </c>
      <c r="H50" s="75">
        <f t="shared" si="24"/>
        <v>0.2859751602357461</v>
      </c>
      <c r="I50" s="75">
        <f t="shared" si="24"/>
        <v>0.926686332696911</v>
      </c>
      <c r="J50" s="75">
        <f t="shared" si="24"/>
        <v>0.18313386710434543</v>
      </c>
      <c r="K50" s="75">
        <f t="shared" si="24"/>
        <v>-0.830268596158902</v>
      </c>
      <c r="L50" s="75">
        <f t="shared" si="24"/>
        <v>0.043409139069054525</v>
      </c>
      <c r="M50" s="75">
        <f t="shared" si="24"/>
        <v>-0.7776212226171282</v>
      </c>
      <c r="N50" s="75">
        <f t="shared" si="22"/>
        <v>-0.32454444885523337</v>
      </c>
      <c r="O50" s="75">
        <f t="shared" si="22"/>
        <v>-0.3225203684401947</v>
      </c>
      <c r="P50" s="75">
        <f>IF(P42="..","..",P42-$B42)</f>
        <v>0.6807416062715248</v>
      </c>
    </row>
    <row r="51" spans="1:16" ht="12.75">
      <c r="A51" s="138" t="s">
        <v>78</v>
      </c>
      <c r="B51" s="73"/>
      <c r="C51" s="80"/>
      <c r="D51" s="75">
        <f aca="true" t="shared" si="25" ref="D51:M51">IF(D43="..","..",D43-$B43)</f>
        <v>0.30117134836950443</v>
      </c>
      <c r="E51" s="75">
        <f t="shared" si="25"/>
        <v>-0.42391194087363004</v>
      </c>
      <c r="F51" s="75">
        <f t="shared" si="25"/>
        <v>0.32475718875417225</v>
      </c>
      <c r="G51" s="75">
        <f t="shared" si="25"/>
        <v>-0.24976588921203868</v>
      </c>
      <c r="H51" s="75">
        <f t="shared" si="25"/>
        <v>0.11241812975011589</v>
      </c>
      <c r="I51" s="75">
        <f t="shared" si="25"/>
        <v>0.18273268485057903</v>
      </c>
      <c r="J51" s="75">
        <f t="shared" si="25"/>
        <v>0.04780757959270643</v>
      </c>
      <c r="K51" s="75">
        <f t="shared" si="25"/>
        <v>0.17300868918825385</v>
      </c>
      <c r="L51" s="75">
        <f t="shared" si="25"/>
        <v>-0.06517396226714656</v>
      </c>
      <c r="M51" s="75">
        <f t="shared" si="25"/>
        <v>-0.07515030379578169</v>
      </c>
      <c r="N51" s="75">
        <f>IF(N43="..","..",N43-$B43)</f>
        <v>-0.026722175987228258</v>
      </c>
      <c r="O51" s="75">
        <f>IF(O43="..","..",O43-$B43)</f>
        <v>-0.14168938452685742</v>
      </c>
      <c r="P51" s="75">
        <f>IF(P43="..","..",P43-$B43)</f>
        <v>-0.12230172232677239</v>
      </c>
    </row>
    <row r="52" spans="1:15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.75">
      <c r="A53" s="22" t="s">
        <v>83</v>
      </c>
      <c r="B53" s="124"/>
      <c r="C53" s="124"/>
      <c r="D53" s="124"/>
      <c r="E53" s="80"/>
      <c r="F53" s="105"/>
      <c r="G53" s="105"/>
      <c r="H53" s="105"/>
      <c r="I53" s="105"/>
      <c r="J53" s="80"/>
      <c r="K53" s="80"/>
      <c r="L53" s="80"/>
      <c r="M53" s="80"/>
      <c r="N53" s="80"/>
      <c r="O53" s="80"/>
    </row>
    <row r="54" spans="1:15" ht="12.75">
      <c r="A54" s="177" t="s">
        <v>97</v>
      </c>
      <c r="B54" s="124"/>
      <c r="C54" s="124"/>
      <c r="D54" s="125"/>
      <c r="E54" s="73"/>
      <c r="F54" s="73"/>
      <c r="G54" s="73"/>
      <c r="I54" s="73"/>
      <c r="J54" s="74"/>
      <c r="K54" s="74"/>
      <c r="L54" s="73"/>
      <c r="M54" s="73"/>
      <c r="N54" s="73"/>
      <c r="O54" s="80"/>
    </row>
    <row r="55" spans="1:15" ht="12.75">
      <c r="A55" s="22" t="s">
        <v>84</v>
      </c>
      <c r="B55" s="80"/>
      <c r="C55" s="80"/>
      <c r="D55" s="80"/>
      <c r="E55" s="80"/>
      <c r="F55" s="80"/>
      <c r="G55" s="80"/>
      <c r="H55" s="105"/>
      <c r="I55" s="105"/>
      <c r="J55" s="74"/>
      <c r="K55" s="74"/>
      <c r="L55" s="73"/>
      <c r="M55" s="74"/>
      <c r="N55" s="74"/>
      <c r="O55" s="80"/>
    </row>
    <row r="56" spans="1:15" ht="12.75">
      <c r="A56" s="153" t="s">
        <v>100</v>
      </c>
      <c r="B56" s="124"/>
      <c r="C56" s="124"/>
      <c r="D56" s="124"/>
      <c r="E56" s="80"/>
      <c r="F56" s="105"/>
      <c r="G56" s="105"/>
      <c r="H56" s="105"/>
      <c r="I56" s="105"/>
      <c r="J56" s="80"/>
      <c r="K56" s="80"/>
      <c r="L56" s="80"/>
      <c r="M56" s="80"/>
      <c r="N56" s="80"/>
      <c r="O56" s="80"/>
    </row>
    <row r="57" spans="1:15" ht="12.75">
      <c r="A57" s="177" t="s">
        <v>95</v>
      </c>
      <c r="B57" s="124"/>
      <c r="C57" s="124"/>
      <c r="D57" s="124"/>
      <c r="E57" s="80"/>
      <c r="F57" s="80"/>
      <c r="J57" s="74"/>
      <c r="K57" s="74"/>
      <c r="L57" s="73"/>
      <c r="M57" s="73"/>
      <c r="N57" s="73"/>
      <c r="O57" s="80"/>
    </row>
    <row r="58" spans="1:15" ht="12.75">
      <c r="A58" s="153" t="s">
        <v>92</v>
      </c>
      <c r="B58" s="80"/>
      <c r="C58" s="80"/>
      <c r="D58" s="80"/>
      <c r="E58" s="80"/>
      <c r="F58" s="80"/>
      <c r="G58" s="80"/>
      <c r="H58" s="80"/>
      <c r="I58" s="80"/>
      <c r="J58" s="74"/>
      <c r="K58" s="74"/>
      <c r="L58" s="73"/>
      <c r="M58" s="74"/>
      <c r="N58" s="74"/>
      <c r="O58" s="80"/>
    </row>
    <row r="59" spans="1:52" s="18" customFormat="1" ht="12.75">
      <c r="A59" s="22" t="s">
        <v>90</v>
      </c>
      <c r="B59" s="26"/>
      <c r="C59" s="26"/>
      <c r="D59" s="26"/>
      <c r="E59" s="104"/>
      <c r="F59" s="162"/>
      <c r="G59" s="162"/>
      <c r="H59" s="162"/>
      <c r="I59" s="128"/>
      <c r="J59" s="156"/>
      <c r="K59" s="26"/>
      <c r="L59" s="26"/>
      <c r="M59" s="104"/>
      <c r="N59" s="10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7"/>
      <c r="AT59" s="27"/>
      <c r="AU59" s="27"/>
      <c r="AV59" s="27"/>
      <c r="AW59" s="27"/>
      <c r="AX59" s="27"/>
      <c r="AY59" s="27"/>
      <c r="AZ59" s="27"/>
    </row>
    <row r="60" spans="1:15" ht="12.75">
      <c r="A60" s="177" t="s">
        <v>96</v>
      </c>
      <c r="B60" s="124"/>
      <c r="C60" s="124"/>
      <c r="D60" s="125"/>
      <c r="E60" s="73"/>
      <c r="F60" s="73"/>
      <c r="G60" s="73"/>
      <c r="I60" s="73"/>
      <c r="J60" s="74"/>
      <c r="K60" s="74"/>
      <c r="L60" s="73"/>
      <c r="M60" s="73"/>
      <c r="N60" s="73"/>
      <c r="O60" s="80"/>
    </row>
    <row r="61" spans="1:15" ht="12.75">
      <c r="A61" s="80"/>
      <c r="B61" s="80"/>
      <c r="C61" s="80"/>
      <c r="D61" s="80"/>
      <c r="E61" s="80"/>
      <c r="F61" s="80"/>
      <c r="G61" s="80"/>
      <c r="H61" s="80"/>
      <c r="I61" s="80"/>
      <c r="J61" s="74"/>
      <c r="K61" s="74"/>
      <c r="L61" s="73"/>
      <c r="M61" s="74"/>
      <c r="N61" s="74"/>
      <c r="O61" s="80"/>
    </row>
    <row r="62" spans="2:15" ht="12.75">
      <c r="B62" s="80"/>
      <c r="C62" s="80"/>
      <c r="D62" s="80"/>
      <c r="E62" s="80"/>
      <c r="F62" s="80"/>
      <c r="G62" s="73"/>
      <c r="H62" s="80"/>
      <c r="I62" s="80"/>
      <c r="J62" s="74"/>
      <c r="K62" s="74"/>
      <c r="L62" s="73"/>
      <c r="M62" s="74"/>
      <c r="N62" s="74"/>
      <c r="O62" s="80"/>
    </row>
    <row r="63" spans="1:15" ht="12.75">
      <c r="A63" s="80"/>
      <c r="B63" s="80"/>
      <c r="C63" s="80"/>
      <c r="D63" s="80"/>
      <c r="E63" s="80"/>
      <c r="F63" s="80"/>
      <c r="G63" s="105"/>
      <c r="H63" s="80"/>
      <c r="I63" s="80"/>
      <c r="J63" s="73"/>
      <c r="K63" s="74"/>
      <c r="L63" s="73"/>
      <c r="M63" s="74"/>
      <c r="N63" s="74"/>
      <c r="O63" s="80"/>
    </row>
    <row r="64" spans="1:15" ht="12.75">
      <c r="A64" s="80"/>
      <c r="B64" s="80"/>
      <c r="C64" s="80"/>
      <c r="D64" s="80"/>
      <c r="E64" s="80"/>
      <c r="F64" s="80"/>
      <c r="G64" s="80"/>
      <c r="H64" s="80"/>
      <c r="I64" s="80"/>
      <c r="J64" s="73"/>
      <c r="K64" s="74"/>
      <c r="L64" s="73"/>
      <c r="M64" s="80"/>
      <c r="N64" s="80"/>
      <c r="O64" s="80"/>
    </row>
    <row r="65" spans="1:15" ht="12.75">
      <c r="A65" s="80"/>
      <c r="B65" s="80"/>
      <c r="C65" s="80"/>
      <c r="D65" s="80"/>
      <c r="E65" s="80"/>
      <c r="F65" s="80"/>
      <c r="G65" s="80"/>
      <c r="H65" s="80"/>
      <c r="I65" s="80"/>
      <c r="J65" s="73"/>
      <c r="K65" s="74"/>
      <c r="L65" s="73"/>
      <c r="M65" s="80"/>
      <c r="N65" s="80"/>
      <c r="O65" s="80"/>
    </row>
    <row r="66" spans="1:15" ht="12.75">
      <c r="A66" s="80"/>
      <c r="B66" s="80"/>
      <c r="C66" s="80"/>
      <c r="D66" s="80"/>
      <c r="E66" s="80"/>
      <c r="F66" s="80"/>
      <c r="G66" s="80"/>
      <c r="H66" s="80"/>
      <c r="I66" s="80"/>
      <c r="J66" s="135"/>
      <c r="K66" s="74"/>
      <c r="L66" s="73"/>
      <c r="M66" s="80"/>
      <c r="N66" s="80"/>
      <c r="O66" s="80"/>
    </row>
    <row r="67" spans="1:15" ht="12.7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1:15" ht="12.7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12.7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1:15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1:15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pans="1:15" ht="12.7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pans="1:15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4" spans="1:15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1:15" ht="12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pans="1:15" ht="12.7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pans="1:15" ht="12.7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pans="1:15" ht="12.7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pans="1:15" ht="12.7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pans="1:15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pans="1:15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pans="1:15" ht="12.7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1:15" ht="12.7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pans="1:15" ht="12.7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pans="1:15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pans="1:15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pans="1:15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pans="1:15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pans="1:15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1:15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</row>
    <row r="91" spans="1:15" ht="12.7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</row>
    <row r="92" spans="1:15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</row>
    <row r="93" spans="1:15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pans="1:15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1:15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pans="1:15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</row>
    <row r="97" spans="1:15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ht="12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</row>
    <row r="99" spans="1:15" ht="12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</row>
  </sheetData>
  <sheetProtection/>
  <mergeCells count="4">
    <mergeCell ref="D3:Q3"/>
    <mergeCell ref="D20:Q20"/>
    <mergeCell ref="D37:Q37"/>
    <mergeCell ref="D45:Q45"/>
  </mergeCells>
  <hyperlinks>
    <hyperlink ref="A54" r:id="rId1" display="http://www.metoffice.gov.uk/public/weather/climate-historic/#?tab=climateHistoric"/>
    <hyperlink ref="A57" r:id="rId2" display="https://www.gov.uk/government/statistical-data-sets/maps-of-uk-weather-stations"/>
  </hyperlink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65" r:id="rId3"/>
  <ignoredErrors>
    <ignoredError sqref="G40:K40 G18:K18 O40 O18" formula="1"/>
    <ignoredError sqref="B6:B11 B12:B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222"/>
  <sheetViews>
    <sheetView zoomScalePageLayoutView="0" workbookViewId="0" topLeftCell="A1">
      <selection activeCell="A1" sqref="A1:A40"/>
    </sheetView>
  </sheetViews>
  <sheetFormatPr defaultColWidth="9.140625" defaultRowHeight="12.75"/>
  <cols>
    <col min="1" max="1" width="6.7109375" style="123" customWidth="1"/>
    <col min="2" max="2" width="19.140625" style="28" customWidth="1"/>
    <col min="3" max="3" width="8.7109375" style="28" customWidth="1"/>
    <col min="4" max="4" width="4.7109375" style="28" customWidth="1"/>
    <col min="5" max="10" width="8.7109375" style="18" customWidth="1"/>
    <col min="11" max="11" width="4.140625" style="18" customWidth="1"/>
    <col min="12" max="14" width="8.7109375" style="18" customWidth="1"/>
    <col min="15" max="15" width="4.00390625" style="18" customWidth="1"/>
    <col min="16" max="16" width="3.8515625" style="18" customWidth="1"/>
    <col min="17" max="17" width="8.00390625" style="18" customWidth="1"/>
    <col min="18" max="16384" width="9.140625" style="18" customWidth="1"/>
  </cols>
  <sheetData>
    <row r="1" spans="1:4" ht="33" customHeight="1">
      <c r="A1" s="198">
        <v>50</v>
      </c>
      <c r="B1" s="117"/>
      <c r="C1" s="113"/>
      <c r="D1" s="113"/>
    </row>
    <row r="2" spans="1:14" s="41" customFormat="1" ht="24.75" customHeight="1">
      <c r="A2" s="198"/>
      <c r="B2" s="118" t="s">
        <v>70</v>
      </c>
      <c r="C2" s="119"/>
      <c r="D2" s="119"/>
      <c r="E2" s="66"/>
      <c r="F2" s="66"/>
      <c r="G2" s="66"/>
      <c r="H2" s="66"/>
      <c r="I2" s="66"/>
      <c r="J2" s="66"/>
      <c r="K2" s="66"/>
      <c r="L2" s="66"/>
      <c r="M2" s="120"/>
      <c r="N2" s="121" t="s">
        <v>65</v>
      </c>
    </row>
    <row r="3" spans="1:13" s="41" customFormat="1" ht="12" customHeight="1">
      <c r="A3" s="198"/>
      <c r="B3" s="67"/>
      <c r="C3" s="115"/>
      <c r="D3" s="67"/>
      <c r="E3" s="106"/>
      <c r="F3" s="106"/>
      <c r="G3" s="68"/>
      <c r="H3" s="68"/>
      <c r="I3" s="68"/>
      <c r="J3" s="106"/>
      <c r="K3" s="69"/>
      <c r="L3" s="68"/>
      <c r="M3" s="70"/>
    </row>
    <row r="4" spans="1:53" s="20" customFormat="1" ht="16.5" customHeight="1">
      <c r="A4" s="198"/>
      <c r="B4" s="55" t="s">
        <v>23</v>
      </c>
      <c r="C4" s="55" t="s">
        <v>69</v>
      </c>
      <c r="D4" s="55"/>
      <c r="E4" s="196" t="s">
        <v>61</v>
      </c>
      <c r="F4" s="196"/>
      <c r="G4" s="196"/>
      <c r="H4" s="196"/>
      <c r="I4" s="196"/>
      <c r="J4" s="196"/>
      <c r="K4" s="103"/>
      <c r="L4" s="197" t="s">
        <v>63</v>
      </c>
      <c r="M4" s="197"/>
      <c r="N4" s="19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s="20" customFormat="1" ht="12.75" customHeight="1">
      <c r="A5" s="198"/>
      <c r="B5" s="56"/>
      <c r="C5" s="63" t="s">
        <v>62</v>
      </c>
      <c r="D5" s="56"/>
      <c r="E5" s="57">
        <v>2003</v>
      </c>
      <c r="F5" s="57">
        <v>2004</v>
      </c>
      <c r="G5" s="57">
        <v>2005</v>
      </c>
      <c r="H5" s="57">
        <v>2006</v>
      </c>
      <c r="I5" s="57">
        <v>2007</v>
      </c>
      <c r="J5" s="57" t="s">
        <v>64</v>
      </c>
      <c r="K5" s="103"/>
      <c r="L5" s="57">
        <f>H5</f>
        <v>2006</v>
      </c>
      <c r="M5" s="57">
        <f>I5</f>
        <v>2007</v>
      </c>
      <c r="N5" s="57" t="str">
        <f>J5</f>
        <v>2008p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23" customFormat="1" ht="12" customHeight="1">
      <c r="A6" s="198"/>
      <c r="B6" s="108" t="s">
        <v>14</v>
      </c>
      <c r="C6" s="108"/>
      <c r="D6" s="108"/>
      <c r="E6" s="55"/>
      <c r="F6" s="55"/>
      <c r="G6" s="64"/>
      <c r="H6" s="58"/>
      <c r="I6" s="58"/>
      <c r="J6" s="58"/>
      <c r="K6" s="55"/>
      <c r="L6" s="59"/>
      <c r="M6" s="60"/>
      <c r="N6" s="18"/>
      <c r="O6" s="18"/>
      <c r="P6" s="18"/>
      <c r="Q6" s="34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s="23" customFormat="1" ht="12" customHeight="1">
      <c r="A7" s="198"/>
      <c r="B7" s="55" t="s">
        <v>1</v>
      </c>
      <c r="C7" s="110">
        <f>Data!B6</f>
        <v>1.8336148873635387</v>
      </c>
      <c r="D7" s="55"/>
      <c r="E7" s="110">
        <f>Data!F6</f>
        <v>2.3230012842852785</v>
      </c>
      <c r="F7" s="110">
        <f>Data!G6</f>
        <v>1.684897276135668</v>
      </c>
      <c r="G7" s="110">
        <f>Data!H6</f>
        <v>1.975580281344731</v>
      </c>
      <c r="H7" s="110">
        <f>Data!I6</f>
        <v>1.6900481926216047</v>
      </c>
      <c r="I7" s="110">
        <f>Data!J6</f>
        <v>2.071889424349836</v>
      </c>
      <c r="J7" s="110">
        <f>Data!K6</f>
        <v>1.573816467416538</v>
      </c>
      <c r="K7" s="55"/>
      <c r="L7" s="90">
        <f>Data!I23</f>
        <v>-0.14356669474193406</v>
      </c>
      <c r="M7" s="90">
        <f>Data!J23</f>
        <v>0.23827453698629708</v>
      </c>
      <c r="N7" s="90">
        <f>Data!K23</f>
        <v>-0.2597984199470007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5"/>
      <c r="AT7" s="25"/>
      <c r="AU7" s="25"/>
      <c r="AV7" s="25"/>
      <c r="AW7" s="25"/>
      <c r="AX7" s="25"/>
      <c r="AY7" s="25"/>
      <c r="AZ7" s="25"/>
      <c r="BA7" s="22"/>
    </row>
    <row r="8" spans="1:53" s="23" customFormat="1" ht="12" customHeight="1">
      <c r="A8" s="198"/>
      <c r="B8" s="72" t="s">
        <v>2</v>
      </c>
      <c r="C8" s="110">
        <f>Data!B7</f>
        <v>2.7012025062072516</v>
      </c>
      <c r="D8" s="72"/>
      <c r="E8" s="110">
        <f>Data!F7</f>
        <v>3.623941010256153</v>
      </c>
      <c r="F8" s="110">
        <f>Data!G7</f>
        <v>2.9013596866902955</v>
      </c>
      <c r="G8" s="110">
        <f>Data!H7</f>
        <v>2.56347038541698</v>
      </c>
      <c r="H8" s="110">
        <f>Data!I7</f>
        <v>2.338342714014373</v>
      </c>
      <c r="I8" s="110">
        <f>Data!J7</f>
        <v>2.513312381993265</v>
      </c>
      <c r="J8" s="110">
        <f>Data!K7</f>
        <v>4.2153280501709585</v>
      </c>
      <c r="K8" s="55"/>
      <c r="L8" s="90">
        <f>Data!I24</f>
        <v>-0.36285979219287867</v>
      </c>
      <c r="M8" s="90">
        <f>Data!J24</f>
        <v>-0.18789012421398654</v>
      </c>
      <c r="N8" s="90">
        <f>Data!K24</f>
        <v>1.514125543963707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5"/>
      <c r="AT8" s="25"/>
      <c r="AU8" s="25"/>
      <c r="AV8" s="25"/>
      <c r="AW8" s="25"/>
      <c r="AX8" s="25"/>
      <c r="AY8" s="25"/>
      <c r="AZ8" s="25"/>
      <c r="BA8" s="22"/>
    </row>
    <row r="9" spans="1:53" s="23" customFormat="1" ht="12" customHeight="1">
      <c r="A9" s="198"/>
      <c r="B9" s="55" t="s">
        <v>15</v>
      </c>
      <c r="C9" s="110">
        <f>Data!B8</f>
        <v>4.086968858160891</v>
      </c>
      <c r="D9" s="55"/>
      <c r="E9" s="110">
        <f>Data!F8</f>
        <v>5.454045718651865</v>
      </c>
      <c r="F9" s="110">
        <f>Data!G8</f>
        <v>3.712269374701494</v>
      </c>
      <c r="G9" s="110">
        <f>Data!H8</f>
        <v>2.637653051926669</v>
      </c>
      <c r="H9" s="110">
        <f>Data!I8</f>
        <v>3.1662678531260884</v>
      </c>
      <c r="I9" s="110">
        <f>Data!J8</f>
        <v>4.967512743089451</v>
      </c>
      <c r="J9" s="110">
        <f>Data!K8</f>
        <v>3.7914586546611644</v>
      </c>
      <c r="K9" s="55"/>
      <c r="L9" s="90">
        <f>Data!I25</f>
        <v>-0.920701005034803</v>
      </c>
      <c r="M9" s="90">
        <f>Data!J25</f>
        <v>0.8805438849285592</v>
      </c>
      <c r="N9" s="90">
        <f>Data!K25</f>
        <v>-0.295510203499727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5"/>
      <c r="AT9" s="25"/>
      <c r="AU9" s="25"/>
      <c r="AV9" s="25"/>
      <c r="AW9" s="25"/>
      <c r="AX9" s="25"/>
      <c r="AY9" s="25"/>
      <c r="AZ9" s="25"/>
      <c r="BA9" s="22"/>
    </row>
    <row r="10" spans="1:53" s="23" customFormat="1" ht="12" customHeight="1">
      <c r="A10" s="198"/>
      <c r="B10" s="72" t="s">
        <v>5</v>
      </c>
      <c r="C10" s="110">
        <f>Data!B9</f>
        <v>6.124128239548359</v>
      </c>
      <c r="D10" s="72"/>
      <c r="E10" s="110">
        <f>Data!F9</f>
        <v>6.728072545635056</v>
      </c>
      <c r="F10" s="110">
        <f>Data!G9</f>
        <v>4.786703685295929</v>
      </c>
      <c r="G10" s="110">
        <f>Data!H9</f>
        <v>5.096424981002245</v>
      </c>
      <c r="H10" s="110">
        <f>Data!I9</f>
        <v>5.574045969941977</v>
      </c>
      <c r="I10" s="110">
        <f>Data!J9</f>
        <v>7.270185290533762</v>
      </c>
      <c r="J10" s="110">
        <f>Data!K9</f>
        <v>5.330110547787731</v>
      </c>
      <c r="K10" s="55"/>
      <c r="L10" s="90">
        <f>Data!I26</f>
        <v>-0.5500822696063814</v>
      </c>
      <c r="M10" s="90">
        <f>Data!J26</f>
        <v>1.1460570509854033</v>
      </c>
      <c r="N10" s="90">
        <f>Data!K26</f>
        <v>-0.7940176917606276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s="23" customFormat="1" ht="12" customHeight="1">
      <c r="A11" s="198"/>
      <c r="B11" s="55" t="s">
        <v>6</v>
      </c>
      <c r="C11" s="110">
        <f>Data!B10</f>
        <v>6.4633569616944</v>
      </c>
      <c r="D11" s="55"/>
      <c r="E11" s="110">
        <f>Data!F10</f>
        <v>6.390996309093335</v>
      </c>
      <c r="F11" s="110">
        <f>Data!G10</f>
        <v>6.853932731834798</v>
      </c>
      <c r="G11" s="110">
        <f>Data!H10</f>
        <v>7.180347400373888</v>
      </c>
      <c r="H11" s="110">
        <f>Data!I10</f>
        <v>5.670979325282526</v>
      </c>
      <c r="I11" s="110">
        <f>Data!J10</f>
        <v>5.449344479752644</v>
      </c>
      <c r="J11" s="110">
        <f>Data!K10</f>
        <v>6.502957181904888</v>
      </c>
      <c r="K11" s="55"/>
      <c r="L11" s="90">
        <f>Data!I27</f>
        <v>-0.7923776364118735</v>
      </c>
      <c r="M11" s="90">
        <f>Data!J27</f>
        <v>-1.014012481941756</v>
      </c>
      <c r="N11" s="90">
        <f>Data!K27</f>
        <v>0.039600220210488146</v>
      </c>
      <c r="O11" s="2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s="23" customFormat="1" ht="12" customHeight="1">
      <c r="A12" s="198"/>
      <c r="B12" s="55" t="s">
        <v>16</v>
      </c>
      <c r="C12" s="110">
        <f>Data!B11</f>
        <v>6.834240189732062</v>
      </c>
      <c r="D12" s="55"/>
      <c r="E12" s="110">
        <f>Data!F11</f>
        <v>7.1931231121518495</v>
      </c>
      <c r="F12" s="110">
        <f>Data!G11</f>
        <v>6.985119353984343</v>
      </c>
      <c r="G12" s="110">
        <f>Data!H11</f>
        <v>6.618902568589209</v>
      </c>
      <c r="H12" s="110">
        <f>Data!I11</f>
        <v>7.9607592340828885</v>
      </c>
      <c r="I12" s="110">
        <f>Data!J11</f>
        <v>4.830176215486552</v>
      </c>
      <c r="J12" s="110">
        <f>Data!K11</f>
        <v>7.124947730105847</v>
      </c>
      <c r="K12" s="55"/>
      <c r="L12" s="90">
        <f>Data!I28</f>
        <v>1.1265190443508262</v>
      </c>
      <c r="M12" s="90">
        <f>Data!J28</f>
        <v>-2.0040639742455104</v>
      </c>
      <c r="N12" s="90">
        <f>Data!K28</f>
        <v>0.2907075403737842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s="23" customFormat="1" ht="12" customHeight="1">
      <c r="A13" s="198"/>
      <c r="B13" s="72" t="s">
        <v>8</v>
      </c>
      <c r="C13" s="110">
        <f>Data!B12</f>
        <v>6.200640933743936</v>
      </c>
      <c r="D13" s="72"/>
      <c r="E13" s="110">
        <f>Data!F12</f>
        <v>5.89014171278812</v>
      </c>
      <c r="F13" s="110">
        <f>Data!G12</f>
        <v>5.5768446499089315</v>
      </c>
      <c r="G13" s="110">
        <f>Data!H12</f>
        <v>5.802822955296718</v>
      </c>
      <c r="H13" s="110">
        <f>Data!I12</f>
        <v>9.285922929238165</v>
      </c>
      <c r="I13" s="110">
        <f>Data!J12</f>
        <v>5.964100480957305</v>
      </c>
      <c r="J13" s="110">
        <f>Data!K12</f>
        <v>6.362771817703274</v>
      </c>
      <c r="K13" s="55"/>
      <c r="L13" s="90">
        <f>Data!I29</f>
        <v>3.0852819954942285</v>
      </c>
      <c r="M13" s="90">
        <f>Data!J29</f>
        <v>-0.23654045278663105</v>
      </c>
      <c r="N13" s="90">
        <f>Data!K29</f>
        <v>0.16213088395933806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s="23" customFormat="1" ht="12" customHeight="1">
      <c r="A14" s="198"/>
      <c r="B14" s="55" t="s">
        <v>9</v>
      </c>
      <c r="C14" s="110">
        <f>Data!B13</f>
        <v>5.627052967004817</v>
      </c>
      <c r="D14" s="55"/>
      <c r="E14" s="110">
        <f>Data!F13</f>
        <v>6.977436648198691</v>
      </c>
      <c r="F14" s="110">
        <f>Data!G13</f>
        <v>5.733611134343063</v>
      </c>
      <c r="G14" s="110">
        <f>Data!H13</f>
        <v>6.886339824460321</v>
      </c>
      <c r="H14" s="110">
        <f>Data!I13</f>
        <v>5.108250221387878</v>
      </c>
      <c r="I14" s="110">
        <f>Data!J13</f>
        <v>6.512341446182614</v>
      </c>
      <c r="J14" s="110"/>
      <c r="K14" s="55"/>
      <c r="L14" s="90">
        <f>Data!I30</f>
        <v>-0.5188027456169388</v>
      </c>
      <c r="M14" s="90">
        <f>Data!J30</f>
        <v>0.8852884791777971</v>
      </c>
      <c r="N14" s="90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s="23" customFormat="1" ht="12" customHeight="1">
      <c r="A15" s="198"/>
      <c r="B15" s="72" t="s">
        <v>17</v>
      </c>
      <c r="C15" s="110">
        <f>Data!B14</f>
        <v>5.1087392714475435</v>
      </c>
      <c r="D15" s="72"/>
      <c r="E15" s="110">
        <f>Data!F14</f>
        <v>6.0641745839266</v>
      </c>
      <c r="F15" s="110">
        <f>Data!G14</f>
        <v>5.443802185963545</v>
      </c>
      <c r="G15" s="110">
        <f>Data!H14</f>
        <v>5.095545254528604</v>
      </c>
      <c r="H15" s="110">
        <f>Data!I14</f>
        <v>5.298548800178202</v>
      </c>
      <c r="I15" s="110">
        <f>Data!J14</f>
        <v>4.999976836629995</v>
      </c>
      <c r="J15" s="110"/>
      <c r="K15" s="55"/>
      <c r="L15" s="90">
        <f>Data!I31</f>
        <v>0.1898095287306587</v>
      </c>
      <c r="M15" s="90">
        <f>Data!J31</f>
        <v>-0.10876243481754866</v>
      </c>
      <c r="N15" s="90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s="23" customFormat="1" ht="12" customHeight="1">
      <c r="A16" s="198"/>
      <c r="B16" s="72" t="s">
        <v>11</v>
      </c>
      <c r="C16" s="110">
        <f>Data!B15</f>
        <v>3.46183821869757</v>
      </c>
      <c r="D16" s="72"/>
      <c r="E16" s="110">
        <f>Data!F15</f>
        <v>4.348424466175128</v>
      </c>
      <c r="F16" s="110">
        <f>Data!G15</f>
        <v>3.2984699688424497</v>
      </c>
      <c r="G16" s="110">
        <f>Data!H15</f>
        <v>2.871876038276472</v>
      </c>
      <c r="H16" s="110">
        <f>Data!I15</f>
        <v>3.221354067891373</v>
      </c>
      <c r="I16" s="110">
        <f>Data!J15</f>
        <v>3.5918788672248705</v>
      </c>
      <c r="J16" s="110"/>
      <c r="K16" s="55"/>
      <c r="L16" s="90">
        <f>Data!I32</f>
        <v>-0.24048415080619723</v>
      </c>
      <c r="M16" s="90">
        <f>Data!J32</f>
        <v>0.13004064852730046</v>
      </c>
      <c r="N16" s="90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s="23" customFormat="1" ht="12" customHeight="1">
      <c r="A17" s="198"/>
      <c r="B17" s="72" t="s">
        <v>12</v>
      </c>
      <c r="C17" s="110">
        <f>Data!B16</f>
        <v>2.3116992479061405</v>
      </c>
      <c r="D17" s="72"/>
      <c r="E17" s="110">
        <f>Data!F16</f>
        <v>2.344859209321883</v>
      </c>
      <c r="F17" s="110">
        <f>Data!G16</f>
        <v>1.6342209292426921</v>
      </c>
      <c r="G17" s="110">
        <f>Data!H16</f>
        <v>3.0825537571326995</v>
      </c>
      <c r="H17" s="110">
        <f>Data!I16</f>
        <v>3.253023115390851</v>
      </c>
      <c r="I17" s="110">
        <f>Data!J16</f>
        <v>2.399287122742497</v>
      </c>
      <c r="J17" s="110"/>
      <c r="K17" s="55"/>
      <c r="L17" s="90">
        <f>Data!I33</f>
        <v>0.9413238674847104</v>
      </c>
      <c r="M17" s="90">
        <f>Data!J33</f>
        <v>0.08758787483635633</v>
      </c>
      <c r="N17" s="90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s="23" customFormat="1" ht="12" customHeight="1">
      <c r="A18" s="198"/>
      <c r="B18" s="71" t="s">
        <v>18</v>
      </c>
      <c r="C18" s="111">
        <f>Data!B17</f>
        <v>1.6901223693203486</v>
      </c>
      <c r="D18" s="71"/>
      <c r="E18" s="111">
        <f>Data!F17</f>
        <v>1.735241364517357</v>
      </c>
      <c r="F18" s="111">
        <f>Data!G17</f>
        <v>1.767874095059207</v>
      </c>
      <c r="G18" s="111">
        <f>Data!H17</f>
        <v>1.8677243129741532</v>
      </c>
      <c r="H18" s="111">
        <f>Data!I17</f>
        <v>1.5619513905043507</v>
      </c>
      <c r="I18" s="111">
        <f>Data!J17</f>
        <v>1.617199820065251</v>
      </c>
      <c r="J18" s="110"/>
      <c r="K18" s="61"/>
      <c r="L18" s="90">
        <f>Data!I34</f>
        <v>-0.12817097881599793</v>
      </c>
      <c r="M18" s="90">
        <f>Data!J34</f>
        <v>-0.07292254925509756</v>
      </c>
      <c r="N18" s="90"/>
      <c r="O18" s="22"/>
      <c r="P18" s="22"/>
      <c r="Q18" s="22"/>
      <c r="R18" s="4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s="23" customFormat="1" ht="12" customHeight="1">
      <c r="A19" s="198"/>
      <c r="B19" s="63" t="s">
        <v>19</v>
      </c>
      <c r="C19" s="114">
        <f>Data!B18</f>
        <v>4.375717515350057</v>
      </c>
      <c r="D19" s="63"/>
      <c r="E19" s="112">
        <f>Data!F18</f>
        <v>4.926233272419827</v>
      </c>
      <c r="F19" s="112">
        <f>Data!G18</f>
        <v>4.199725933618054</v>
      </c>
      <c r="G19" s="112">
        <f>Data!H18</f>
        <v>4.313623636804109</v>
      </c>
      <c r="H19" s="112">
        <f>Data!I18</f>
        <v>4.517569597155703</v>
      </c>
      <c r="I19" s="112">
        <f>Data!J18</f>
        <v>4.358256974706512</v>
      </c>
      <c r="J19" s="91" t="e">
        <f ca="1">IF(INDIRECT(Calculation!F38)="","",INDIRECT(Calculation!F38))</f>
        <v>#REF!</v>
      </c>
      <c r="K19" s="62"/>
      <c r="L19" s="92">
        <f>Data!I35</f>
        <v>0.1418520818056459</v>
      </c>
      <c r="M19" s="92">
        <f>Data!J35</f>
        <v>-0.017460540643544853</v>
      </c>
      <c r="N19" s="92" t="e">
        <f ca="1">IF(ROUND(INDIRECT(Calculation!J38),1)=0," ",INDIRECT(Calculation!J38))</f>
        <v>#REF!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13" ht="12.75" customHeight="1">
      <c r="A20" s="198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53" ht="12.75" customHeight="1">
      <c r="A21" s="198"/>
      <c r="B21" s="80" t="s">
        <v>71</v>
      </c>
      <c r="C21" s="80"/>
      <c r="D21" s="80"/>
      <c r="E21" s="49"/>
      <c r="F21" s="49"/>
      <c r="G21" s="49"/>
      <c r="H21" s="49"/>
      <c r="I21" s="49"/>
      <c r="J21" s="49"/>
      <c r="K21" s="49"/>
      <c r="L21" s="49"/>
      <c r="M21" s="4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7"/>
      <c r="AU21" s="27"/>
      <c r="AV21" s="27"/>
      <c r="AW21" s="27"/>
      <c r="AX21" s="27"/>
      <c r="AY21" s="27"/>
      <c r="AZ21" s="27"/>
      <c r="BA21" s="27"/>
    </row>
    <row r="22" spans="1:53" ht="12.75" customHeight="1">
      <c r="A22" s="198"/>
      <c r="B22" s="109" t="s">
        <v>68</v>
      </c>
      <c r="C22" s="109"/>
      <c r="D22" s="109"/>
      <c r="E22" s="49"/>
      <c r="F22" s="49"/>
      <c r="G22" s="49"/>
      <c r="H22" s="49"/>
      <c r="I22" s="49"/>
      <c r="J22" s="49"/>
      <c r="K22" s="49"/>
      <c r="L22" s="49"/>
      <c r="M22" s="4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7"/>
      <c r="AV22" s="27"/>
      <c r="AW22" s="27"/>
      <c r="AX22" s="27"/>
      <c r="AY22" s="27"/>
      <c r="AZ22" s="27"/>
      <c r="BA22" s="27"/>
    </row>
    <row r="23" spans="1:53" ht="12.75" customHeight="1">
      <c r="A23" s="198"/>
      <c r="B23" s="116" t="s">
        <v>66</v>
      </c>
      <c r="C23" s="109"/>
      <c r="D23" s="109"/>
      <c r="E23" s="49"/>
      <c r="F23" s="49"/>
      <c r="G23" s="49"/>
      <c r="H23" s="49"/>
      <c r="I23" s="49"/>
      <c r="J23" s="49"/>
      <c r="K23" s="49"/>
      <c r="L23" s="49"/>
      <c r="M23" s="49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7"/>
      <c r="AU23" s="27"/>
      <c r="AV23" s="27"/>
      <c r="AW23" s="27"/>
      <c r="AX23" s="27"/>
      <c r="AY23" s="27"/>
      <c r="AZ23" s="27"/>
      <c r="BA23" s="27"/>
    </row>
    <row r="24" spans="1:53" ht="12.75" customHeight="1">
      <c r="A24" s="198"/>
      <c r="B24" s="80" t="s">
        <v>67</v>
      </c>
      <c r="C24" s="80"/>
      <c r="D24" s="80"/>
      <c r="E24" s="49"/>
      <c r="F24" s="49"/>
      <c r="G24" s="49"/>
      <c r="H24" s="49"/>
      <c r="I24" s="49"/>
      <c r="J24" s="49"/>
      <c r="K24" s="49"/>
      <c r="L24" s="49"/>
      <c r="M24" s="4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7"/>
      <c r="AU24" s="27"/>
      <c r="AV24" s="27"/>
      <c r="AW24" s="27"/>
      <c r="AX24" s="27"/>
      <c r="AY24" s="27"/>
      <c r="AZ24" s="27"/>
      <c r="BA24" s="27"/>
    </row>
    <row r="25" spans="1:53" ht="12.75" customHeight="1">
      <c r="A25" s="19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04"/>
      <c r="O25" s="104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7"/>
      <c r="AU25" s="27"/>
      <c r="AV25" s="27"/>
      <c r="AW25" s="27"/>
      <c r="AX25" s="27"/>
      <c r="AY25" s="27"/>
      <c r="AZ25" s="27"/>
      <c r="BA25" s="27"/>
    </row>
    <row r="26" spans="1:53" ht="12.75">
      <c r="A26" s="198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04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7"/>
      <c r="AU26" s="27"/>
      <c r="AV26" s="27"/>
      <c r="AW26" s="27"/>
      <c r="AX26" s="27"/>
      <c r="AY26" s="27"/>
      <c r="AZ26" s="27"/>
      <c r="BA26" s="27"/>
    </row>
    <row r="27" spans="1:53" ht="12.75">
      <c r="A27" s="19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7"/>
      <c r="AU27" s="27"/>
      <c r="AV27" s="27"/>
      <c r="AW27" s="27"/>
      <c r="AX27" s="27"/>
      <c r="AY27" s="27"/>
      <c r="AZ27" s="27"/>
      <c r="BA27" s="27"/>
    </row>
    <row r="28" spans="1:53" ht="12.75">
      <c r="A28" s="19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7"/>
      <c r="AU28" s="27"/>
      <c r="AV28" s="27"/>
      <c r="AW28" s="27"/>
      <c r="AX28" s="27"/>
      <c r="AY28" s="27"/>
      <c r="AZ28" s="27"/>
      <c r="BA28" s="27"/>
    </row>
    <row r="29" spans="1:53" ht="12.75">
      <c r="A29" s="198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7"/>
      <c r="AU29" s="27"/>
      <c r="AV29" s="27"/>
      <c r="AW29" s="27"/>
      <c r="AX29" s="27"/>
      <c r="AY29" s="27"/>
      <c r="AZ29" s="27"/>
      <c r="BA29" s="27"/>
    </row>
    <row r="30" spans="1:53" ht="12.75">
      <c r="A30" s="198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7"/>
      <c r="AU30" s="27"/>
      <c r="AV30" s="27"/>
      <c r="AW30" s="27"/>
      <c r="AX30" s="27"/>
      <c r="AY30" s="27"/>
      <c r="AZ30" s="27"/>
      <c r="BA30" s="27"/>
    </row>
    <row r="31" spans="1:53" ht="12.75">
      <c r="A31" s="19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7"/>
      <c r="AU31" s="27"/>
      <c r="AV31" s="27"/>
      <c r="AW31" s="27"/>
      <c r="AX31" s="27"/>
      <c r="AY31" s="27"/>
      <c r="AZ31" s="27"/>
      <c r="BA31" s="27"/>
    </row>
    <row r="32" spans="1:53" ht="12.75">
      <c r="A32" s="19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7"/>
      <c r="AU32" s="27"/>
      <c r="AV32" s="27"/>
      <c r="AW32" s="27"/>
      <c r="AX32" s="27"/>
      <c r="AY32" s="27"/>
      <c r="AZ32" s="27"/>
      <c r="BA32" s="27"/>
    </row>
    <row r="33" spans="1:53" ht="12.75">
      <c r="A33" s="19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7"/>
      <c r="AU33" s="27"/>
      <c r="AV33" s="27"/>
      <c r="AW33" s="27"/>
      <c r="AX33" s="27"/>
      <c r="AY33" s="27"/>
      <c r="AZ33" s="27"/>
      <c r="BA33" s="27"/>
    </row>
    <row r="34" spans="1:53" ht="12.75">
      <c r="A34" s="198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7"/>
      <c r="AU34" s="27"/>
      <c r="AV34" s="27"/>
      <c r="AW34" s="27"/>
      <c r="AX34" s="27"/>
      <c r="AY34" s="27"/>
      <c r="AZ34" s="27"/>
      <c r="BA34" s="27"/>
    </row>
    <row r="35" spans="1:53" ht="12.75">
      <c r="A35" s="19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/>
      <c r="AU35" s="27"/>
      <c r="AV35" s="27"/>
      <c r="AW35" s="27"/>
      <c r="AX35" s="27"/>
      <c r="AY35" s="27"/>
      <c r="AZ35" s="27"/>
      <c r="BA35" s="27"/>
    </row>
    <row r="36" spans="1:53" ht="12.75">
      <c r="A36" s="19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7"/>
      <c r="AU36" s="27"/>
      <c r="AV36" s="27"/>
      <c r="AW36" s="27"/>
      <c r="AX36" s="27"/>
      <c r="AY36" s="27"/>
      <c r="AZ36" s="27"/>
      <c r="BA36" s="27"/>
    </row>
    <row r="37" spans="1:53" ht="12.75">
      <c r="A37" s="198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7"/>
      <c r="AU37" s="27"/>
      <c r="AV37" s="27"/>
      <c r="AW37" s="27"/>
      <c r="AX37" s="27"/>
      <c r="AY37" s="27"/>
      <c r="AZ37" s="27"/>
      <c r="BA37" s="27"/>
    </row>
    <row r="38" spans="1:53" ht="12.75">
      <c r="A38" s="198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7"/>
      <c r="AU38" s="27"/>
      <c r="AV38" s="27"/>
      <c r="AW38" s="27"/>
      <c r="AX38" s="27"/>
      <c r="AY38" s="27"/>
      <c r="AZ38" s="27"/>
      <c r="BA38" s="27"/>
    </row>
    <row r="39" spans="1:53" ht="12.75">
      <c r="A39" s="198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7"/>
      <c r="AU39" s="27"/>
      <c r="AV39" s="27"/>
      <c r="AW39" s="27"/>
      <c r="AX39" s="27"/>
      <c r="AY39" s="27"/>
      <c r="AZ39" s="27"/>
      <c r="BA39" s="27"/>
    </row>
    <row r="40" spans="1:53" ht="12.75">
      <c r="A40" s="198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7"/>
      <c r="AU40" s="27"/>
      <c r="AV40" s="27"/>
      <c r="AW40" s="27"/>
      <c r="AX40" s="27"/>
      <c r="AY40" s="27"/>
      <c r="AZ40" s="27"/>
      <c r="BA40" s="27"/>
    </row>
    <row r="41" spans="1:53" ht="12.75">
      <c r="A41" s="12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7"/>
      <c r="AU41" s="27"/>
      <c r="AV41" s="27"/>
      <c r="AW41" s="27"/>
      <c r="AX41" s="27"/>
      <c r="AY41" s="27"/>
      <c r="AZ41" s="27"/>
      <c r="BA41" s="27"/>
    </row>
    <row r="42" spans="1:53" ht="12.75">
      <c r="A42" s="12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7"/>
      <c r="AU42" s="27"/>
      <c r="AV42" s="27"/>
      <c r="AW42" s="27"/>
      <c r="AX42" s="27"/>
      <c r="AY42" s="27"/>
      <c r="AZ42" s="27"/>
      <c r="BA42" s="27"/>
    </row>
    <row r="43" spans="1:53" ht="12.75">
      <c r="A43" s="1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27"/>
      <c r="AV43" s="27"/>
      <c r="AW43" s="27"/>
      <c r="AX43" s="27"/>
      <c r="AY43" s="27"/>
      <c r="AZ43" s="27"/>
      <c r="BA43" s="27"/>
    </row>
    <row r="44" spans="1:53" ht="12.75">
      <c r="A44" s="12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7"/>
      <c r="AU44" s="27"/>
      <c r="AV44" s="27"/>
      <c r="AW44" s="27"/>
      <c r="AX44" s="27"/>
      <c r="AY44" s="27"/>
      <c r="AZ44" s="27"/>
      <c r="BA44" s="27"/>
    </row>
    <row r="45" spans="1:53" ht="12.75">
      <c r="A45" s="12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7"/>
      <c r="AU45" s="27"/>
      <c r="AV45" s="27"/>
      <c r="AW45" s="27"/>
      <c r="AX45" s="27"/>
      <c r="AY45" s="27"/>
      <c r="AZ45" s="27"/>
      <c r="BA45" s="27"/>
    </row>
    <row r="46" spans="2:53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7"/>
      <c r="AU46" s="27"/>
      <c r="AV46" s="27"/>
      <c r="AW46" s="27"/>
      <c r="AX46" s="27"/>
      <c r="AY46" s="27"/>
      <c r="AZ46" s="27"/>
      <c r="BA46" s="27"/>
    </row>
    <row r="47" spans="2:53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7"/>
      <c r="AU47" s="27"/>
      <c r="AV47" s="27"/>
      <c r="AW47" s="27"/>
      <c r="AX47" s="27"/>
      <c r="AY47" s="27"/>
      <c r="AZ47" s="27"/>
      <c r="BA47" s="27"/>
    </row>
    <row r="48" spans="2:53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7"/>
      <c r="AU48" s="27"/>
      <c r="AV48" s="27"/>
      <c r="AW48" s="27"/>
      <c r="AX48" s="27"/>
      <c r="AY48" s="27"/>
      <c r="AZ48" s="27"/>
      <c r="BA48" s="27"/>
    </row>
    <row r="49" spans="2:53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7"/>
      <c r="AU49" s="27"/>
      <c r="AV49" s="27"/>
      <c r="AW49" s="27"/>
      <c r="AX49" s="27"/>
      <c r="AY49" s="27"/>
      <c r="AZ49" s="27"/>
      <c r="BA49" s="27"/>
    </row>
    <row r="50" spans="2:53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7"/>
      <c r="AU50" s="27"/>
      <c r="AV50" s="27"/>
      <c r="AW50" s="27"/>
      <c r="AX50" s="27"/>
      <c r="AY50" s="27"/>
      <c r="AZ50" s="27"/>
      <c r="BA50" s="27"/>
    </row>
    <row r="51" spans="2:53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7"/>
      <c r="AU51" s="27"/>
      <c r="AV51" s="27"/>
      <c r="AW51" s="27"/>
      <c r="AX51" s="27"/>
      <c r="AY51" s="27"/>
      <c r="AZ51" s="27"/>
      <c r="BA51" s="27"/>
    </row>
    <row r="52" spans="2:53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7"/>
      <c r="AU52" s="27"/>
      <c r="AV52" s="27"/>
      <c r="AW52" s="27"/>
      <c r="AX52" s="27"/>
      <c r="AY52" s="27"/>
      <c r="AZ52" s="27"/>
      <c r="BA52" s="27"/>
    </row>
    <row r="53" spans="2:53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7"/>
      <c r="AU53" s="27"/>
      <c r="AV53" s="27"/>
      <c r="AW53" s="27"/>
      <c r="AX53" s="27"/>
      <c r="AY53" s="27"/>
      <c r="AZ53" s="27"/>
      <c r="BA53" s="27"/>
    </row>
    <row r="54" spans="2:53" ht="12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7"/>
      <c r="AU54" s="27"/>
      <c r="AV54" s="27"/>
      <c r="AW54" s="27"/>
      <c r="AX54" s="27"/>
      <c r="AY54" s="27"/>
      <c r="AZ54" s="27"/>
      <c r="BA54" s="27"/>
    </row>
    <row r="55" spans="2:53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7"/>
      <c r="AU55" s="27"/>
      <c r="AV55" s="27"/>
      <c r="AW55" s="27"/>
      <c r="AX55" s="27"/>
      <c r="AY55" s="27"/>
      <c r="AZ55" s="27"/>
      <c r="BA55" s="27"/>
    </row>
    <row r="56" spans="2:53" ht="12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7"/>
      <c r="AU56" s="27"/>
      <c r="AV56" s="27"/>
      <c r="AW56" s="27"/>
      <c r="AX56" s="27"/>
      <c r="AY56" s="27"/>
      <c r="AZ56" s="27"/>
      <c r="BA56" s="27"/>
    </row>
    <row r="57" spans="2:53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7"/>
      <c r="AU57" s="27"/>
      <c r="AV57" s="27"/>
      <c r="AW57" s="27"/>
      <c r="AX57" s="27"/>
      <c r="AY57" s="27"/>
      <c r="AZ57" s="27"/>
      <c r="BA57" s="27"/>
    </row>
    <row r="58" spans="2:53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7"/>
      <c r="AU58" s="27"/>
      <c r="AV58" s="27"/>
      <c r="AW58" s="27"/>
      <c r="AX58" s="27"/>
      <c r="AY58" s="27"/>
      <c r="AZ58" s="27"/>
      <c r="BA58" s="27"/>
    </row>
    <row r="59" spans="2:53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7"/>
      <c r="AU59" s="27"/>
      <c r="AV59" s="27"/>
      <c r="AW59" s="27"/>
      <c r="AX59" s="27"/>
      <c r="AY59" s="27"/>
      <c r="AZ59" s="27"/>
      <c r="BA59" s="27"/>
    </row>
    <row r="60" spans="2:53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7"/>
      <c r="AU60" s="27"/>
      <c r="AV60" s="27"/>
      <c r="AW60" s="27"/>
      <c r="AX60" s="27"/>
      <c r="AY60" s="27"/>
      <c r="AZ60" s="27"/>
      <c r="BA60" s="27"/>
    </row>
    <row r="61" spans="2:53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7"/>
      <c r="AU61" s="27"/>
      <c r="AV61" s="27"/>
      <c r="AW61" s="27"/>
      <c r="AX61" s="27"/>
      <c r="AY61" s="27"/>
      <c r="AZ61" s="27"/>
      <c r="BA61" s="27"/>
    </row>
    <row r="62" spans="2:53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7"/>
      <c r="AU62" s="27"/>
      <c r="AV62" s="27"/>
      <c r="AW62" s="27"/>
      <c r="AX62" s="27"/>
      <c r="AY62" s="27"/>
      <c r="AZ62" s="27"/>
      <c r="BA62" s="27"/>
    </row>
    <row r="63" spans="2:53" ht="12.7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7"/>
      <c r="AU63" s="27"/>
      <c r="AV63" s="27"/>
      <c r="AW63" s="27"/>
      <c r="AX63" s="27"/>
      <c r="AY63" s="27"/>
      <c r="AZ63" s="27"/>
      <c r="BA63" s="27"/>
    </row>
    <row r="64" spans="2:53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7"/>
      <c r="AU64" s="27"/>
      <c r="AV64" s="27"/>
      <c r="AW64" s="27"/>
      <c r="AX64" s="27"/>
      <c r="AY64" s="27"/>
      <c r="AZ64" s="27"/>
      <c r="BA64" s="27"/>
    </row>
    <row r="65" spans="2:53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7"/>
      <c r="AU65" s="27"/>
      <c r="AV65" s="27"/>
      <c r="AW65" s="27"/>
      <c r="AX65" s="27"/>
      <c r="AY65" s="27"/>
      <c r="AZ65" s="27"/>
      <c r="BA65" s="27"/>
    </row>
    <row r="66" spans="2:53" ht="12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7"/>
      <c r="AU66" s="27"/>
      <c r="AV66" s="27"/>
      <c r="AW66" s="27"/>
      <c r="AX66" s="27"/>
      <c r="AY66" s="27"/>
      <c r="AZ66" s="27"/>
      <c r="BA66" s="27"/>
    </row>
    <row r="67" spans="2:53" ht="12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7"/>
      <c r="AU67" s="27"/>
      <c r="AV67" s="27"/>
      <c r="AW67" s="27"/>
      <c r="AX67" s="27"/>
      <c r="AY67" s="27"/>
      <c r="AZ67" s="27"/>
      <c r="BA67" s="27"/>
    </row>
    <row r="68" spans="2:53" ht="12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7"/>
      <c r="AU68" s="27"/>
      <c r="AV68" s="27"/>
      <c r="AW68" s="27"/>
      <c r="AX68" s="27"/>
      <c r="AY68" s="27"/>
      <c r="AZ68" s="27"/>
      <c r="BA68" s="27"/>
    </row>
    <row r="69" spans="2:53" ht="12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7"/>
      <c r="AU69" s="27"/>
      <c r="AV69" s="27"/>
      <c r="AW69" s="27"/>
      <c r="AX69" s="27"/>
      <c r="AY69" s="27"/>
      <c r="AZ69" s="27"/>
      <c r="BA69" s="27"/>
    </row>
    <row r="70" spans="2:53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7"/>
      <c r="AU70" s="27"/>
      <c r="AV70" s="27"/>
      <c r="AW70" s="27"/>
      <c r="AX70" s="27"/>
      <c r="AY70" s="27"/>
      <c r="AZ70" s="27"/>
      <c r="BA70" s="27"/>
    </row>
    <row r="71" spans="2:53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7"/>
      <c r="AU71" s="27"/>
      <c r="AV71" s="27"/>
      <c r="AW71" s="27"/>
      <c r="AX71" s="27"/>
      <c r="AY71" s="27"/>
      <c r="AZ71" s="27"/>
      <c r="BA71" s="27"/>
    </row>
    <row r="72" spans="2:53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7"/>
      <c r="AU72" s="27"/>
      <c r="AV72" s="27"/>
      <c r="AW72" s="27"/>
      <c r="AX72" s="27"/>
      <c r="AY72" s="27"/>
      <c r="AZ72" s="27"/>
      <c r="BA72" s="27"/>
    </row>
    <row r="73" spans="2:53" ht="12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7"/>
      <c r="AU73" s="27"/>
      <c r="AV73" s="27"/>
      <c r="AW73" s="27"/>
      <c r="AX73" s="27"/>
      <c r="AY73" s="27"/>
      <c r="AZ73" s="27"/>
      <c r="BA73" s="27"/>
    </row>
    <row r="74" spans="2:53" ht="12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7"/>
      <c r="AU74" s="27"/>
      <c r="AV74" s="27"/>
      <c r="AW74" s="27"/>
      <c r="AX74" s="27"/>
      <c r="AY74" s="27"/>
      <c r="AZ74" s="27"/>
      <c r="BA74" s="27"/>
    </row>
    <row r="75" spans="2:53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7"/>
      <c r="AU75" s="27"/>
      <c r="AV75" s="27"/>
      <c r="AW75" s="27"/>
      <c r="AX75" s="27"/>
      <c r="AY75" s="27"/>
      <c r="AZ75" s="27"/>
      <c r="BA75" s="27"/>
    </row>
    <row r="76" spans="2:53" ht="12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7"/>
      <c r="AU76" s="27"/>
      <c r="AV76" s="27"/>
      <c r="AW76" s="27"/>
      <c r="AX76" s="27"/>
      <c r="AY76" s="27"/>
      <c r="AZ76" s="27"/>
      <c r="BA76" s="27"/>
    </row>
    <row r="77" spans="2:53" ht="12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7"/>
      <c r="AU77" s="27"/>
      <c r="AV77" s="27"/>
      <c r="AW77" s="27"/>
      <c r="AX77" s="27"/>
      <c r="AY77" s="27"/>
      <c r="AZ77" s="27"/>
      <c r="BA77" s="27"/>
    </row>
    <row r="78" spans="2:53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7"/>
      <c r="AU78" s="27"/>
      <c r="AV78" s="27"/>
      <c r="AW78" s="27"/>
      <c r="AX78" s="27"/>
      <c r="AY78" s="27"/>
      <c r="AZ78" s="27"/>
      <c r="BA78" s="27"/>
    </row>
    <row r="79" spans="2:53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7"/>
      <c r="AU79" s="27"/>
      <c r="AV79" s="27"/>
      <c r="AW79" s="27"/>
      <c r="AX79" s="27"/>
      <c r="AY79" s="27"/>
      <c r="AZ79" s="27"/>
      <c r="BA79" s="27"/>
    </row>
    <row r="80" spans="2:53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7"/>
      <c r="AU80" s="27"/>
      <c r="AV80" s="27"/>
      <c r="AW80" s="27"/>
      <c r="AX80" s="27"/>
      <c r="AY80" s="27"/>
      <c r="AZ80" s="27"/>
      <c r="BA80" s="27"/>
    </row>
    <row r="81" spans="2:53" ht="12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7"/>
      <c r="AU81" s="27"/>
      <c r="AV81" s="27"/>
      <c r="AW81" s="27"/>
      <c r="AX81" s="27"/>
      <c r="AY81" s="27"/>
      <c r="AZ81" s="27"/>
      <c r="BA81" s="27"/>
    </row>
    <row r="82" spans="2:53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7"/>
      <c r="AU82" s="27"/>
      <c r="AV82" s="27"/>
      <c r="AW82" s="27"/>
      <c r="AX82" s="27"/>
      <c r="AY82" s="27"/>
      <c r="AZ82" s="27"/>
      <c r="BA82" s="27"/>
    </row>
    <row r="83" spans="2:53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7"/>
      <c r="AU83" s="27"/>
      <c r="AV83" s="27"/>
      <c r="AW83" s="27"/>
      <c r="AX83" s="27"/>
      <c r="AY83" s="27"/>
      <c r="AZ83" s="27"/>
      <c r="BA83" s="27"/>
    </row>
    <row r="84" spans="2:53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7"/>
      <c r="AU84" s="27"/>
      <c r="AV84" s="27"/>
      <c r="AW84" s="27"/>
      <c r="AX84" s="27"/>
      <c r="AY84" s="27"/>
      <c r="AZ84" s="27"/>
      <c r="BA84" s="27"/>
    </row>
    <row r="85" spans="2:53" ht="12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7"/>
      <c r="AU85" s="27"/>
      <c r="AV85" s="27"/>
      <c r="AW85" s="27"/>
      <c r="AX85" s="27"/>
      <c r="AY85" s="27"/>
      <c r="AZ85" s="27"/>
      <c r="BA85" s="27"/>
    </row>
    <row r="86" spans="2:53" ht="12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7"/>
      <c r="AU86" s="27"/>
      <c r="AV86" s="27"/>
      <c r="AW86" s="27"/>
      <c r="AX86" s="27"/>
      <c r="AY86" s="27"/>
      <c r="AZ86" s="27"/>
      <c r="BA86" s="27"/>
    </row>
    <row r="87" spans="2:53" ht="12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7"/>
      <c r="AU87" s="27"/>
      <c r="AV87" s="27"/>
      <c r="AW87" s="27"/>
      <c r="AX87" s="27"/>
      <c r="AY87" s="27"/>
      <c r="AZ87" s="27"/>
      <c r="BA87" s="27"/>
    </row>
    <row r="88" spans="2:53" ht="12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7"/>
      <c r="AU88" s="27"/>
      <c r="AV88" s="27"/>
      <c r="AW88" s="27"/>
      <c r="AX88" s="27"/>
      <c r="AY88" s="27"/>
      <c r="AZ88" s="27"/>
      <c r="BA88" s="27"/>
    </row>
    <row r="89" spans="2:53" ht="12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7"/>
      <c r="AU89" s="27"/>
      <c r="AV89" s="27"/>
      <c r="AW89" s="27"/>
      <c r="AX89" s="27"/>
      <c r="AY89" s="27"/>
      <c r="AZ89" s="27"/>
      <c r="BA89" s="27"/>
    </row>
    <row r="90" spans="2:53" ht="12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7"/>
      <c r="AU90" s="27"/>
      <c r="AV90" s="27"/>
      <c r="AW90" s="27"/>
      <c r="AX90" s="27"/>
      <c r="AY90" s="27"/>
      <c r="AZ90" s="27"/>
      <c r="BA90" s="27"/>
    </row>
    <row r="91" spans="2:53" ht="12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7"/>
      <c r="AU91" s="27"/>
      <c r="AV91" s="27"/>
      <c r="AW91" s="27"/>
      <c r="AX91" s="27"/>
      <c r="AY91" s="27"/>
      <c r="AZ91" s="27"/>
      <c r="BA91" s="27"/>
    </row>
    <row r="92" spans="2:53" ht="12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7"/>
      <c r="AU92" s="27"/>
      <c r="AV92" s="27"/>
      <c r="AW92" s="27"/>
      <c r="AX92" s="27"/>
      <c r="AY92" s="27"/>
      <c r="AZ92" s="27"/>
      <c r="BA92" s="27"/>
    </row>
    <row r="93" spans="2:53" ht="12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7"/>
      <c r="AU93" s="27"/>
      <c r="AV93" s="27"/>
      <c r="AW93" s="27"/>
      <c r="AX93" s="27"/>
      <c r="AY93" s="27"/>
      <c r="AZ93" s="27"/>
      <c r="BA93" s="27"/>
    </row>
    <row r="94" spans="2:53" ht="12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7"/>
      <c r="AU94" s="27"/>
      <c r="AV94" s="27"/>
      <c r="AW94" s="27"/>
      <c r="AX94" s="27"/>
      <c r="AY94" s="27"/>
      <c r="AZ94" s="27"/>
      <c r="BA94" s="27"/>
    </row>
    <row r="95" spans="2:53" ht="12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7"/>
      <c r="AU95" s="27"/>
      <c r="AV95" s="27"/>
      <c r="AW95" s="27"/>
      <c r="AX95" s="27"/>
      <c r="AY95" s="27"/>
      <c r="AZ95" s="27"/>
      <c r="BA95" s="27"/>
    </row>
    <row r="96" spans="2:53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7"/>
      <c r="AU96" s="27"/>
      <c r="AV96" s="27"/>
      <c r="AW96" s="27"/>
      <c r="AX96" s="27"/>
      <c r="AY96" s="27"/>
      <c r="AZ96" s="27"/>
      <c r="BA96" s="27"/>
    </row>
    <row r="97" spans="2:53" ht="12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7"/>
      <c r="AU97" s="27"/>
      <c r="AV97" s="27"/>
      <c r="AW97" s="27"/>
      <c r="AX97" s="27"/>
      <c r="AY97" s="27"/>
      <c r="AZ97" s="27"/>
      <c r="BA97" s="27"/>
    </row>
    <row r="98" spans="2:53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2:53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2:53" ht="12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2:53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2:53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2:53" ht="12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2:53" ht="12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2:53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2:53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2:53" ht="12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2:53" ht="12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2:53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2:53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2:53" ht="12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2:53" ht="12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2:53" ht="12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2:5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2:53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2:53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2:53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2:53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 spans="2:53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 spans="2:5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 spans="2:5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 spans="2:5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 spans="2:5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 spans="2:5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 spans="2:5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 spans="2:5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 spans="2:5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 spans="2:5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 spans="2:5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 spans="2:53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 spans="2:53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 spans="2:53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</row>
    <row r="133" spans="2:53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</row>
    <row r="134" spans="2:53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</row>
    <row r="135" spans="2:5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</row>
    <row r="136" spans="2:5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</row>
    <row r="137" spans="2:5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</row>
    <row r="138" spans="2:5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</row>
    <row r="139" spans="2:5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</row>
    <row r="140" spans="2:5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</row>
    <row r="141" spans="2:5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</row>
    <row r="142" spans="2:5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</row>
    <row r="143" spans="2:5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</row>
    <row r="144" spans="2:5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</row>
    <row r="145" spans="2:53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</row>
    <row r="146" spans="2:53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</row>
    <row r="147" spans="2:5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</row>
    <row r="148" spans="2:53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</row>
    <row r="149" spans="2:53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</row>
    <row r="150" spans="2:5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 spans="2:5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 spans="2:5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 spans="2:5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 spans="2:5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</row>
    <row r="155" spans="2:5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</row>
    <row r="156" spans="2:5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</row>
    <row r="157" spans="2:5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</row>
    <row r="158" spans="2:5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</row>
    <row r="159" spans="2:5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</row>
    <row r="160" spans="2:5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</row>
    <row r="161" spans="2:5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</row>
    <row r="162" spans="2:5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</row>
    <row r="163" spans="2:5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 spans="2:5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</row>
    <row r="165" spans="2:5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</row>
    <row r="166" spans="2:5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</row>
    <row r="167" spans="2:5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</row>
    <row r="168" spans="2:5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</row>
    <row r="169" spans="2:5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</row>
    <row r="170" spans="2:5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</row>
    <row r="171" spans="2:5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</row>
    <row r="172" spans="2:5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</row>
    <row r="173" spans="2:5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</row>
    <row r="174" spans="2:5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</row>
    <row r="175" spans="2:5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</row>
    <row r="176" spans="2:5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</row>
    <row r="177" spans="2:5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</row>
    <row r="178" spans="2:5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</row>
    <row r="179" spans="2:5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</row>
    <row r="180" spans="2:5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</row>
    <row r="181" spans="2:5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</row>
    <row r="182" spans="2:5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</row>
    <row r="183" spans="2:5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</row>
    <row r="184" spans="2:5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</row>
    <row r="185" spans="2:5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</row>
    <row r="186" spans="2:5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</row>
    <row r="187" spans="2:5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</row>
    <row r="188" spans="2:5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</row>
    <row r="189" spans="2:5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</row>
    <row r="190" spans="2:5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</row>
    <row r="191" spans="2:5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</row>
    <row r="192" spans="2:5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</row>
    <row r="193" spans="2:5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</row>
    <row r="194" spans="2:5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</row>
    <row r="195" spans="2:5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</row>
    <row r="196" spans="2:5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</row>
    <row r="197" spans="2:5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</row>
    <row r="198" spans="2:5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</row>
    <row r="199" spans="2:5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</row>
    <row r="200" spans="2:5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</row>
    <row r="201" spans="2:5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</row>
    <row r="202" spans="2:5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</row>
    <row r="203" spans="2:5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</row>
    <row r="204" spans="2:5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</row>
    <row r="205" spans="2:5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</row>
    <row r="206" spans="2:5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</row>
    <row r="207" spans="2:5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</row>
    <row r="208" spans="2:5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</row>
    <row r="209" spans="2:5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</row>
    <row r="210" spans="2:5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</row>
    <row r="211" spans="2:5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</row>
    <row r="212" spans="2:5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</row>
    <row r="213" spans="2:5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</row>
    <row r="214" spans="2:5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</row>
    <row r="215" spans="2:5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</row>
    <row r="216" spans="2:5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</row>
    <row r="217" spans="2:5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</row>
    <row r="218" spans="2:5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</row>
    <row r="219" spans="2:5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</row>
    <row r="220" spans="2:5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</row>
    <row r="221" spans="2:5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</row>
    <row r="222" spans="2:5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</row>
  </sheetData>
  <sheetProtection/>
  <mergeCells count="3">
    <mergeCell ref="E4:J4"/>
    <mergeCell ref="L4:N4"/>
    <mergeCell ref="A1:A40"/>
  </mergeCells>
  <hyperlinks>
    <hyperlink ref="B22" r:id="rId1" display="www.berr.gov.uk/files/file47740.pdf"/>
  </hyperlinks>
  <printOptions/>
  <pageMargins left="0.5118110236220472" right="0.5118110236220472" top="0.7874015748031497" bottom="0.7874015748031497" header="0.5118110236220472" footer="0.5118110236220472"/>
  <pageSetup fitToHeight="1" fitToWidth="1" horizontalDpi="1200" verticalDpi="1200" orientation="landscape" paperSize="9" scale="92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4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140625" style="0" customWidth="1"/>
    <col min="2" max="2" width="9.8515625" style="3" customWidth="1"/>
    <col min="3" max="3" width="9.7109375" style="0" bestFit="1" customWidth="1"/>
    <col min="4" max="4" width="9.00390625" style="0" customWidth="1"/>
    <col min="5" max="7" width="8.57421875" style="0" customWidth="1"/>
    <col min="10" max="10" width="10.00390625" style="0" bestFit="1" customWidth="1"/>
    <col min="14" max="15" width="7.7109375" style="0" customWidth="1"/>
    <col min="16" max="16" width="9.00390625" style="0" customWidth="1"/>
  </cols>
  <sheetData>
    <row r="1" ht="12.75">
      <c r="B1" s="2"/>
    </row>
    <row r="2" spans="1:22" ht="12.75">
      <c r="A2" s="1"/>
      <c r="B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>
      <c r="B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2.75">
      <c r="B4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2"/>
      <c r="O4" s="94"/>
      <c r="P4" s="94"/>
      <c r="Q4" s="94"/>
      <c r="R4" s="5"/>
      <c r="S4" s="2"/>
      <c r="T4" s="2"/>
      <c r="U4" s="2"/>
      <c r="V4" s="2"/>
    </row>
    <row r="5" spans="2:22" ht="12.75">
      <c r="B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f>28+28+35</f>
        <v>91</v>
      </c>
      <c r="R5" s="2"/>
      <c r="S5" s="2"/>
      <c r="T5" s="2"/>
      <c r="U5" s="2"/>
      <c r="V5" s="2"/>
    </row>
    <row r="6" spans="2:22" ht="13.5" thickBot="1">
      <c r="B6"/>
      <c r="C6" s="4"/>
      <c r="D6" s="2"/>
      <c r="E6" s="2"/>
      <c r="F6" s="2"/>
      <c r="G6" s="2"/>
      <c r="H6" s="2"/>
      <c r="I6" s="2"/>
      <c r="J6" s="2"/>
      <c r="K6" s="2"/>
      <c r="L6" s="2"/>
      <c r="M6" s="2" t="s">
        <v>52</v>
      </c>
      <c r="N6" s="2"/>
      <c r="O6" s="2"/>
      <c r="P6" s="2"/>
      <c r="Q6" s="2"/>
      <c r="R6" s="2"/>
      <c r="S6" s="2"/>
      <c r="T6" s="2"/>
      <c r="U6" s="2"/>
      <c r="V6" s="2"/>
    </row>
    <row r="7" spans="2:22" ht="13.5" thickBot="1">
      <c r="B7" s="10" t="s">
        <v>3</v>
      </c>
      <c r="C7" s="10">
        <v>2009</v>
      </c>
      <c r="D7" s="4" t="s">
        <v>38</v>
      </c>
      <c r="E7" s="2"/>
      <c r="F7" s="2"/>
      <c r="G7" s="2"/>
      <c r="H7" s="2"/>
      <c r="I7" s="2"/>
      <c r="J7" s="2"/>
      <c r="K7" s="2"/>
      <c r="L7" s="2"/>
      <c r="M7" s="2" t="s">
        <v>50</v>
      </c>
      <c r="O7" s="2"/>
      <c r="P7" s="95"/>
      <c r="Q7" s="2"/>
      <c r="R7" s="2"/>
      <c r="S7" s="2"/>
      <c r="T7" s="2"/>
      <c r="U7" s="2"/>
      <c r="V7" s="2"/>
    </row>
    <row r="8" spans="2:22" ht="12.75">
      <c r="B8"/>
      <c r="C8" s="4"/>
      <c r="D8" s="2"/>
      <c r="E8" s="2"/>
      <c r="F8" s="2"/>
      <c r="G8" s="2"/>
      <c r="H8" s="2"/>
      <c r="I8" s="2"/>
      <c r="J8" s="2"/>
      <c r="K8" s="2"/>
      <c r="L8" s="2"/>
      <c r="M8" s="2" t="s">
        <v>48</v>
      </c>
      <c r="N8" t="s">
        <v>49</v>
      </c>
      <c r="O8" s="2" t="s">
        <v>39</v>
      </c>
      <c r="P8" s="96" t="e">
        <f>((Table!#REF!*S8+Table!#REF!*T8+Table!#REF!*U8)-(Table!#REF!*S8+Table!#REF!*T8+Table!#REF!*U8))/91</f>
        <v>#REF!</v>
      </c>
      <c r="Q8" s="2"/>
      <c r="R8" s="2"/>
      <c r="S8" s="2">
        <v>28</v>
      </c>
      <c r="T8" s="2">
        <v>35</v>
      </c>
      <c r="U8" s="2">
        <v>28</v>
      </c>
      <c r="V8" s="2"/>
    </row>
    <row r="9" spans="2:22" ht="12.75">
      <c r="B9"/>
      <c r="M9" t="s">
        <v>49</v>
      </c>
      <c r="N9" t="s">
        <v>39</v>
      </c>
      <c r="O9" s="2" t="s">
        <v>40</v>
      </c>
      <c r="P9" s="96" t="e">
        <f>((Table!#REF!*S9+Table!#REF!*T9+Table!#REF!*U9)-(Table!#REF!*S9+Table!#REF!*T9+Table!#REF!*U9))/91</f>
        <v>#REF!</v>
      </c>
      <c r="S9" s="2">
        <v>35</v>
      </c>
      <c r="T9" s="2">
        <v>28</v>
      </c>
      <c r="U9" s="2">
        <v>28</v>
      </c>
      <c r="V9" s="2"/>
    </row>
    <row r="10" spans="2:23" ht="12.75">
      <c r="B10" s="4"/>
      <c r="M10" s="98" t="s">
        <v>39</v>
      </c>
      <c r="N10" s="98" t="s">
        <v>40</v>
      </c>
      <c r="O10" s="99" t="s">
        <v>41</v>
      </c>
      <c r="P10" s="100" t="e">
        <f>((Table!#REF!*S10+Table!#REF!*T10+Table!#REF!*U10)-(Table!#REF!*S10+Table!#REF!*T10+Table!#REF!*U10))/91</f>
        <v>#REF!</v>
      </c>
      <c r="S10" s="2">
        <v>28</v>
      </c>
      <c r="T10" s="2">
        <v>28</v>
      </c>
      <c r="U10" s="2">
        <v>35</v>
      </c>
      <c r="V10" s="2"/>
      <c r="W10" s="2"/>
    </row>
    <row r="11" spans="2:22" ht="12.75">
      <c r="B11"/>
      <c r="C11" t="s">
        <v>53</v>
      </c>
      <c r="D11" t="s">
        <v>54</v>
      </c>
      <c r="E11" t="s">
        <v>55</v>
      </c>
      <c r="F11" t="s">
        <v>58</v>
      </c>
      <c r="G11" t="s">
        <v>56</v>
      </c>
      <c r="H11" t="s">
        <v>57</v>
      </c>
      <c r="I11" t="s">
        <v>59</v>
      </c>
      <c r="J11" t="s">
        <v>60</v>
      </c>
      <c r="M11" t="s">
        <v>40</v>
      </c>
      <c r="N11" t="s">
        <v>41</v>
      </c>
      <c r="O11" s="2" t="s">
        <v>42</v>
      </c>
      <c r="P11" s="96" t="e">
        <f>((Table!#REF!*S11+Table!#REF!*T11+Table!#REF!*U11)-(Table!#REF!*S11+Table!#REF!*T11+Table!#REF!*U11))/91</f>
        <v>#REF!</v>
      </c>
      <c r="S11" s="2">
        <v>28</v>
      </c>
      <c r="T11" s="2">
        <v>35</v>
      </c>
      <c r="U11" s="2">
        <v>28</v>
      </c>
      <c r="V11" s="2"/>
    </row>
    <row r="12" spans="2:22" ht="12.75">
      <c r="B12">
        <v>6</v>
      </c>
      <c r="C12" s="11" t="str">
        <f aca="true" t="shared" si="0" ref="C12:J24">$D$7&amp;C$11&amp;$B12</f>
        <v>Month!r6</v>
      </c>
      <c r="D12" s="12" t="str">
        <f t="shared" si="0"/>
        <v>Month!s6</v>
      </c>
      <c r="E12" s="12" t="str">
        <f t="shared" si="0"/>
        <v>Month!t6</v>
      </c>
      <c r="F12" s="12" t="str">
        <f t="shared" si="0"/>
        <v>Month!u6</v>
      </c>
      <c r="G12" s="12" t="str">
        <f t="shared" si="0"/>
        <v>Month!ak6</v>
      </c>
      <c r="H12" s="12" t="str">
        <f t="shared" si="0"/>
        <v>Month!al6</v>
      </c>
      <c r="I12" s="13" t="str">
        <f t="shared" si="0"/>
        <v>Month!am6</v>
      </c>
      <c r="J12" s="13" t="str">
        <f>$D$7&amp;J$11&amp;$B12</f>
        <v>Month!an6</v>
      </c>
      <c r="K12" s="2"/>
      <c r="M12" t="s">
        <v>41</v>
      </c>
      <c r="N12" t="s">
        <v>42</v>
      </c>
      <c r="O12" s="2" t="s">
        <v>6</v>
      </c>
      <c r="P12" s="96" t="e">
        <f>((Table!#REF!*S12+Table!#REF!*T12+Table!#REF!*U12)-(Table!#REF!*S12+Table!#REF!*T12+Table!#REF!*U12))/91</f>
        <v>#REF!</v>
      </c>
      <c r="S12" s="2">
        <v>35</v>
      </c>
      <c r="T12" s="2">
        <v>28</v>
      </c>
      <c r="U12" s="2">
        <v>28</v>
      </c>
      <c r="V12" s="2"/>
    </row>
    <row r="13" spans="2:22" ht="12.75">
      <c r="B13">
        <v>7</v>
      </c>
      <c r="C13" s="14" t="str">
        <f t="shared" si="0"/>
        <v>Month!r7</v>
      </c>
      <c r="D13" s="2" t="str">
        <f t="shared" si="0"/>
        <v>Month!s7</v>
      </c>
      <c r="E13" s="2" t="str">
        <f t="shared" si="0"/>
        <v>Month!t7</v>
      </c>
      <c r="F13" s="2" t="str">
        <f t="shared" si="0"/>
        <v>Month!u7</v>
      </c>
      <c r="G13" s="2" t="str">
        <f t="shared" si="0"/>
        <v>Month!ak7</v>
      </c>
      <c r="H13" s="2" t="str">
        <f t="shared" si="0"/>
        <v>Month!al7</v>
      </c>
      <c r="I13" s="15" t="str">
        <f t="shared" si="0"/>
        <v>Month!am7</v>
      </c>
      <c r="J13" s="15" t="str">
        <f t="shared" si="0"/>
        <v>Month!an7</v>
      </c>
      <c r="K13" s="2"/>
      <c r="M13" s="98" t="s">
        <v>42</v>
      </c>
      <c r="N13" s="98" t="s">
        <v>6</v>
      </c>
      <c r="O13" s="99" t="s">
        <v>43</v>
      </c>
      <c r="P13" s="100" t="e">
        <f>((Table!#REF!*S13+Table!#REF!*T13+Table!#REF!*U13)-(Table!#REF!*S13+Table!#REF!*T13+Table!#REF!*U13))/91</f>
        <v>#REF!</v>
      </c>
      <c r="S13" s="2">
        <v>28</v>
      </c>
      <c r="T13" s="2">
        <v>28</v>
      </c>
      <c r="U13" s="2">
        <v>35</v>
      </c>
      <c r="V13" s="2"/>
    </row>
    <row r="14" spans="2:22" ht="12.75">
      <c r="B14">
        <v>8</v>
      </c>
      <c r="C14" s="14" t="str">
        <f t="shared" si="0"/>
        <v>Month!r8</v>
      </c>
      <c r="D14" s="2" t="str">
        <f t="shared" si="0"/>
        <v>Month!s8</v>
      </c>
      <c r="E14" s="2" t="str">
        <f t="shared" si="0"/>
        <v>Month!t8</v>
      </c>
      <c r="F14" s="2" t="str">
        <f t="shared" si="0"/>
        <v>Month!u8</v>
      </c>
      <c r="G14" s="2" t="str">
        <f t="shared" si="0"/>
        <v>Month!ak8</v>
      </c>
      <c r="H14" s="2" t="str">
        <f t="shared" si="0"/>
        <v>Month!al8</v>
      </c>
      <c r="I14" s="15" t="str">
        <f t="shared" si="0"/>
        <v>Month!am8</v>
      </c>
      <c r="J14" s="15" t="str">
        <f t="shared" si="0"/>
        <v>Month!an8</v>
      </c>
      <c r="K14" s="2"/>
      <c r="M14" t="s">
        <v>6</v>
      </c>
      <c r="N14" t="s">
        <v>43</v>
      </c>
      <c r="O14" s="2" t="s">
        <v>44</v>
      </c>
      <c r="P14" s="96" t="e">
        <f>((Table!#REF!*S14+Table!#REF!*T14+Table!#REF!*U14)-(Table!#REF!*S14+Table!#REF!*T14+Table!#REF!*U14))/91</f>
        <v>#REF!</v>
      </c>
      <c r="S14" s="2">
        <v>28</v>
      </c>
      <c r="T14" s="2">
        <v>35</v>
      </c>
      <c r="U14" s="2">
        <v>28</v>
      </c>
      <c r="V14" s="2"/>
    </row>
    <row r="15" spans="2:22" ht="12.75">
      <c r="B15">
        <v>9</v>
      </c>
      <c r="C15" s="14" t="str">
        <f t="shared" si="0"/>
        <v>Month!r9</v>
      </c>
      <c r="D15" s="2" t="str">
        <f t="shared" si="0"/>
        <v>Month!s9</v>
      </c>
      <c r="E15" s="2" t="str">
        <f t="shared" si="0"/>
        <v>Month!t9</v>
      </c>
      <c r="F15" s="2" t="str">
        <f t="shared" si="0"/>
        <v>Month!u9</v>
      </c>
      <c r="G15" s="2" t="str">
        <f t="shared" si="0"/>
        <v>Month!ak9</v>
      </c>
      <c r="H15" s="2" t="str">
        <f t="shared" si="0"/>
        <v>Month!al9</v>
      </c>
      <c r="I15" s="15" t="str">
        <f t="shared" si="0"/>
        <v>Month!am9</v>
      </c>
      <c r="J15" s="15" t="str">
        <f t="shared" si="0"/>
        <v>Month!an9</v>
      </c>
      <c r="K15" s="2"/>
      <c r="M15" t="s">
        <v>43</v>
      </c>
      <c r="N15" t="s">
        <v>44</v>
      </c>
      <c r="O15" s="2" t="s">
        <v>45</v>
      </c>
      <c r="P15" s="96" t="e">
        <f>((Table!#REF!*S15+Table!#REF!*T15+Table!#REF!*U15)-(Table!#REF!*S15+Table!#REF!*T15+Table!#REF!*U15))/91</f>
        <v>#REF!</v>
      </c>
      <c r="S15" s="2">
        <v>35</v>
      </c>
      <c r="T15" s="2">
        <v>28</v>
      </c>
      <c r="U15" s="2">
        <v>28</v>
      </c>
      <c r="V15" s="2"/>
    </row>
    <row r="16" spans="2:22" ht="12.75">
      <c r="B16">
        <v>10</v>
      </c>
      <c r="C16" s="14" t="str">
        <f t="shared" si="0"/>
        <v>Month!r10</v>
      </c>
      <c r="D16" s="2" t="str">
        <f t="shared" si="0"/>
        <v>Month!s10</v>
      </c>
      <c r="E16" s="2" t="str">
        <f t="shared" si="0"/>
        <v>Month!t10</v>
      </c>
      <c r="F16" s="2" t="str">
        <f t="shared" si="0"/>
        <v>Month!u10</v>
      </c>
      <c r="G16" s="2" t="str">
        <f t="shared" si="0"/>
        <v>Month!ak10</v>
      </c>
      <c r="H16" s="2" t="str">
        <f t="shared" si="0"/>
        <v>Month!al10</v>
      </c>
      <c r="I16" s="15" t="str">
        <f t="shared" si="0"/>
        <v>Month!am10</v>
      </c>
      <c r="J16" s="15" t="str">
        <f t="shared" si="0"/>
        <v>Month!an10</v>
      </c>
      <c r="K16" s="2"/>
      <c r="M16" s="98" t="s">
        <v>44</v>
      </c>
      <c r="N16" s="98" t="s">
        <v>45</v>
      </c>
      <c r="O16" s="99" t="s">
        <v>46</v>
      </c>
      <c r="P16" s="100" t="e">
        <f>((Table!#REF!*S16+Table!#REF!*T16+Table!#REF!*U16)-(Table!#REF!*S16+Table!#REF!*T16+Table!#REF!*U16))/91</f>
        <v>#REF!</v>
      </c>
      <c r="S16" s="2">
        <v>28</v>
      </c>
      <c r="T16" s="2">
        <v>28</v>
      </c>
      <c r="U16" s="2">
        <v>35</v>
      </c>
      <c r="V16" s="2"/>
    </row>
    <row r="17" spans="2:22" ht="12.75">
      <c r="B17">
        <v>11</v>
      </c>
      <c r="C17" s="14" t="str">
        <f t="shared" si="0"/>
        <v>Month!r11</v>
      </c>
      <c r="D17" s="2" t="str">
        <f t="shared" si="0"/>
        <v>Month!s11</v>
      </c>
      <c r="E17" s="2" t="str">
        <f t="shared" si="0"/>
        <v>Month!t11</v>
      </c>
      <c r="F17" s="2" t="str">
        <f t="shared" si="0"/>
        <v>Month!u11</v>
      </c>
      <c r="G17" s="2" t="str">
        <f t="shared" si="0"/>
        <v>Month!ak11</v>
      </c>
      <c r="H17" s="2" t="str">
        <f t="shared" si="0"/>
        <v>Month!al11</v>
      </c>
      <c r="I17" s="15" t="str">
        <f t="shared" si="0"/>
        <v>Month!am11</v>
      </c>
      <c r="J17" s="15" t="str">
        <f t="shared" si="0"/>
        <v>Month!an11</v>
      </c>
      <c r="K17" s="2"/>
      <c r="M17" t="s">
        <v>45</v>
      </c>
      <c r="N17" t="s">
        <v>46</v>
      </c>
      <c r="O17" s="2" t="s">
        <v>47</v>
      </c>
      <c r="P17" s="96" t="e">
        <f>((Table!#REF!*S17+Table!#REF!*T17+Table!#REF!*U17)-(Table!#REF!*S17+Table!#REF!*T17+Table!#REF!*U17))/91</f>
        <v>#REF!</v>
      </c>
      <c r="S17" s="2">
        <v>28</v>
      </c>
      <c r="T17" s="2">
        <v>35</v>
      </c>
      <c r="U17" s="2">
        <v>28</v>
      </c>
      <c r="V17" s="2"/>
    </row>
    <row r="18" spans="2:21" ht="12.75">
      <c r="B18">
        <v>12</v>
      </c>
      <c r="C18" s="14" t="str">
        <f t="shared" si="0"/>
        <v>Month!r12</v>
      </c>
      <c r="D18" s="2" t="str">
        <f t="shared" si="0"/>
        <v>Month!s12</v>
      </c>
      <c r="E18" s="2" t="str">
        <f t="shared" si="0"/>
        <v>Month!t12</v>
      </c>
      <c r="F18" s="2" t="str">
        <f t="shared" si="0"/>
        <v>Month!u12</v>
      </c>
      <c r="G18" s="2" t="str">
        <f t="shared" si="0"/>
        <v>Month!ak12</v>
      </c>
      <c r="H18" s="2" t="str">
        <f t="shared" si="0"/>
        <v>Month!al12</v>
      </c>
      <c r="I18" s="15" t="str">
        <f t="shared" si="0"/>
        <v>Month!am12</v>
      </c>
      <c r="J18" s="15" t="str">
        <f t="shared" si="0"/>
        <v>Month!an12</v>
      </c>
      <c r="K18" s="2"/>
      <c r="M18" t="s">
        <v>46</v>
      </c>
      <c r="N18" t="s">
        <v>47</v>
      </c>
      <c r="O18" s="2" t="s">
        <v>48</v>
      </c>
      <c r="P18" s="96" t="e">
        <f>((Table!#REF!*S18+Table!#REF!*T18+Table!#REF!*U18)-(Table!#REF!*S18+Table!#REF!*T18+Table!#REF!*U18))/91</f>
        <v>#REF!</v>
      </c>
      <c r="S18" s="2">
        <v>35</v>
      </c>
      <c r="T18" s="2">
        <v>28</v>
      </c>
      <c r="U18" s="2">
        <v>28</v>
      </c>
    </row>
    <row r="19" spans="2:21" ht="12.75">
      <c r="B19">
        <v>13</v>
      </c>
      <c r="C19" s="14" t="str">
        <f t="shared" si="0"/>
        <v>Month!r13</v>
      </c>
      <c r="D19" s="2" t="str">
        <f t="shared" si="0"/>
        <v>Month!s13</v>
      </c>
      <c r="E19" s="2" t="str">
        <f t="shared" si="0"/>
        <v>Month!t13</v>
      </c>
      <c r="F19" s="2" t="str">
        <f t="shared" si="0"/>
        <v>Month!u13</v>
      </c>
      <c r="G19" s="2" t="str">
        <f t="shared" si="0"/>
        <v>Month!ak13</v>
      </c>
      <c r="H19" s="2" t="str">
        <f t="shared" si="0"/>
        <v>Month!al13</v>
      </c>
      <c r="I19" s="15" t="str">
        <f t="shared" si="0"/>
        <v>Month!am13</v>
      </c>
      <c r="J19" s="15" t="str">
        <f t="shared" si="0"/>
        <v>Month!an13</v>
      </c>
      <c r="K19" s="2"/>
      <c r="M19" s="98" t="s">
        <v>47</v>
      </c>
      <c r="N19" s="98" t="s">
        <v>48</v>
      </c>
      <c r="O19" s="98" t="s">
        <v>49</v>
      </c>
      <c r="P19" s="100" t="e">
        <f>((Table!#REF!*S19+Table!#REF!*T19+Table!#REF!*U19)-(Table!#REF!*S19+Table!#REF!*T19+Table!#REF!*U19))/91</f>
        <v>#REF!</v>
      </c>
      <c r="Q19" t="e">
        <f>(P10+P13+P16+P19)/4</f>
        <v>#REF!</v>
      </c>
      <c r="S19" s="2">
        <v>28</v>
      </c>
      <c r="T19" s="2">
        <v>28</v>
      </c>
      <c r="U19" s="2">
        <v>35</v>
      </c>
    </row>
    <row r="20" spans="2:11" ht="12.75">
      <c r="B20">
        <v>14</v>
      </c>
      <c r="C20" s="14" t="str">
        <f t="shared" si="0"/>
        <v>Month!r14</v>
      </c>
      <c r="D20" s="2" t="str">
        <f t="shared" si="0"/>
        <v>Month!s14</v>
      </c>
      <c r="E20" s="2" t="str">
        <f t="shared" si="0"/>
        <v>Month!t14</v>
      </c>
      <c r="F20" s="2" t="str">
        <f t="shared" si="0"/>
        <v>Month!u14</v>
      </c>
      <c r="G20" s="2" t="str">
        <f t="shared" si="0"/>
        <v>Month!ak14</v>
      </c>
      <c r="H20" s="2" t="str">
        <f t="shared" si="0"/>
        <v>Month!al14</v>
      </c>
      <c r="I20" s="15" t="str">
        <f t="shared" si="0"/>
        <v>Month!am14</v>
      </c>
      <c r="J20" s="15" t="str">
        <f t="shared" si="0"/>
        <v>Month!an14</v>
      </c>
      <c r="K20" s="2"/>
    </row>
    <row r="21" spans="2:10" s="2" customFormat="1" ht="12.75">
      <c r="B21" s="2">
        <v>15</v>
      </c>
      <c r="C21" s="14" t="str">
        <f t="shared" si="0"/>
        <v>Month!r15</v>
      </c>
      <c r="D21" s="2" t="str">
        <f t="shared" si="0"/>
        <v>Month!s15</v>
      </c>
      <c r="E21" s="2" t="str">
        <f t="shared" si="0"/>
        <v>Month!t15</v>
      </c>
      <c r="F21" s="2" t="str">
        <f t="shared" si="0"/>
        <v>Month!u15</v>
      </c>
      <c r="G21" s="2" t="str">
        <f t="shared" si="0"/>
        <v>Month!ak15</v>
      </c>
      <c r="H21" s="2" t="str">
        <f t="shared" si="0"/>
        <v>Month!al15</v>
      </c>
      <c r="I21" s="2" t="str">
        <f t="shared" si="0"/>
        <v>Month!am15</v>
      </c>
      <c r="J21" s="15" t="str">
        <f t="shared" si="0"/>
        <v>Month!an15</v>
      </c>
    </row>
    <row r="22" spans="2:10" s="2" customFormat="1" ht="12.75">
      <c r="B22" s="2">
        <v>16</v>
      </c>
      <c r="C22" s="14" t="str">
        <f t="shared" si="0"/>
        <v>Month!r16</v>
      </c>
      <c r="D22" s="2" t="str">
        <f t="shared" si="0"/>
        <v>Month!s16</v>
      </c>
      <c r="E22" s="2" t="str">
        <f t="shared" si="0"/>
        <v>Month!t16</v>
      </c>
      <c r="F22" s="2" t="str">
        <f t="shared" si="0"/>
        <v>Month!u16</v>
      </c>
      <c r="G22" s="2" t="str">
        <f t="shared" si="0"/>
        <v>Month!ak16</v>
      </c>
      <c r="H22" s="2" t="str">
        <f t="shared" si="0"/>
        <v>Month!al16</v>
      </c>
      <c r="I22" s="2" t="str">
        <f t="shared" si="0"/>
        <v>Month!am16</v>
      </c>
      <c r="J22" s="15" t="str">
        <f t="shared" si="0"/>
        <v>Month!an16</v>
      </c>
    </row>
    <row r="23" spans="2:10" s="2" customFormat="1" ht="12.75" customHeight="1">
      <c r="B23" s="2">
        <v>17</v>
      </c>
      <c r="C23" s="14" t="str">
        <f t="shared" si="0"/>
        <v>Month!r17</v>
      </c>
      <c r="D23" s="2" t="str">
        <f t="shared" si="0"/>
        <v>Month!s17</v>
      </c>
      <c r="E23" s="2" t="str">
        <f t="shared" si="0"/>
        <v>Month!t17</v>
      </c>
      <c r="F23" s="2" t="str">
        <f t="shared" si="0"/>
        <v>Month!u17</v>
      </c>
      <c r="G23" s="2" t="str">
        <f t="shared" si="0"/>
        <v>Month!ak17</v>
      </c>
      <c r="H23" s="2" t="str">
        <f t="shared" si="0"/>
        <v>Month!al17</v>
      </c>
      <c r="I23" s="2" t="str">
        <f t="shared" si="0"/>
        <v>Month!am17</v>
      </c>
      <c r="J23" s="15" t="str">
        <f t="shared" si="0"/>
        <v>Month!an17</v>
      </c>
    </row>
    <row r="24" spans="2:13" s="2" customFormat="1" ht="12.75">
      <c r="B24" s="2">
        <v>18</v>
      </c>
      <c r="C24" s="16" t="str">
        <f t="shared" si="0"/>
        <v>Month!r18</v>
      </c>
      <c r="D24" s="9" t="str">
        <f t="shared" si="0"/>
        <v>Month!s18</v>
      </c>
      <c r="E24" s="9" t="str">
        <f t="shared" si="0"/>
        <v>Month!t18</v>
      </c>
      <c r="F24" s="9" t="str">
        <f t="shared" si="0"/>
        <v>Month!u18</v>
      </c>
      <c r="G24" s="9" t="str">
        <f t="shared" si="0"/>
        <v>Month!ak18</v>
      </c>
      <c r="H24" s="9" t="str">
        <f t="shared" si="0"/>
        <v>Month!al18</v>
      </c>
      <c r="I24" s="17" t="str">
        <f t="shared" si="0"/>
        <v>Month!am18</v>
      </c>
      <c r="J24" s="102" t="str">
        <f t="shared" si="0"/>
        <v>Month!an18</v>
      </c>
      <c r="M24" s="2" t="s">
        <v>51</v>
      </c>
    </row>
    <row r="25" spans="3:21" s="2" customFormat="1" ht="12.75">
      <c r="C25" s="93"/>
      <c r="D25" s="93"/>
      <c r="E25" s="93"/>
      <c r="F25" s="93"/>
      <c r="G25" s="93"/>
      <c r="H25" s="93"/>
      <c r="I25" s="93"/>
      <c r="M25" s="2" t="s">
        <v>48</v>
      </c>
      <c r="N25" t="s">
        <v>49</v>
      </c>
      <c r="O25" s="2" t="s">
        <v>39</v>
      </c>
      <c r="P25" s="96" t="e">
        <f>((Table!#REF!*S25+Table!#REF!*T25+Table!#REF!*U25)-(Table!#REF!*S25+Table!#REF!*T25+Table!#REF!*U25))/SUM(S25:U25)</f>
        <v>#REF!</v>
      </c>
      <c r="S25" s="97">
        <v>30</v>
      </c>
      <c r="T25" s="97">
        <v>31</v>
      </c>
      <c r="U25" s="2">
        <v>31</v>
      </c>
    </row>
    <row r="26" spans="2:21" s="2" customFormat="1" ht="12.75">
      <c r="B26" s="2">
        <v>23</v>
      </c>
      <c r="C26" s="14" t="str">
        <f aca="true" t="shared" si="1" ref="C26:J41">$D$7&amp;C$11&amp;$B26</f>
        <v>Month!r23</v>
      </c>
      <c r="D26" s="2" t="str">
        <f t="shared" si="1"/>
        <v>Month!s23</v>
      </c>
      <c r="E26" s="2" t="str">
        <f t="shared" si="1"/>
        <v>Month!t23</v>
      </c>
      <c r="F26" s="2" t="str">
        <f t="shared" si="1"/>
        <v>Month!u23</v>
      </c>
      <c r="G26" s="12" t="str">
        <f t="shared" si="1"/>
        <v>Month!ak23</v>
      </c>
      <c r="H26" s="2" t="str">
        <f t="shared" si="1"/>
        <v>Month!al23</v>
      </c>
      <c r="I26" s="2" t="str">
        <f t="shared" si="1"/>
        <v>Month!am23</v>
      </c>
      <c r="J26" s="12" t="str">
        <f t="shared" si="1"/>
        <v>Month!an23</v>
      </c>
      <c r="M26" t="s">
        <v>49</v>
      </c>
      <c r="N26" t="s">
        <v>39</v>
      </c>
      <c r="O26" s="2" t="s">
        <v>40</v>
      </c>
      <c r="P26" s="96" t="e">
        <f>((Table!#REF!*S26+Table!#REF!*T26+Table!#REF!*U26)-(Table!#REF!*S26+Table!#REF!*T26+Table!#REF!*U26))/SUM(S26:U26)</f>
        <v>#REF!</v>
      </c>
      <c r="S26" s="97">
        <v>31</v>
      </c>
      <c r="T26" s="2">
        <v>31</v>
      </c>
      <c r="U26" s="2">
        <v>28</v>
      </c>
    </row>
    <row r="27" spans="2:22" s="2" customFormat="1" ht="12.75">
      <c r="B27" s="2">
        <v>24</v>
      </c>
      <c r="C27" s="14" t="str">
        <f t="shared" si="1"/>
        <v>Month!r24</v>
      </c>
      <c r="D27" s="2" t="str">
        <f t="shared" si="1"/>
        <v>Month!s24</v>
      </c>
      <c r="E27" s="2" t="str">
        <f t="shared" si="1"/>
        <v>Month!t24</v>
      </c>
      <c r="F27" s="2" t="str">
        <f t="shared" si="1"/>
        <v>Month!u24</v>
      </c>
      <c r="G27" s="2" t="str">
        <f t="shared" si="1"/>
        <v>Month!ak24</v>
      </c>
      <c r="H27" s="2" t="str">
        <f t="shared" si="1"/>
        <v>Month!al24</v>
      </c>
      <c r="I27" s="2" t="str">
        <f t="shared" si="1"/>
        <v>Month!am24</v>
      </c>
      <c r="J27" s="15" t="str">
        <f t="shared" si="1"/>
        <v>Month!an24</v>
      </c>
      <c r="M27" s="98" t="s">
        <v>39</v>
      </c>
      <c r="N27" s="98" t="s">
        <v>40</v>
      </c>
      <c r="O27" s="99" t="s">
        <v>41</v>
      </c>
      <c r="P27" s="100" t="e">
        <f>((Table!#REF!*S27+Table!#REF!*T27+Table!#REF!*U27)-(Table!#REF!*S27+Table!#REF!*T27+Table!#REF!*U27))/SUM(S27:U27)</f>
        <v>#REF!</v>
      </c>
      <c r="S27" s="2">
        <v>31</v>
      </c>
      <c r="T27" s="2">
        <v>28</v>
      </c>
      <c r="U27" s="2">
        <v>31</v>
      </c>
      <c r="V27" s="2">
        <f>SUM(S27:U27)</f>
        <v>90</v>
      </c>
    </row>
    <row r="28" spans="2:21" s="2" customFormat="1" ht="12.75">
      <c r="B28" s="2">
        <v>25</v>
      </c>
      <c r="C28" s="14" t="str">
        <f t="shared" si="1"/>
        <v>Month!r25</v>
      </c>
      <c r="D28" s="2" t="str">
        <f t="shared" si="1"/>
        <v>Month!s25</v>
      </c>
      <c r="E28" s="2" t="str">
        <f t="shared" si="1"/>
        <v>Month!t25</v>
      </c>
      <c r="F28" s="2" t="str">
        <f t="shared" si="1"/>
        <v>Month!u25</v>
      </c>
      <c r="G28" s="2" t="str">
        <f t="shared" si="1"/>
        <v>Month!ak25</v>
      </c>
      <c r="H28" s="2" t="str">
        <f t="shared" si="1"/>
        <v>Month!al25</v>
      </c>
      <c r="I28" s="2" t="str">
        <f t="shared" si="1"/>
        <v>Month!am25</v>
      </c>
      <c r="J28" s="15" t="str">
        <f t="shared" si="1"/>
        <v>Month!an25</v>
      </c>
      <c r="M28" t="s">
        <v>40</v>
      </c>
      <c r="N28" t="s">
        <v>41</v>
      </c>
      <c r="O28" s="2" t="s">
        <v>42</v>
      </c>
      <c r="P28" s="96" t="e">
        <f>((Table!#REF!*S28+Table!#REF!*T28+Table!#REF!*U28)-(Table!#REF!*S28+Table!#REF!*T28+Table!#REF!*U28))/SUM(S28:U28)</f>
        <v>#REF!</v>
      </c>
      <c r="S28" s="2">
        <v>28</v>
      </c>
      <c r="T28" s="2">
        <v>31</v>
      </c>
      <c r="U28" s="97">
        <v>30</v>
      </c>
    </row>
    <row r="29" spans="2:21" ht="12.75">
      <c r="B29">
        <v>26</v>
      </c>
      <c r="C29" s="14" t="str">
        <f t="shared" si="1"/>
        <v>Month!r26</v>
      </c>
      <c r="D29" s="2" t="str">
        <f t="shared" si="1"/>
        <v>Month!s26</v>
      </c>
      <c r="E29" s="2" t="str">
        <f t="shared" si="1"/>
        <v>Month!t26</v>
      </c>
      <c r="F29" s="2" t="str">
        <f t="shared" si="1"/>
        <v>Month!u26</v>
      </c>
      <c r="G29" s="2" t="str">
        <f t="shared" si="1"/>
        <v>Month!ak26</v>
      </c>
      <c r="H29" s="2" t="str">
        <f t="shared" si="1"/>
        <v>Month!al26</v>
      </c>
      <c r="I29" s="15" t="str">
        <f t="shared" si="1"/>
        <v>Month!am26</v>
      </c>
      <c r="J29" s="15" t="str">
        <f t="shared" si="1"/>
        <v>Month!an26</v>
      </c>
      <c r="K29" s="2"/>
      <c r="M29" t="s">
        <v>41</v>
      </c>
      <c r="N29" t="s">
        <v>42</v>
      </c>
      <c r="O29" s="2" t="s">
        <v>6</v>
      </c>
      <c r="P29" s="96" t="e">
        <f>((Table!#REF!*S29+Table!#REF!*T29+Table!#REF!*U29)-(Table!#REF!*S29+Table!#REF!*T29+Table!#REF!*U29))/SUM(S29:U29)</f>
        <v>#REF!</v>
      </c>
      <c r="S29" s="2">
        <v>31</v>
      </c>
      <c r="T29" s="97">
        <v>30</v>
      </c>
      <c r="U29" s="97">
        <v>31</v>
      </c>
    </row>
    <row r="30" spans="2:22" ht="12.75">
      <c r="B30">
        <v>27</v>
      </c>
      <c r="C30" s="14" t="str">
        <f t="shared" si="1"/>
        <v>Month!r27</v>
      </c>
      <c r="D30" s="2" t="str">
        <f t="shared" si="1"/>
        <v>Month!s27</v>
      </c>
      <c r="E30" s="2" t="str">
        <f t="shared" si="1"/>
        <v>Month!t27</v>
      </c>
      <c r="F30" s="2" t="str">
        <f t="shared" si="1"/>
        <v>Month!u27</v>
      </c>
      <c r="G30" s="2" t="str">
        <f t="shared" si="1"/>
        <v>Month!ak27</v>
      </c>
      <c r="H30" s="2" t="str">
        <f t="shared" si="1"/>
        <v>Month!al27</v>
      </c>
      <c r="I30" s="15" t="str">
        <f t="shared" si="1"/>
        <v>Month!am27</v>
      </c>
      <c r="J30" s="15" t="str">
        <f t="shared" si="1"/>
        <v>Month!an27</v>
      </c>
      <c r="K30" s="2"/>
      <c r="M30" s="98" t="s">
        <v>42</v>
      </c>
      <c r="N30" s="98" t="s">
        <v>6</v>
      </c>
      <c r="O30" s="99" t="s">
        <v>43</v>
      </c>
      <c r="P30" s="100" t="e">
        <f>((Table!#REF!*S30+Table!#REF!*T30+Table!#REF!*U30)-(Table!#REF!*S30+Table!#REF!*T30+Table!#REF!*U30))/SUM(S30:U30)</f>
        <v>#REF!</v>
      </c>
      <c r="S30" s="97">
        <v>30</v>
      </c>
      <c r="T30" s="97">
        <v>31</v>
      </c>
      <c r="U30" s="97">
        <v>30</v>
      </c>
      <c r="V30">
        <f>SUM(S30:U30)</f>
        <v>91</v>
      </c>
    </row>
    <row r="31" spans="2:21" ht="12.75">
      <c r="B31">
        <v>28</v>
      </c>
      <c r="C31" s="14" t="str">
        <f t="shared" si="1"/>
        <v>Month!r28</v>
      </c>
      <c r="D31" s="2" t="str">
        <f t="shared" si="1"/>
        <v>Month!s28</v>
      </c>
      <c r="E31" s="2" t="str">
        <f t="shared" si="1"/>
        <v>Month!t28</v>
      </c>
      <c r="F31" s="2" t="str">
        <f t="shared" si="1"/>
        <v>Month!u28</v>
      </c>
      <c r="G31" s="2" t="str">
        <f t="shared" si="1"/>
        <v>Month!ak28</v>
      </c>
      <c r="H31" s="2" t="str">
        <f t="shared" si="1"/>
        <v>Month!al28</v>
      </c>
      <c r="I31" s="15" t="str">
        <f t="shared" si="1"/>
        <v>Month!am28</v>
      </c>
      <c r="J31" s="15" t="str">
        <f t="shared" si="1"/>
        <v>Month!an28</v>
      </c>
      <c r="K31" s="2"/>
      <c r="M31" t="s">
        <v>6</v>
      </c>
      <c r="N31" t="s">
        <v>43</v>
      </c>
      <c r="O31" s="2" t="s">
        <v>44</v>
      </c>
      <c r="P31" s="96" t="e">
        <f>((Table!#REF!*S31+Table!#REF!*T31+Table!#REF!*U31)-(Table!#REF!*S31+Table!#REF!*T31+Table!#REF!*U31))/SUM(S31:U31)</f>
        <v>#REF!</v>
      </c>
      <c r="S31" s="97">
        <v>31</v>
      </c>
      <c r="T31" s="97">
        <v>30</v>
      </c>
      <c r="U31" s="97">
        <v>31</v>
      </c>
    </row>
    <row r="32" spans="2:21" ht="12.75">
      <c r="B32">
        <v>29</v>
      </c>
      <c r="C32" s="14" t="str">
        <f t="shared" si="1"/>
        <v>Month!r29</v>
      </c>
      <c r="D32" s="2" t="str">
        <f t="shared" si="1"/>
        <v>Month!s29</v>
      </c>
      <c r="E32" s="2" t="str">
        <f t="shared" si="1"/>
        <v>Month!t29</v>
      </c>
      <c r="F32" s="2" t="str">
        <f t="shared" si="1"/>
        <v>Month!u29</v>
      </c>
      <c r="G32" s="2" t="str">
        <f t="shared" si="1"/>
        <v>Month!ak29</v>
      </c>
      <c r="H32" s="2" t="str">
        <f t="shared" si="1"/>
        <v>Month!al29</v>
      </c>
      <c r="I32" s="15" t="str">
        <f t="shared" si="1"/>
        <v>Month!am29</v>
      </c>
      <c r="J32" s="15" t="str">
        <f t="shared" si="1"/>
        <v>Month!an29</v>
      </c>
      <c r="K32" s="2"/>
      <c r="M32" t="s">
        <v>43</v>
      </c>
      <c r="N32" t="s">
        <v>44</v>
      </c>
      <c r="O32" s="2" t="s">
        <v>45</v>
      </c>
      <c r="P32" s="96" t="e">
        <f>((Table!#REF!*S32+Table!#REF!*T32+Table!#REF!*U32)-(Table!#REF!*S32+Table!#REF!*T32+Table!#REF!*U32))/SUM(S32:U32)</f>
        <v>#REF!</v>
      </c>
      <c r="S32" s="97">
        <v>30</v>
      </c>
      <c r="T32" s="97">
        <v>31</v>
      </c>
      <c r="U32" s="97">
        <v>31</v>
      </c>
    </row>
    <row r="33" spans="2:22" ht="12.75">
      <c r="B33">
        <v>30</v>
      </c>
      <c r="C33" s="14" t="str">
        <f t="shared" si="1"/>
        <v>Month!r30</v>
      </c>
      <c r="D33" s="2" t="str">
        <f t="shared" si="1"/>
        <v>Month!s30</v>
      </c>
      <c r="E33" s="2" t="str">
        <f t="shared" si="1"/>
        <v>Month!t30</v>
      </c>
      <c r="F33" s="2" t="str">
        <f t="shared" si="1"/>
        <v>Month!u30</v>
      </c>
      <c r="G33" s="2" t="str">
        <f t="shared" si="1"/>
        <v>Month!ak30</v>
      </c>
      <c r="H33" s="2" t="str">
        <f t="shared" si="1"/>
        <v>Month!al30</v>
      </c>
      <c r="I33" s="15" t="str">
        <f t="shared" si="1"/>
        <v>Month!am30</v>
      </c>
      <c r="J33" s="15" t="str">
        <f t="shared" si="1"/>
        <v>Month!an30</v>
      </c>
      <c r="K33" s="2"/>
      <c r="M33" s="98" t="s">
        <v>44</v>
      </c>
      <c r="N33" s="98" t="s">
        <v>45</v>
      </c>
      <c r="O33" s="99" t="s">
        <v>46</v>
      </c>
      <c r="P33" s="100" t="e">
        <f>((Table!#REF!*S33+Table!#REF!*T33+Table!#REF!*U33)-(Table!#REF!*S33+Table!#REF!*T33+Table!#REF!*U33))/SUM(S33:U33)</f>
        <v>#REF!</v>
      </c>
      <c r="S33" s="97">
        <v>31</v>
      </c>
      <c r="T33" s="97">
        <v>31</v>
      </c>
      <c r="U33" s="97">
        <v>30</v>
      </c>
      <c r="V33">
        <f>SUM(S33:U33)</f>
        <v>92</v>
      </c>
    </row>
    <row r="34" spans="2:21" ht="12.75">
      <c r="B34">
        <v>31</v>
      </c>
      <c r="C34" s="14" t="str">
        <f t="shared" si="1"/>
        <v>Month!r31</v>
      </c>
      <c r="D34" s="2" t="str">
        <f t="shared" si="1"/>
        <v>Month!s31</v>
      </c>
      <c r="E34" s="2" t="str">
        <f t="shared" si="1"/>
        <v>Month!t31</v>
      </c>
      <c r="F34" s="2" t="str">
        <f t="shared" si="1"/>
        <v>Month!u31</v>
      </c>
      <c r="G34" s="2" t="str">
        <f t="shared" si="1"/>
        <v>Month!ak31</v>
      </c>
      <c r="H34" s="2" t="str">
        <f t="shared" si="1"/>
        <v>Month!al31</v>
      </c>
      <c r="I34" s="15" t="str">
        <f t="shared" si="1"/>
        <v>Month!am31</v>
      </c>
      <c r="J34" s="15" t="str">
        <f t="shared" si="1"/>
        <v>Month!an31</v>
      </c>
      <c r="K34" s="2"/>
      <c r="M34" t="s">
        <v>45</v>
      </c>
      <c r="N34" t="s">
        <v>46</v>
      </c>
      <c r="O34" s="2" t="s">
        <v>47</v>
      </c>
      <c r="P34" s="96" t="e">
        <f>((Table!#REF!*S34+Table!#REF!*T34+Table!#REF!*U34)-(Table!#REF!*S34+Table!#REF!*T34+Table!#REF!*U34))/SUM(S34:U34)</f>
        <v>#REF!</v>
      </c>
      <c r="S34" s="97">
        <v>31</v>
      </c>
      <c r="T34" s="97">
        <v>30</v>
      </c>
      <c r="U34" s="97">
        <v>31</v>
      </c>
    </row>
    <row r="35" spans="2:21" ht="12.75">
      <c r="B35">
        <v>32</v>
      </c>
      <c r="C35" s="14" t="str">
        <f t="shared" si="1"/>
        <v>Month!r32</v>
      </c>
      <c r="D35" s="2" t="str">
        <f t="shared" si="1"/>
        <v>Month!s32</v>
      </c>
      <c r="E35" s="2" t="str">
        <f t="shared" si="1"/>
        <v>Month!t32</v>
      </c>
      <c r="F35" s="2" t="str">
        <f t="shared" si="1"/>
        <v>Month!u32</v>
      </c>
      <c r="G35" s="2" t="str">
        <f t="shared" si="1"/>
        <v>Month!ak32</v>
      </c>
      <c r="H35" s="2" t="str">
        <f t="shared" si="1"/>
        <v>Month!al32</v>
      </c>
      <c r="I35" s="15" t="str">
        <f t="shared" si="1"/>
        <v>Month!am32</v>
      </c>
      <c r="J35" s="15" t="str">
        <f t="shared" si="1"/>
        <v>Month!an32</v>
      </c>
      <c r="K35" s="2"/>
      <c r="M35" t="s">
        <v>46</v>
      </c>
      <c r="N35" t="s">
        <v>47</v>
      </c>
      <c r="O35" s="2" t="s">
        <v>48</v>
      </c>
      <c r="P35" s="96" t="e">
        <f>((Table!#REF!*S35+Table!#REF!*T35+Table!#REF!*U35)-(Table!#REF!*S35+Table!#REF!*T35+Table!#REF!*U35))/SUM(S35:U35)</f>
        <v>#REF!</v>
      </c>
      <c r="S35" s="97">
        <v>30</v>
      </c>
      <c r="T35" s="97">
        <v>31</v>
      </c>
      <c r="U35" s="97">
        <v>30</v>
      </c>
    </row>
    <row r="36" spans="2:22" ht="12.75">
      <c r="B36">
        <v>33</v>
      </c>
      <c r="C36" s="14" t="str">
        <f t="shared" si="1"/>
        <v>Month!r33</v>
      </c>
      <c r="D36" s="2" t="str">
        <f t="shared" si="1"/>
        <v>Month!s33</v>
      </c>
      <c r="E36" s="2" t="str">
        <f t="shared" si="1"/>
        <v>Month!t33</v>
      </c>
      <c r="F36" s="2" t="str">
        <f t="shared" si="1"/>
        <v>Month!u33</v>
      </c>
      <c r="G36" s="2" t="str">
        <f t="shared" si="1"/>
        <v>Month!ak33</v>
      </c>
      <c r="H36" s="2" t="str">
        <f t="shared" si="1"/>
        <v>Month!al33</v>
      </c>
      <c r="I36" s="15" t="str">
        <f t="shared" si="1"/>
        <v>Month!am33</v>
      </c>
      <c r="J36" s="15" t="str">
        <f t="shared" si="1"/>
        <v>Month!an33</v>
      </c>
      <c r="K36" s="2"/>
      <c r="M36" s="98" t="s">
        <v>47</v>
      </c>
      <c r="N36" s="98" t="s">
        <v>48</v>
      </c>
      <c r="O36" s="98" t="s">
        <v>49</v>
      </c>
      <c r="P36" s="100" t="e">
        <f>((Table!#REF!*S36+Table!#REF!*T36+Table!#REF!*U36)-(Table!#REF!*S36+Table!#REF!*T36+Table!#REF!*U36))/SUM(S36:U36)</f>
        <v>#REF!</v>
      </c>
      <c r="Q36" t="e">
        <f>((P27*V27)+(P30*V30)+(P33*V33)+(P36*V36))/V37</f>
        <v>#REF!</v>
      </c>
      <c r="S36" s="97">
        <v>31</v>
      </c>
      <c r="T36" s="97">
        <v>30</v>
      </c>
      <c r="U36" s="97">
        <v>31</v>
      </c>
      <c r="V36">
        <f>SUM(S36:U36)</f>
        <v>92</v>
      </c>
    </row>
    <row r="37" spans="2:22" ht="12.75">
      <c r="B37">
        <v>34</v>
      </c>
      <c r="C37" s="14" t="str">
        <f t="shared" si="1"/>
        <v>Month!r34</v>
      </c>
      <c r="D37" s="2" t="str">
        <f t="shared" si="1"/>
        <v>Month!s34</v>
      </c>
      <c r="E37" s="2" t="str">
        <f t="shared" si="1"/>
        <v>Month!t34</v>
      </c>
      <c r="F37" s="2" t="str">
        <f t="shared" si="1"/>
        <v>Month!u34</v>
      </c>
      <c r="G37" s="2" t="str">
        <f t="shared" si="1"/>
        <v>Month!ak34</v>
      </c>
      <c r="H37" s="2" t="str">
        <f t="shared" si="1"/>
        <v>Month!al34</v>
      </c>
      <c r="I37" s="15" t="str">
        <f t="shared" si="1"/>
        <v>Month!am34</v>
      </c>
      <c r="J37" s="15" t="str">
        <f t="shared" si="1"/>
        <v>Month!an34</v>
      </c>
      <c r="K37" s="2"/>
      <c r="S37" s="97"/>
      <c r="T37" s="97"/>
      <c r="V37">
        <f>SUM(V25:V36)</f>
        <v>365</v>
      </c>
    </row>
    <row r="38" spans="2:19" ht="12.75">
      <c r="B38">
        <v>35</v>
      </c>
      <c r="C38" s="16" t="str">
        <f t="shared" si="1"/>
        <v>Month!r35</v>
      </c>
      <c r="D38" s="9" t="str">
        <f t="shared" si="1"/>
        <v>Month!s35</v>
      </c>
      <c r="E38" s="9" t="str">
        <f t="shared" si="1"/>
        <v>Month!t35</v>
      </c>
      <c r="F38" s="9" t="str">
        <f t="shared" si="1"/>
        <v>Month!u35</v>
      </c>
      <c r="G38" s="9" t="str">
        <f t="shared" si="1"/>
        <v>Month!ak35</v>
      </c>
      <c r="H38" s="9" t="str">
        <f t="shared" si="1"/>
        <v>Month!al35</v>
      </c>
      <c r="I38" s="17" t="str">
        <f t="shared" si="1"/>
        <v>Month!am35</v>
      </c>
      <c r="J38" s="17" t="str">
        <f t="shared" si="1"/>
        <v>Month!an35</v>
      </c>
      <c r="K38" s="2"/>
      <c r="S38" s="97"/>
    </row>
    <row r="39" ht="12.75">
      <c r="B39"/>
    </row>
    <row r="40" spans="2:10" ht="12.75">
      <c r="B40" s="2">
        <v>23</v>
      </c>
      <c r="C40" s="14" t="str">
        <f t="shared" si="1"/>
        <v>Month!r23</v>
      </c>
      <c r="D40" s="2" t="str">
        <f t="shared" si="1"/>
        <v>Month!s23</v>
      </c>
      <c r="E40" s="2" t="str">
        <f t="shared" si="1"/>
        <v>Month!t23</v>
      </c>
      <c r="F40" s="2" t="str">
        <f t="shared" si="1"/>
        <v>Month!u23</v>
      </c>
      <c r="G40" s="12" t="str">
        <f t="shared" si="1"/>
        <v>Month!ak23</v>
      </c>
      <c r="H40" s="2" t="str">
        <f t="shared" si="1"/>
        <v>Month!al23</v>
      </c>
      <c r="I40" s="2" t="str">
        <f t="shared" si="1"/>
        <v>Month!am23</v>
      </c>
      <c r="J40" s="12" t="str">
        <f t="shared" si="1"/>
        <v>Month!an23</v>
      </c>
    </row>
    <row r="41" spans="2:10" ht="12.75">
      <c r="B41" s="2">
        <v>24</v>
      </c>
      <c r="C41" s="14" t="str">
        <f t="shared" si="1"/>
        <v>Month!r24</v>
      </c>
      <c r="D41" s="2" t="str">
        <f t="shared" si="1"/>
        <v>Month!s24</v>
      </c>
      <c r="E41" s="2" t="str">
        <f t="shared" si="1"/>
        <v>Month!t24</v>
      </c>
      <c r="F41" s="2" t="str">
        <f t="shared" si="1"/>
        <v>Month!u24</v>
      </c>
      <c r="G41" s="2" t="str">
        <f t="shared" si="1"/>
        <v>Month!ak24</v>
      </c>
      <c r="H41" s="2" t="str">
        <f t="shared" si="1"/>
        <v>Month!al24</v>
      </c>
      <c r="I41" s="2" t="str">
        <f t="shared" si="1"/>
        <v>Month!am24</v>
      </c>
      <c r="J41" s="15" t="str">
        <f t="shared" si="1"/>
        <v>Month!an24</v>
      </c>
    </row>
    <row r="42" spans="2:10" ht="12.75">
      <c r="B42" s="2">
        <v>25</v>
      </c>
      <c r="C42" s="14" t="str">
        <f aca="true" t="shared" si="2" ref="C42:J43">$D$7&amp;C$11&amp;$B42</f>
        <v>Month!r25</v>
      </c>
      <c r="D42" s="2" t="str">
        <f t="shared" si="2"/>
        <v>Month!s25</v>
      </c>
      <c r="E42" s="2" t="str">
        <f t="shared" si="2"/>
        <v>Month!t25</v>
      </c>
      <c r="F42" s="2" t="str">
        <f t="shared" si="2"/>
        <v>Month!u25</v>
      </c>
      <c r="G42" s="2" t="str">
        <f t="shared" si="2"/>
        <v>Month!ak25</v>
      </c>
      <c r="H42" s="2" t="str">
        <f t="shared" si="2"/>
        <v>Month!al25</v>
      </c>
      <c r="I42" s="2" t="str">
        <f t="shared" si="2"/>
        <v>Month!am25</v>
      </c>
      <c r="J42" s="15" t="str">
        <f t="shared" si="2"/>
        <v>Month!an25</v>
      </c>
    </row>
    <row r="43" spans="2:10" ht="12.75">
      <c r="B43">
        <v>26</v>
      </c>
      <c r="C43" s="14" t="str">
        <f t="shared" si="2"/>
        <v>Month!r26</v>
      </c>
      <c r="D43" s="2" t="str">
        <f t="shared" si="2"/>
        <v>Month!s26</v>
      </c>
      <c r="E43" s="2" t="str">
        <f t="shared" si="2"/>
        <v>Month!t26</v>
      </c>
      <c r="F43" s="2" t="str">
        <f t="shared" si="2"/>
        <v>Month!u26</v>
      </c>
      <c r="G43" s="2" t="str">
        <f t="shared" si="2"/>
        <v>Month!ak26</v>
      </c>
      <c r="H43" s="2" t="str">
        <f t="shared" si="2"/>
        <v>Month!al26</v>
      </c>
      <c r="I43" s="15" t="str">
        <f t="shared" si="2"/>
        <v>Month!am26</v>
      </c>
      <c r="J43" s="15" t="str">
        <f t="shared" si="2"/>
        <v>Month!an26</v>
      </c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6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7109375" style="0" customWidth="1"/>
  </cols>
  <sheetData>
    <row r="1" spans="1:9" ht="34.5">
      <c r="A1" s="40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51" t="s">
        <v>21</v>
      </c>
      <c r="B2" s="52"/>
      <c r="C2" s="52"/>
      <c r="D2" s="52"/>
      <c r="E2" s="52"/>
      <c r="F2" s="52"/>
      <c r="G2" s="52"/>
      <c r="H2" s="52"/>
      <c r="I2" s="53" t="s">
        <v>22</v>
      </c>
    </row>
    <row r="3" spans="1:9" ht="12.75">
      <c r="A3" s="45"/>
      <c r="B3" s="43"/>
      <c r="C3" s="42"/>
      <c r="D3" s="42"/>
      <c r="E3" s="42"/>
      <c r="F3" s="43"/>
      <c r="G3" s="42"/>
      <c r="H3" s="42"/>
      <c r="I3" s="44"/>
    </row>
    <row r="4" spans="1:9" ht="12.75">
      <c r="A4" s="22" t="s">
        <v>23</v>
      </c>
      <c r="B4" s="29"/>
      <c r="C4" s="30" t="s">
        <v>0</v>
      </c>
      <c r="D4" s="30"/>
      <c r="E4" s="30"/>
      <c r="F4" s="29"/>
      <c r="G4" s="30"/>
      <c r="H4" s="30"/>
      <c r="I4" s="30"/>
    </row>
    <row r="5" spans="1:9" ht="12.75">
      <c r="A5" s="31"/>
      <c r="B5" s="29"/>
      <c r="C5" s="32"/>
      <c r="D5" s="32">
        <v>1999</v>
      </c>
      <c r="E5" s="32">
        <v>2000</v>
      </c>
      <c r="F5" s="33"/>
      <c r="G5" s="32"/>
      <c r="H5" s="32"/>
      <c r="I5" s="32"/>
    </row>
    <row r="6" spans="1:9" ht="15">
      <c r="A6" s="31" t="s">
        <v>24</v>
      </c>
      <c r="B6" s="22"/>
      <c r="C6" s="22"/>
      <c r="D6" s="22"/>
      <c r="E6" s="22"/>
      <c r="F6" s="21"/>
      <c r="G6" s="22"/>
      <c r="H6" s="22"/>
      <c r="I6" s="22"/>
    </row>
    <row r="7" spans="1:9" ht="12.75">
      <c r="A7" s="22" t="s">
        <v>1</v>
      </c>
      <c r="B7" s="22" t="s">
        <v>25</v>
      </c>
      <c r="C7" s="24"/>
      <c r="D7" s="24">
        <v>5.6</v>
      </c>
      <c r="E7" s="24">
        <v>5.227380951685019</v>
      </c>
      <c r="F7" s="35"/>
      <c r="G7" s="24"/>
      <c r="H7" s="24"/>
      <c r="I7" s="24"/>
    </row>
    <row r="8" spans="1:9" ht="12.75">
      <c r="A8" s="22" t="s">
        <v>2</v>
      </c>
      <c r="B8" s="22" t="s">
        <v>26</v>
      </c>
      <c r="C8" s="24"/>
      <c r="D8" s="24">
        <v>5.6</v>
      </c>
      <c r="E8" s="24">
        <v>6.551344086611684</v>
      </c>
      <c r="F8" s="34"/>
      <c r="G8" s="24"/>
      <c r="H8" s="24"/>
      <c r="I8" s="24"/>
    </row>
    <row r="9" spans="1:9" ht="12.75">
      <c r="A9" s="22" t="s">
        <v>4</v>
      </c>
      <c r="B9" s="22" t="s">
        <v>27</v>
      </c>
      <c r="C9" s="24"/>
      <c r="D9" s="24">
        <v>7.9</v>
      </c>
      <c r="E9" s="24">
        <v>7.437771345875552</v>
      </c>
      <c r="F9" s="34"/>
      <c r="G9" s="24"/>
      <c r="H9" s="24"/>
      <c r="I9" s="24"/>
    </row>
    <row r="10" spans="1:9" ht="12.75">
      <c r="A10" s="22" t="s">
        <v>5</v>
      </c>
      <c r="B10" s="22" t="s">
        <v>28</v>
      </c>
      <c r="C10" s="24"/>
      <c r="D10" s="24">
        <v>9.3</v>
      </c>
      <c r="E10" s="24">
        <v>7.866666666666671</v>
      </c>
      <c r="F10" s="34"/>
      <c r="G10" s="24"/>
      <c r="H10" s="24"/>
      <c r="I10" s="24"/>
    </row>
    <row r="11" spans="1:9" ht="12.75">
      <c r="A11" s="22" t="s">
        <v>6</v>
      </c>
      <c r="B11" s="22" t="s">
        <v>29</v>
      </c>
      <c r="C11" s="24"/>
      <c r="D11" s="24">
        <v>12.911029411764716</v>
      </c>
      <c r="E11" s="24">
        <v>12.208532110091744</v>
      </c>
      <c r="F11" s="34"/>
      <c r="G11" s="24"/>
      <c r="H11" s="24"/>
      <c r="I11" s="24"/>
    </row>
    <row r="12" spans="1:9" ht="12.75">
      <c r="A12" s="22" t="s">
        <v>7</v>
      </c>
      <c r="B12" s="22" t="s">
        <v>35</v>
      </c>
      <c r="C12" s="24"/>
      <c r="D12" s="24">
        <v>14.075145348837207</v>
      </c>
      <c r="E12" s="24">
        <v>14.2032467532467</v>
      </c>
      <c r="F12" s="34"/>
      <c r="G12" s="24"/>
      <c r="H12" s="24"/>
      <c r="I12" s="24"/>
    </row>
    <row r="13" spans="1:9" ht="12.75">
      <c r="A13" s="22" t="s">
        <v>8</v>
      </c>
      <c r="B13" s="22" t="s">
        <v>36</v>
      </c>
      <c r="C13" s="24"/>
      <c r="D13" s="24">
        <v>17.6285714285714</v>
      </c>
      <c r="E13" s="24">
        <v>15.21605166051663</v>
      </c>
      <c r="F13" s="34"/>
      <c r="G13" s="24"/>
      <c r="H13" s="24"/>
      <c r="I13" s="24"/>
    </row>
    <row r="14" spans="1:9" ht="12.75">
      <c r="A14" s="22" t="s">
        <v>9</v>
      </c>
      <c r="B14" s="22" t="s">
        <v>37</v>
      </c>
      <c r="C14" s="24"/>
      <c r="D14" s="24">
        <v>16.127338129496408</v>
      </c>
      <c r="E14" s="24">
        <v>17.041452205882337</v>
      </c>
      <c r="F14" s="34"/>
      <c r="G14" s="24"/>
      <c r="H14" s="24"/>
      <c r="I14" s="24"/>
    </row>
    <row r="15" spans="1:9" ht="12.75">
      <c r="A15" s="22" t="s">
        <v>10</v>
      </c>
      <c r="B15" s="22" t="s">
        <v>30</v>
      </c>
      <c r="C15" s="24"/>
      <c r="D15" s="24">
        <v>15.469868035190647</v>
      </c>
      <c r="E15" s="48">
        <v>15.8</v>
      </c>
      <c r="F15" s="34"/>
      <c r="G15" s="24"/>
      <c r="H15" s="24"/>
      <c r="I15" s="24"/>
    </row>
    <row r="16" spans="1:9" ht="12.75">
      <c r="A16" s="22" t="s">
        <v>11</v>
      </c>
      <c r="B16" s="22" t="s">
        <v>31</v>
      </c>
      <c r="C16" s="24"/>
      <c r="D16" s="24">
        <v>10.98112522686025</v>
      </c>
      <c r="E16" s="47">
        <v>10.75444</v>
      </c>
      <c r="F16" s="34"/>
      <c r="G16" s="24"/>
      <c r="H16" s="24"/>
      <c r="I16" s="24"/>
    </row>
    <row r="17" spans="1:9" ht="12.75">
      <c r="A17" s="22" t="s">
        <v>12</v>
      </c>
      <c r="B17" s="22" t="s">
        <v>32</v>
      </c>
      <c r="C17" s="24"/>
      <c r="D17" s="24">
        <v>8.132110091743122</v>
      </c>
      <c r="E17" s="24">
        <v>6.8941</v>
      </c>
      <c r="F17" s="34"/>
      <c r="G17" s="24"/>
      <c r="H17" s="24"/>
      <c r="I17" s="24"/>
    </row>
    <row r="18" spans="1:9" ht="12.75">
      <c r="A18" s="36" t="s">
        <v>13</v>
      </c>
      <c r="B18" s="36" t="s">
        <v>34</v>
      </c>
      <c r="C18" s="38"/>
      <c r="D18" s="38">
        <v>5.2</v>
      </c>
      <c r="E18" s="38">
        <v>6.5</v>
      </c>
      <c r="F18" s="37"/>
      <c r="G18" s="38"/>
      <c r="H18" s="38"/>
      <c r="I18" s="38"/>
    </row>
    <row r="19" spans="1:9" ht="15">
      <c r="A19" s="39" t="s">
        <v>33</v>
      </c>
      <c r="B19" s="38"/>
      <c r="C19" s="38"/>
      <c r="D19" s="8">
        <f>(4*(D7+D8+D10+D11+D13+D14+D16+D17)+5*(D9+D12+D15+D18))/52</f>
        <v>10.737418539882364</v>
      </c>
      <c r="E19" s="8">
        <f>(4*(E7+E8+E10+E11+E13+E14+E16+E17)+5*(E9+E12+E15+E18))/52</f>
        <v>10.514326177335146</v>
      </c>
      <c r="F19" s="38"/>
      <c r="G19" s="38"/>
      <c r="H19" s="38"/>
      <c r="I19" s="38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 Computer Services</dc:creator>
  <cp:keywords/>
  <dc:description/>
  <cp:lastModifiedBy>Harris Kevin (Statistics)</cp:lastModifiedBy>
  <cp:lastPrinted>2014-01-14T12:58:28Z</cp:lastPrinted>
  <dcterms:created xsi:type="dcterms:W3CDTF">2000-02-09T17:56:12Z</dcterms:created>
  <dcterms:modified xsi:type="dcterms:W3CDTF">2014-02-21T12:07:30Z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