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activeTab="0"/>
  </bookViews>
  <sheets>
    <sheet name="LA Dropdown" sheetId="1" r:id="rId1"/>
    <sheet name="Parameters" sheetId="2" r:id="rId2"/>
    <sheet name="Calculations" sheetId="3" r:id="rId3"/>
  </sheets>
  <definedNames>
    <definedName name="AuthorityList">'LA Dropdown'!$N$4:$N$409</definedName>
    <definedName name="CTF_RSG">'Parameters'!$B$16</definedName>
    <definedName name="CTF1314_RSG">'Parameters'!$B$23</definedName>
    <definedName name="CTS_BL">#REF!</definedName>
    <definedName name="CTS_RSG">#REF!</definedName>
    <definedName name="EI_RSG">'Parameters'!$B$17</definedName>
    <definedName name="ESSSA_RSG">'Parameters'!$B$22</definedName>
    <definedName name="FF_BL">#REF!</definedName>
    <definedName name="FF_RSG">#REF!</definedName>
    <definedName name="Fire_RSG">'Parameters'!$B$15</definedName>
    <definedName name="GLAGen_RSG">'Parameters'!$B$18</definedName>
    <definedName name="HLP_RSG">'Parameters'!$B$19</definedName>
    <definedName name="IoS_BL_1415">'Parameters'!$B$7</definedName>
    <definedName name="IoS_RSG">'Parameters'!$B$12</definedName>
    <definedName name="LDHR_RSG">'Parameters'!$B$21</definedName>
    <definedName name="LLF_RSG">'Parameters'!$B$20</definedName>
    <definedName name="LT_RSG">'Parameters'!$B$14</definedName>
    <definedName name="_xlnm.Print_Area" localSheetId="0">'LA Dropdown'!$A$1:$M$149</definedName>
    <definedName name="RPI_inc">'Parameters'!$B$9</definedName>
    <definedName name="RSG_Proportion">'Parameters'!#REF!</definedName>
    <definedName name="UT_RSG">'Parameters'!$B$13</definedName>
  </definedNames>
  <calcPr fullCalcOnLoad="1"/>
</workbook>
</file>

<file path=xl/sharedStrings.xml><?xml version="1.0" encoding="utf-8"?>
<sst xmlns="http://schemas.openxmlformats.org/spreadsheetml/2006/main" count="3200" uniqueCount="1471">
  <si>
    <t>All services</t>
  </si>
  <si>
    <t>Bolton</t>
  </si>
  <si>
    <t>Bolton (Lower)</t>
  </si>
  <si>
    <t>Bolton (Upper)</t>
  </si>
  <si>
    <t>Bury</t>
  </si>
  <si>
    <t>Bury (Lower)</t>
  </si>
  <si>
    <t>Bury (Upper)</t>
  </si>
  <si>
    <t>Manchester</t>
  </si>
  <si>
    <t>Manchester (Lower)</t>
  </si>
  <si>
    <t>Manchester (Upper)</t>
  </si>
  <si>
    <t>Oldham</t>
  </si>
  <si>
    <t>Oldham (Lower)</t>
  </si>
  <si>
    <t>Oldham (Upper)</t>
  </si>
  <si>
    <t>Rochdale</t>
  </si>
  <si>
    <t>Rochdale (Lower)</t>
  </si>
  <si>
    <t>Rochdale (Upper)</t>
  </si>
  <si>
    <t>Salford</t>
  </si>
  <si>
    <t>Salford (Lower)</t>
  </si>
  <si>
    <t>Salford (Upper)</t>
  </si>
  <si>
    <t>Stockport</t>
  </si>
  <si>
    <t>Stockport (Lower)</t>
  </si>
  <si>
    <t>Stockport (Upper)</t>
  </si>
  <si>
    <t>Tameside</t>
  </si>
  <si>
    <t>Tameside (Lower)</t>
  </si>
  <si>
    <t>Tameside (Upper)</t>
  </si>
  <si>
    <t>Trafford</t>
  </si>
  <si>
    <t>Trafford (Lower)</t>
  </si>
  <si>
    <t>Trafford (Upper)</t>
  </si>
  <si>
    <t>Wigan</t>
  </si>
  <si>
    <t>Wigan (Lower)</t>
  </si>
  <si>
    <t>Wigan (Upper)</t>
  </si>
  <si>
    <t>Knowsley</t>
  </si>
  <si>
    <t>Knowsley (Lower)</t>
  </si>
  <si>
    <t>Knowsley (Upper)</t>
  </si>
  <si>
    <t>Liverpool</t>
  </si>
  <si>
    <t>Liverpool (Lower)</t>
  </si>
  <si>
    <t>Liverpool (Upper)</t>
  </si>
  <si>
    <t>St Helens</t>
  </si>
  <si>
    <t>St Helens (Lower)</t>
  </si>
  <si>
    <t>St Helens (Upper)</t>
  </si>
  <si>
    <t>Sefton</t>
  </si>
  <si>
    <t>Sefton (Lower)</t>
  </si>
  <si>
    <t>Sefton (Upper)</t>
  </si>
  <si>
    <t>Wirral</t>
  </si>
  <si>
    <t>Wirral (Lower)</t>
  </si>
  <si>
    <t>Wirral (Upper)</t>
  </si>
  <si>
    <t>Barnsley</t>
  </si>
  <si>
    <t>Barnsley (Lower)</t>
  </si>
  <si>
    <t>Barnsley (Upper)</t>
  </si>
  <si>
    <t>Doncaster</t>
  </si>
  <si>
    <t>Doncaster (Lower)</t>
  </si>
  <si>
    <t>Doncaster (Upper)</t>
  </si>
  <si>
    <t>Rotherham</t>
  </si>
  <si>
    <t>Rotherham (Lower)</t>
  </si>
  <si>
    <t>Rotherham (Upper)</t>
  </si>
  <si>
    <t>Sheffield</t>
  </si>
  <si>
    <t>Sheffield (Lower)</t>
  </si>
  <si>
    <t>Sheffield (Upper)</t>
  </si>
  <si>
    <t>Gateshead</t>
  </si>
  <si>
    <t>Gateshead (Lower)</t>
  </si>
  <si>
    <t>Gateshead (Upper)</t>
  </si>
  <si>
    <t>Newcastle upon Tyne</t>
  </si>
  <si>
    <t>Newcastle upon Tyne (Lower)</t>
  </si>
  <si>
    <t>Newcastle upon Tyne (Upper)</t>
  </si>
  <si>
    <t>North Tyneside</t>
  </si>
  <si>
    <t>North Tyneside (Lower)</t>
  </si>
  <si>
    <t>North Tyneside (Upper)</t>
  </si>
  <si>
    <t>South Tyneside</t>
  </si>
  <si>
    <t>South Tyneside (Lower)</t>
  </si>
  <si>
    <t>South Tyneside (Upper)</t>
  </si>
  <si>
    <t>Sunderland</t>
  </si>
  <si>
    <t>Sunderland (Lower)</t>
  </si>
  <si>
    <t>Sunderland (Upper)</t>
  </si>
  <si>
    <t>Birmingham</t>
  </si>
  <si>
    <t>Birmingham (Lower)</t>
  </si>
  <si>
    <t>Birmingham (Upper)</t>
  </si>
  <si>
    <t>Coventry</t>
  </si>
  <si>
    <t>Coventry (Lower)</t>
  </si>
  <si>
    <t>Coventry (Upper)</t>
  </si>
  <si>
    <t>Dudley</t>
  </si>
  <si>
    <t>Dudley (Lower)</t>
  </si>
  <si>
    <t>Dudley (Upper)</t>
  </si>
  <si>
    <t>Sandwell</t>
  </si>
  <si>
    <t>Sandwell (Lower)</t>
  </si>
  <si>
    <t>Sandwell (Upper)</t>
  </si>
  <si>
    <t>Solihull</t>
  </si>
  <si>
    <t>Solihull (Lower)</t>
  </si>
  <si>
    <t>Solihull (Upper)</t>
  </si>
  <si>
    <t>Walsall</t>
  </si>
  <si>
    <t>Walsall (Lower)</t>
  </si>
  <si>
    <t>Walsall (Upper)</t>
  </si>
  <si>
    <t>Wolverhampton</t>
  </si>
  <si>
    <t>Wolverhampton (Lower)</t>
  </si>
  <si>
    <t>Wolverhampton (Upper)</t>
  </si>
  <si>
    <t>Bradford</t>
  </si>
  <si>
    <t>Bradford (Lower)</t>
  </si>
  <si>
    <t>Bradford (Upper)</t>
  </si>
  <si>
    <t>Calderdale</t>
  </si>
  <si>
    <t>Calderdale (Lower)</t>
  </si>
  <si>
    <t>Calderdale (Upper)</t>
  </si>
  <si>
    <t>Kirklees</t>
  </si>
  <si>
    <t>Kirklees (Lower)</t>
  </si>
  <si>
    <t>Kirklees (Upper)</t>
  </si>
  <si>
    <t>Leeds</t>
  </si>
  <si>
    <t>Leeds (Lower)</t>
  </si>
  <si>
    <t>Leeds (Upper)</t>
  </si>
  <si>
    <t>Wakefield</t>
  </si>
  <si>
    <t>Wakefield (Lower)</t>
  </si>
  <si>
    <t>Wakefield (Upper)</t>
  </si>
  <si>
    <t>Camden</t>
  </si>
  <si>
    <t>Camden (Lower)</t>
  </si>
  <si>
    <t>Camden (Upper)</t>
  </si>
  <si>
    <t>Greenwich</t>
  </si>
  <si>
    <t>Greenwich (Lower)</t>
  </si>
  <si>
    <t>Greenwich (Upper)</t>
  </si>
  <si>
    <t>Hackney</t>
  </si>
  <si>
    <t>Hackney (Lower)</t>
  </si>
  <si>
    <t>Hackney (Upper)</t>
  </si>
  <si>
    <t>Hammersmith and Fulham</t>
  </si>
  <si>
    <t>Hammersmith and Fulham (Lower)</t>
  </si>
  <si>
    <t>Hammersmith and Fulham (Upper)</t>
  </si>
  <si>
    <t>Islington</t>
  </si>
  <si>
    <t>Islington (Lower)</t>
  </si>
  <si>
    <t>Islington (Upper)</t>
  </si>
  <si>
    <t>Kensington and Chelsea</t>
  </si>
  <si>
    <t>Kensington and Chelsea (Lower)</t>
  </si>
  <si>
    <t>Kensington and Chelsea (Upper)</t>
  </si>
  <si>
    <t>Lambeth</t>
  </si>
  <si>
    <t>Lambeth (Lower)</t>
  </si>
  <si>
    <t>Lambeth (Upper)</t>
  </si>
  <si>
    <t>Lewisham</t>
  </si>
  <si>
    <t>Lewisham (Lower)</t>
  </si>
  <si>
    <t>Lewisham (Upper)</t>
  </si>
  <si>
    <t>Southwark</t>
  </si>
  <si>
    <t>Southwark (Lower)</t>
  </si>
  <si>
    <t>Southwark (Upper)</t>
  </si>
  <si>
    <t>Tower Hamlets</t>
  </si>
  <si>
    <t>Tower Hamlets (Lower)</t>
  </si>
  <si>
    <t>Tower Hamlets (Upper)</t>
  </si>
  <si>
    <t>Wandsworth</t>
  </si>
  <si>
    <t>Wandsworth (Lower)</t>
  </si>
  <si>
    <t>Wandsworth (Upper)</t>
  </si>
  <si>
    <t>Westminster</t>
  </si>
  <si>
    <t>Westminster (Lower)</t>
  </si>
  <si>
    <t>Westminster (Upper)</t>
  </si>
  <si>
    <t>Barking and Dagenham</t>
  </si>
  <si>
    <t>Barking and Dagenham (Lower)</t>
  </si>
  <si>
    <t>Barking and Dagenham (Upper)</t>
  </si>
  <si>
    <t>Barnet</t>
  </si>
  <si>
    <t>Barnet (Lower)</t>
  </si>
  <si>
    <t>Barnet (Upper)</t>
  </si>
  <si>
    <t>Bexley</t>
  </si>
  <si>
    <t>Bexley (Lower)</t>
  </si>
  <si>
    <t>Bexley (Upper)</t>
  </si>
  <si>
    <t>Brent</t>
  </si>
  <si>
    <t>Brent (Lower)</t>
  </si>
  <si>
    <t>Brent (Upper)</t>
  </si>
  <si>
    <t>Bromley</t>
  </si>
  <si>
    <t>Bromley (Lower)</t>
  </si>
  <si>
    <t>Bromley (Upper)</t>
  </si>
  <si>
    <t>Croydon</t>
  </si>
  <si>
    <t>Croydon (Lower)</t>
  </si>
  <si>
    <t>Croydon (Upper)</t>
  </si>
  <si>
    <t>Ealing</t>
  </si>
  <si>
    <t>Ealing (Lower)</t>
  </si>
  <si>
    <t>Ealing (Upper)</t>
  </si>
  <si>
    <t>Enfield</t>
  </si>
  <si>
    <t>Enfield (Lower)</t>
  </si>
  <si>
    <t>Enfield (Upper)</t>
  </si>
  <si>
    <t>Haringey</t>
  </si>
  <si>
    <t>Haringey (Lower)</t>
  </si>
  <si>
    <t>Haringey (Upper)</t>
  </si>
  <si>
    <t>Harrow</t>
  </si>
  <si>
    <t>Harrow (Lower)</t>
  </si>
  <si>
    <t>Harrow (Upper)</t>
  </si>
  <si>
    <t>Havering</t>
  </si>
  <si>
    <t>Havering (Lower)</t>
  </si>
  <si>
    <t>Havering (Upper)</t>
  </si>
  <si>
    <t>Hillingdon</t>
  </si>
  <si>
    <t>Hillingdon (Lower)</t>
  </si>
  <si>
    <t>Hillingdon (Upper)</t>
  </si>
  <si>
    <t>Hounslow</t>
  </si>
  <si>
    <t>Hounslow (Lower)</t>
  </si>
  <si>
    <t>Hounslow (Upper)</t>
  </si>
  <si>
    <t>Kingston upon Thames</t>
  </si>
  <si>
    <t>Kingston upon Thames (Lower)</t>
  </si>
  <si>
    <t>Kingston upon Thames (Upper)</t>
  </si>
  <si>
    <t>Merton</t>
  </si>
  <si>
    <t>Merton (Lower)</t>
  </si>
  <si>
    <t>Merton (Upper)</t>
  </si>
  <si>
    <t>Newham</t>
  </si>
  <si>
    <t>Newham (Lower)</t>
  </si>
  <si>
    <t>Newham (Upper)</t>
  </si>
  <si>
    <t>Redbridge</t>
  </si>
  <si>
    <t>Redbridge (Lower)</t>
  </si>
  <si>
    <t>Redbridge (Upper)</t>
  </si>
  <si>
    <t>Richmond upon Thames</t>
  </si>
  <si>
    <t>Richmond upon Thames (Lower)</t>
  </si>
  <si>
    <t>Richmond upon Thames (Upper)</t>
  </si>
  <si>
    <t>Sutton</t>
  </si>
  <si>
    <t>Sutton (Lower)</t>
  </si>
  <si>
    <t>Sutton (Upper)</t>
  </si>
  <si>
    <t>Waltham Forest</t>
  </si>
  <si>
    <t>Waltham Forest (Lower)</t>
  </si>
  <si>
    <t>Waltham Forest (Upper)</t>
  </si>
  <si>
    <t>Cumbria</t>
  </si>
  <si>
    <t>Cumbria (Upper)</t>
  </si>
  <si>
    <t>Cumbria (Fire)</t>
  </si>
  <si>
    <t>Gloucestershire</t>
  </si>
  <si>
    <t>Gloucestershire (Upper)</t>
  </si>
  <si>
    <t>Gloucestershire (Fire)</t>
  </si>
  <si>
    <t>Hertfordshire</t>
  </si>
  <si>
    <t>Hertfordshire (Upper)</t>
  </si>
  <si>
    <t>Hertfordshire (Fire)</t>
  </si>
  <si>
    <t>Lincolnshire</t>
  </si>
  <si>
    <t>Lincolnshire (Upper)</t>
  </si>
  <si>
    <t>Lincolnshire (Fire)</t>
  </si>
  <si>
    <t>Norfolk</t>
  </si>
  <si>
    <t>Norfolk (Upper)</t>
  </si>
  <si>
    <t>Norfolk (Fire)</t>
  </si>
  <si>
    <t>Northamptonshire</t>
  </si>
  <si>
    <t>Northamptonshire (Upper)</t>
  </si>
  <si>
    <t>Northamptonshire (Fire)</t>
  </si>
  <si>
    <t>Oxfordshire</t>
  </si>
  <si>
    <t>Oxfordshire (Upper)</t>
  </si>
  <si>
    <t>Oxfordshire (Fire)</t>
  </si>
  <si>
    <t>Suffolk</t>
  </si>
  <si>
    <t>Suffolk (Upper)</t>
  </si>
  <si>
    <t>Suffolk (Fire)</t>
  </si>
  <si>
    <t>Surrey</t>
  </si>
  <si>
    <t>Surrey (Upper)</t>
  </si>
  <si>
    <t>Surrey (Fire)</t>
  </si>
  <si>
    <t>Warwickshire</t>
  </si>
  <si>
    <t>Warwickshire (Upper)</t>
  </si>
  <si>
    <t>Warwickshire (Fire)</t>
  </si>
  <si>
    <t>West Sussex</t>
  </si>
  <si>
    <t>West Sussex (Upper)</t>
  </si>
  <si>
    <t>West Sussex (Fire)</t>
  </si>
  <si>
    <t>City of London - non-police</t>
  </si>
  <si>
    <t>City of London (Lower)</t>
  </si>
  <si>
    <t>City of London (Upper)</t>
  </si>
  <si>
    <t>Isle of Wight Council</t>
  </si>
  <si>
    <t>Isle of Wight Council (Lower)</t>
  </si>
  <si>
    <t>Isle of Wight Council (Upper)</t>
  </si>
  <si>
    <t>Isle of Wight Council (Fire)</t>
  </si>
  <si>
    <t>Bath &amp; North East Somerset</t>
  </si>
  <si>
    <t>Bath &amp; North East Somerset (Lower)</t>
  </si>
  <si>
    <t>Bath &amp; North East Somerset (Upper)</t>
  </si>
  <si>
    <t>Bristol</t>
  </si>
  <si>
    <t>Bristol (Lower)</t>
  </si>
  <si>
    <t>Bristol (Upper)</t>
  </si>
  <si>
    <t>South Gloucestershire</t>
  </si>
  <si>
    <t>South Gloucestershire (Lower)</t>
  </si>
  <si>
    <t>South Gloucestershire (Upper)</t>
  </si>
  <si>
    <t>North Somerset</t>
  </si>
  <si>
    <t>North Somerset (Lower)</t>
  </si>
  <si>
    <t>North Somerset (Upper)</t>
  </si>
  <si>
    <t>Hartlepool</t>
  </si>
  <si>
    <t>Hartlepool (Lower)</t>
  </si>
  <si>
    <t>Hartlepool (Upper)</t>
  </si>
  <si>
    <t>Middlesbrough</t>
  </si>
  <si>
    <t>Middlesbrough (Lower)</t>
  </si>
  <si>
    <t>Middlesbrough (Upper)</t>
  </si>
  <si>
    <t>Redcar and Cleveland</t>
  </si>
  <si>
    <t>Redcar and Cleveland (Lower)</t>
  </si>
  <si>
    <t>Redcar and Cleveland (Upper)</t>
  </si>
  <si>
    <t>Stockton-on-Tees</t>
  </si>
  <si>
    <t>Stockton-on-Tees (Lower)</t>
  </si>
  <si>
    <t>Stockton-on-Tees (Upper)</t>
  </si>
  <si>
    <t>East Riding of Yorkshire</t>
  </si>
  <si>
    <t>East Riding of Yorkshire (Lower)</t>
  </si>
  <si>
    <t>East Riding of Yorkshire (Upper)</t>
  </si>
  <si>
    <t>Kingston upon Hull</t>
  </si>
  <si>
    <t>Kingston upon Hull (Lower)</t>
  </si>
  <si>
    <t>Kingston upon Hull (Upper)</t>
  </si>
  <si>
    <t>North East Lincolnshire</t>
  </si>
  <si>
    <t>North East Lincolnshire (Lower)</t>
  </si>
  <si>
    <t>North East Lincolnshire (Upper)</t>
  </si>
  <si>
    <t>North Lincolnshire</t>
  </si>
  <si>
    <t>North Lincolnshire (Lower)</t>
  </si>
  <si>
    <t>North Lincolnshire (Upper)</t>
  </si>
  <si>
    <t>York</t>
  </si>
  <si>
    <t>York (Lower)</t>
  </si>
  <si>
    <t>York (Upper)</t>
  </si>
  <si>
    <t>Luton</t>
  </si>
  <si>
    <t>Luton (Lower)</t>
  </si>
  <si>
    <t>Luton (Upper)</t>
  </si>
  <si>
    <t>Milton Keynes</t>
  </si>
  <si>
    <t>Milton Keynes (Lower)</t>
  </si>
  <si>
    <t>Milton Keynes (Upper)</t>
  </si>
  <si>
    <t>Derby</t>
  </si>
  <si>
    <t>Derby (Lower)</t>
  </si>
  <si>
    <t>Derby (Upper)</t>
  </si>
  <si>
    <t>Bournemouth</t>
  </si>
  <si>
    <t>Bournemouth (Lower)</t>
  </si>
  <si>
    <t>Bournemouth (Upper)</t>
  </si>
  <si>
    <t>Poole</t>
  </si>
  <si>
    <t>Poole (Lower)</t>
  </si>
  <si>
    <t>Poole (Upper)</t>
  </si>
  <si>
    <t>Darlington</t>
  </si>
  <si>
    <t>Darlington (Lower)</t>
  </si>
  <si>
    <t>Darlington (Upper)</t>
  </si>
  <si>
    <t>Brighton &amp; Hove</t>
  </si>
  <si>
    <t>Brighton &amp; Hove (Lower)</t>
  </si>
  <si>
    <t>Brighton &amp; Hove (Upper)</t>
  </si>
  <si>
    <t>Portsmouth</t>
  </si>
  <si>
    <t>Portsmouth (Lower)</t>
  </si>
  <si>
    <t>Portsmouth (Upper)</t>
  </si>
  <si>
    <t>Southampton</t>
  </si>
  <si>
    <t>Southampton (Lower)</t>
  </si>
  <si>
    <t>Southampton (Upper)</t>
  </si>
  <si>
    <t>Leicester</t>
  </si>
  <si>
    <t>Leicester (Lower)</t>
  </si>
  <si>
    <t>Leicester (Upper)</t>
  </si>
  <si>
    <t>Rutland</t>
  </si>
  <si>
    <t>Rutland (Lower)</t>
  </si>
  <si>
    <t>Rutland (Upper)</t>
  </si>
  <si>
    <t>Stoke-on-Trent</t>
  </si>
  <si>
    <t>Stoke-on-Trent (Lower)</t>
  </si>
  <si>
    <t>Stoke-on-Trent (Upper)</t>
  </si>
  <si>
    <t>Swindon</t>
  </si>
  <si>
    <t>Swindon (Lower)</t>
  </si>
  <si>
    <t>Swindon (Upper)</t>
  </si>
  <si>
    <t>Bracknell Forest</t>
  </si>
  <si>
    <t>Bracknell Forest (Lower)</t>
  </si>
  <si>
    <t>Bracknell Forest (Upper)</t>
  </si>
  <si>
    <t>West Berkshire</t>
  </si>
  <si>
    <t>West Berkshire (Lower)</t>
  </si>
  <si>
    <t>West Berkshire (Upper)</t>
  </si>
  <si>
    <t>Reading</t>
  </si>
  <si>
    <t>Reading (Lower)</t>
  </si>
  <si>
    <t>Reading (Upper)</t>
  </si>
  <si>
    <t>Slough</t>
  </si>
  <si>
    <t>Slough (Lower)</t>
  </si>
  <si>
    <t>Slough (Upper)</t>
  </si>
  <si>
    <t>Windsor and Maidenhead</t>
  </si>
  <si>
    <t>Windsor and Maidenhead (Lower)</t>
  </si>
  <si>
    <t>Windsor and Maidenhead (Upper)</t>
  </si>
  <si>
    <t>Wokingham</t>
  </si>
  <si>
    <t>Wokingham (Lower)</t>
  </si>
  <si>
    <t>Wokingham (Upper)</t>
  </si>
  <si>
    <t>Peterborough</t>
  </si>
  <si>
    <t>Peterborough (Lower)</t>
  </si>
  <si>
    <t>Peterborough (Upper)</t>
  </si>
  <si>
    <t>Halton</t>
  </si>
  <si>
    <t>Halton (Lower)</t>
  </si>
  <si>
    <t>Halton (Upper)</t>
  </si>
  <si>
    <t>Warrington</t>
  </si>
  <si>
    <t>Warrington (Lower)</t>
  </si>
  <si>
    <t>Warrington (Upper)</t>
  </si>
  <si>
    <t>Plymouth</t>
  </si>
  <si>
    <t>Plymouth (Lower)</t>
  </si>
  <si>
    <t>Plymouth (Upper)</t>
  </si>
  <si>
    <t>Torbay</t>
  </si>
  <si>
    <t>Torbay (Lower)</t>
  </si>
  <si>
    <t>Torbay (Upper)</t>
  </si>
  <si>
    <t>Southend-on-Sea</t>
  </si>
  <si>
    <t>Southend-on-Sea (Lower)</t>
  </si>
  <si>
    <t>Southend-on-Sea (Upper)</t>
  </si>
  <si>
    <t>Thurrock</t>
  </si>
  <si>
    <t>Thurrock (Lower)</t>
  </si>
  <si>
    <t>Thurrock (Upper)</t>
  </si>
  <si>
    <t>Herefordshire</t>
  </si>
  <si>
    <t>Herefordshire  (Lower)</t>
  </si>
  <si>
    <t>Herefordshire  (Upper)</t>
  </si>
  <si>
    <t>Medway</t>
  </si>
  <si>
    <t>Medway  (Lower)</t>
  </si>
  <si>
    <t>Medway  (Upper)</t>
  </si>
  <si>
    <t>Blackburn with Darwen</t>
  </si>
  <si>
    <t>Blackburn with Darwen (Lower)</t>
  </si>
  <si>
    <t>Blackburn with Darwen (Upper)</t>
  </si>
  <si>
    <t>Blackpool</t>
  </si>
  <si>
    <t>Blackpool (Lower)</t>
  </si>
  <si>
    <t>Blackpool (Upper)</t>
  </si>
  <si>
    <t>Nottingham</t>
  </si>
  <si>
    <t>Nottingham (Lower)</t>
  </si>
  <si>
    <t>Nottingham (Upper)</t>
  </si>
  <si>
    <t>Telford and the Wrekin</t>
  </si>
  <si>
    <t>Telford and the Wrekin (Lower)</t>
  </si>
  <si>
    <t>Telford and the Wrekin (Upper)</t>
  </si>
  <si>
    <t>Cornwall</t>
  </si>
  <si>
    <t>Cornwall (Lower)</t>
  </si>
  <si>
    <t>Cornwall (Upper)</t>
  </si>
  <si>
    <t>Cornwall (Fire)</t>
  </si>
  <si>
    <t>Durham</t>
  </si>
  <si>
    <t>Durham (Lower)</t>
  </si>
  <si>
    <t>Durham (Upper)</t>
  </si>
  <si>
    <t>Northumberland</t>
  </si>
  <si>
    <t>Northumberland (Lower)</t>
  </si>
  <si>
    <t>Northumberland (Upper)</t>
  </si>
  <si>
    <t>Northumberland (Fire)</t>
  </si>
  <si>
    <t>Shropshire</t>
  </si>
  <si>
    <t>Shropshire (Lower)</t>
  </si>
  <si>
    <t>Shropshire (Upper)</t>
  </si>
  <si>
    <t>Wiltshire</t>
  </si>
  <si>
    <t>Wiltshire (Lower)</t>
  </si>
  <si>
    <t>Wiltshire (Upper)</t>
  </si>
  <si>
    <t>Cheshire East</t>
  </si>
  <si>
    <t>Cheshire East (Lower)</t>
  </si>
  <si>
    <t>Cheshire East (Upper)</t>
  </si>
  <si>
    <t>Cheshire West and Chester</t>
  </si>
  <si>
    <t>Cheshire West and Chester (Lower)</t>
  </si>
  <si>
    <t>Cheshire West and Chester (Upper)</t>
  </si>
  <si>
    <t>Bedford</t>
  </si>
  <si>
    <t>Bedford (Lower)</t>
  </si>
  <si>
    <t>Bedford (Upper)</t>
  </si>
  <si>
    <t>Central Bedfordshire</t>
  </si>
  <si>
    <t>Central Bedfordshire (Lower)</t>
  </si>
  <si>
    <t>Central Bedfordshire (Upper)</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</si>
  <si>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</si>
  <si>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</si>
  <si>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</si>
  <si>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</si>
  <si>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</si>
  <si>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</si>
  <si>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</si>
  <si>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</si>
  <si>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</si>
  <si>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</si>
  <si>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</si>
  <si>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</si>
  <si>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</si>
  <si>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</si>
  <si>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</si>
  <si>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</si>
  <si>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Isles of Scilly</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</si>
  <si>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</si>
  <si>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</si>
  <si>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</si>
  <si>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</si>
  <si>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</si>
  <si>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</si>
  <si>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</si>
  <si>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</si>
  <si>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</si>
  <si>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</si>
  <si>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</si>
  <si>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</si>
  <si>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</si>
  <si>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</si>
  <si>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</si>
  <si>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</si>
  <si>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</si>
  <si>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</si>
  <si>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</si>
  <si>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</si>
  <si>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</si>
  <si>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</si>
  <si>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</si>
  <si>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</si>
  <si>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</si>
  <si>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</si>
  <si>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</si>
  <si>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</si>
  <si>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</si>
  <si>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</si>
  <si>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</si>
  <si>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</si>
  <si>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</si>
  <si>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</si>
  <si>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</si>
  <si>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</si>
  <si>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</si>
  <si>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</si>
  <si>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</si>
  <si>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</si>
  <si>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</si>
  <si>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</si>
  <si>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</si>
  <si>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</si>
  <si>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</si>
  <si>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</si>
  <si>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</si>
  <si>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</si>
  <si>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</si>
  <si>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</si>
  <si>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</si>
  <si>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</si>
  <si>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</si>
  <si>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</si>
  <si>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</si>
  <si>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</si>
  <si>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</si>
  <si>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</si>
  <si>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</si>
  <si>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</si>
  <si>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</si>
  <si>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</si>
  <si>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</si>
  <si>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</si>
  <si>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</si>
  <si>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</si>
  <si>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</si>
  <si>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</si>
  <si>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</si>
  <si>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</si>
  <si>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</si>
  <si>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</si>
  <si>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</si>
  <si>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</si>
  <si>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</si>
  <si>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</si>
  <si>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</si>
  <si>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</si>
  <si>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</si>
  <si>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</si>
  <si>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</si>
  <si>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</si>
  <si>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</si>
  <si>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</si>
  <si>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</si>
  <si>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</si>
  <si>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</si>
  <si>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</si>
  <si>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</si>
  <si>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</si>
  <si>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</si>
  <si>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</si>
  <si>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</si>
  <si>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</si>
  <si>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</si>
  <si>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</si>
  <si>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</si>
  <si>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</si>
  <si>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</si>
  <si>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</si>
  <si>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</si>
  <si>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</si>
  <si>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</si>
  <si>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</si>
  <si>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</si>
  <si>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</si>
  <si>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</si>
  <si>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</si>
  <si>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</si>
  <si>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</si>
  <si>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</si>
  <si>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</si>
  <si>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</si>
  <si>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</si>
  <si>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</si>
  <si>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</si>
  <si>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</si>
  <si>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</si>
  <si>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</si>
  <si>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</si>
  <si>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</si>
  <si>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</si>
  <si>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</si>
  <si>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</si>
  <si>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</si>
  <si>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</si>
  <si>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</si>
  <si>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</si>
  <si>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</si>
  <si>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</si>
  <si>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</si>
  <si>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</si>
  <si>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</si>
  <si>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</si>
  <si>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</si>
  <si>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</si>
  <si>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</si>
  <si>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</si>
  <si>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</si>
  <si>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</si>
  <si>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</si>
  <si>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</si>
  <si>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</si>
  <si>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</si>
  <si>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</si>
  <si>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</si>
  <si>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</si>
  <si>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</si>
  <si>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</si>
  <si>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</si>
  <si>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</si>
  <si>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</si>
  <si>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</si>
  <si>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</si>
  <si>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</si>
  <si>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</si>
  <si>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</si>
  <si>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</si>
  <si>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</si>
  <si>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</si>
  <si>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</si>
  <si>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</si>
  <si>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</si>
  <si>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</si>
  <si>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</si>
  <si>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</si>
  <si>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</si>
  <si>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</si>
  <si>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</si>
  <si>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</si>
  <si>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</si>
  <si>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</si>
  <si>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</si>
  <si>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</si>
  <si>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</si>
  <si>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</si>
  <si>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</si>
  <si>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</si>
  <si>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</si>
  <si>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</si>
  <si>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</si>
  <si>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</si>
  <si>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</si>
  <si>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</si>
  <si>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</si>
  <si>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</si>
  <si>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</si>
  <si>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</si>
  <si>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</si>
  <si>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</si>
  <si>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</si>
  <si>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</si>
  <si>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</si>
  <si>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</si>
  <si>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</si>
  <si>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</si>
  <si>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</si>
  <si>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</si>
  <si>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</si>
  <si>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</si>
  <si>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</si>
  <si>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Greater Manchester Fire</t>
  </si>
  <si>
    <t>Merseyside Fire</t>
  </si>
  <si>
    <t>South Yorkshire Fire</t>
  </si>
  <si>
    <t>Tyne and Wear Fire</t>
  </si>
  <si>
    <t>West Midlands Fire</t>
  </si>
  <si>
    <t>West Yorkshire Fire</t>
  </si>
  <si>
    <t>GLA - fire</t>
  </si>
  <si>
    <t>GLA - mayor and misc</t>
  </si>
  <si>
    <t>R334</t>
  </si>
  <si>
    <t>R334L</t>
  </si>
  <si>
    <t>R334U</t>
  </si>
  <si>
    <t>R335</t>
  </si>
  <si>
    <t>R335L</t>
  </si>
  <si>
    <t>R335U</t>
  </si>
  <si>
    <t>R336</t>
  </si>
  <si>
    <t>R336L</t>
  </si>
  <si>
    <t>R336U</t>
  </si>
  <si>
    <t>R337</t>
  </si>
  <si>
    <t>R337L</t>
  </si>
  <si>
    <t>R337U</t>
  </si>
  <si>
    <t>R338</t>
  </si>
  <si>
    <t>R338L</t>
  </si>
  <si>
    <t>R338U</t>
  </si>
  <si>
    <t>R339</t>
  </si>
  <si>
    <t>R339L</t>
  </si>
  <si>
    <t>R339U</t>
  </si>
  <si>
    <t>R340</t>
  </si>
  <si>
    <t>R340L</t>
  </si>
  <si>
    <t>R340U</t>
  </si>
  <si>
    <t>R341</t>
  </si>
  <si>
    <t>R341L</t>
  </si>
  <si>
    <t>R341U</t>
  </si>
  <si>
    <t>R342</t>
  </si>
  <si>
    <t>R342L</t>
  </si>
  <si>
    <t>R342U</t>
  </si>
  <si>
    <t>R343</t>
  </si>
  <si>
    <t>R343L</t>
  </si>
  <si>
    <t>R343U</t>
  </si>
  <si>
    <t>R344</t>
  </si>
  <si>
    <t>R344L</t>
  </si>
  <si>
    <t>R344U</t>
  </si>
  <si>
    <t>R345</t>
  </si>
  <si>
    <t>R345L</t>
  </si>
  <si>
    <t>R345U</t>
  </si>
  <si>
    <t>R346</t>
  </si>
  <si>
    <t>R346L</t>
  </si>
  <si>
    <t>R346U</t>
  </si>
  <si>
    <t>R347</t>
  </si>
  <si>
    <t>R347L</t>
  </si>
  <si>
    <t>R347U</t>
  </si>
  <si>
    <t>R348</t>
  </si>
  <si>
    <t>R348L</t>
  </si>
  <si>
    <t>R348U</t>
  </si>
  <si>
    <t>R349</t>
  </si>
  <si>
    <t>R349L</t>
  </si>
  <si>
    <t>R349U</t>
  </si>
  <si>
    <t>R350</t>
  </si>
  <si>
    <t>R350L</t>
  </si>
  <si>
    <t>R350U</t>
  </si>
  <si>
    <t>R351</t>
  </si>
  <si>
    <t>R351L</t>
  </si>
  <si>
    <t>R351U</t>
  </si>
  <si>
    <t>R352</t>
  </si>
  <si>
    <t>R352L</t>
  </si>
  <si>
    <t>R352U</t>
  </si>
  <si>
    <t>R353</t>
  </si>
  <si>
    <t>R353L</t>
  </si>
  <si>
    <t>R353U</t>
  </si>
  <si>
    <t>R354</t>
  </si>
  <si>
    <t>R354L</t>
  </si>
  <si>
    <t>R354U</t>
  </si>
  <si>
    <t>R355</t>
  </si>
  <si>
    <t>R355L</t>
  </si>
  <si>
    <t>R355U</t>
  </si>
  <si>
    <t>R356</t>
  </si>
  <si>
    <t>R356L</t>
  </si>
  <si>
    <t>R356U</t>
  </si>
  <si>
    <t>R357</t>
  </si>
  <si>
    <t>R357L</t>
  </si>
  <si>
    <t>R357U</t>
  </si>
  <si>
    <t>R358</t>
  </si>
  <si>
    <t>R358L</t>
  </si>
  <si>
    <t>R358U</t>
  </si>
  <si>
    <t>R359</t>
  </si>
  <si>
    <t>R359L</t>
  </si>
  <si>
    <t>R359U</t>
  </si>
  <si>
    <t>R360</t>
  </si>
  <si>
    <t>R360L</t>
  </si>
  <si>
    <t>R360U</t>
  </si>
  <si>
    <t>R361</t>
  </si>
  <si>
    <t>R361L</t>
  </si>
  <si>
    <t>R361U</t>
  </si>
  <si>
    <t>R362</t>
  </si>
  <si>
    <t>R362L</t>
  </si>
  <si>
    <t>R362U</t>
  </si>
  <si>
    <t>R363</t>
  </si>
  <si>
    <t>R363L</t>
  </si>
  <si>
    <t>R363U</t>
  </si>
  <si>
    <t>R364</t>
  </si>
  <si>
    <t>R364L</t>
  </si>
  <si>
    <t>R364U</t>
  </si>
  <si>
    <t>R365</t>
  </si>
  <si>
    <t>R365L</t>
  </si>
  <si>
    <t>R365U</t>
  </si>
  <si>
    <t>R366</t>
  </si>
  <si>
    <t>R366L</t>
  </si>
  <si>
    <t>R366U</t>
  </si>
  <si>
    <t>R367</t>
  </si>
  <si>
    <t>R367L</t>
  </si>
  <si>
    <t>R367U</t>
  </si>
  <si>
    <t>R368</t>
  </si>
  <si>
    <t>R368L</t>
  </si>
  <si>
    <t>R368U</t>
  </si>
  <si>
    <t>R369</t>
  </si>
  <si>
    <t>R369L</t>
  </si>
  <si>
    <t>R369U</t>
  </si>
  <si>
    <t>R371</t>
  </si>
  <si>
    <t>R371L</t>
  </si>
  <si>
    <t>R371U</t>
  </si>
  <si>
    <t>R372</t>
  </si>
  <si>
    <t>R372L</t>
  </si>
  <si>
    <t>R372U</t>
  </si>
  <si>
    <t>R373</t>
  </si>
  <si>
    <t>R373L</t>
  </si>
  <si>
    <t>R373U</t>
  </si>
  <si>
    <t>R374</t>
  </si>
  <si>
    <t>R374L</t>
  </si>
  <si>
    <t>R374U</t>
  </si>
  <si>
    <t>R375</t>
  </si>
  <si>
    <t>R375L</t>
  </si>
  <si>
    <t>R375U</t>
  </si>
  <si>
    <t>R376</t>
  </si>
  <si>
    <t>R376L</t>
  </si>
  <si>
    <t>R376U</t>
  </si>
  <si>
    <t>R377</t>
  </si>
  <si>
    <t>R377L</t>
  </si>
  <si>
    <t>R377U</t>
  </si>
  <si>
    <t>R378</t>
  </si>
  <si>
    <t>R378L</t>
  </si>
  <si>
    <t>R378U</t>
  </si>
  <si>
    <t>R379</t>
  </si>
  <si>
    <t>R379L</t>
  </si>
  <si>
    <t>R379U</t>
  </si>
  <si>
    <t>R380</t>
  </si>
  <si>
    <t>R380L</t>
  </si>
  <si>
    <t>R380U</t>
  </si>
  <si>
    <t>R381</t>
  </si>
  <si>
    <t>R381L</t>
  </si>
  <si>
    <t>R381U</t>
  </si>
  <si>
    <t>R382</t>
  </si>
  <si>
    <t>R382L</t>
  </si>
  <si>
    <t>R382U</t>
  </si>
  <si>
    <t>R383</t>
  </si>
  <si>
    <t>R383L</t>
  </si>
  <si>
    <t>R383U</t>
  </si>
  <si>
    <t>R384</t>
  </si>
  <si>
    <t>R384L</t>
  </si>
  <si>
    <t>R384U</t>
  </si>
  <si>
    <t>R385</t>
  </si>
  <si>
    <t>R385L</t>
  </si>
  <si>
    <t>R385U</t>
  </si>
  <si>
    <t>R386</t>
  </si>
  <si>
    <t>R386L</t>
  </si>
  <si>
    <t>R386U</t>
  </si>
  <si>
    <t>R387</t>
  </si>
  <si>
    <t>R387L</t>
  </si>
  <si>
    <t>R387U</t>
  </si>
  <si>
    <t>R388</t>
  </si>
  <si>
    <t>R388L</t>
  </si>
  <si>
    <t>R388U</t>
  </si>
  <si>
    <t>R389</t>
  </si>
  <si>
    <t>R389L</t>
  </si>
  <si>
    <t>R389U</t>
  </si>
  <si>
    <t>R390</t>
  </si>
  <si>
    <t>R390L</t>
  </si>
  <si>
    <t>R390U</t>
  </si>
  <si>
    <t>R391</t>
  </si>
  <si>
    <t>R391L</t>
  </si>
  <si>
    <t>R391U</t>
  </si>
  <si>
    <t>R392</t>
  </si>
  <si>
    <t>R392L</t>
  </si>
  <si>
    <t>R392U</t>
  </si>
  <si>
    <t>R393</t>
  </si>
  <si>
    <t>R393L</t>
  </si>
  <si>
    <t>R393U</t>
  </si>
  <si>
    <t>R394</t>
  </si>
  <si>
    <t>R394L</t>
  </si>
  <si>
    <t>R394U</t>
  </si>
  <si>
    <t>R395</t>
  </si>
  <si>
    <t>R395L</t>
  </si>
  <si>
    <t>R395U</t>
  </si>
  <si>
    <t>R396</t>
  </si>
  <si>
    <t>R396L</t>
  </si>
  <si>
    <t>R396U</t>
  </si>
  <si>
    <t>R397</t>
  </si>
  <si>
    <t>R397L</t>
  </si>
  <si>
    <t>R397U</t>
  </si>
  <si>
    <t>R398</t>
  </si>
  <si>
    <t>R398L</t>
  </si>
  <si>
    <t>R398U</t>
  </si>
  <si>
    <t>R399</t>
  </si>
  <si>
    <t>R399L</t>
  </si>
  <si>
    <t>R399U</t>
  </si>
  <si>
    <t>R400</t>
  </si>
  <si>
    <t>R400L</t>
  </si>
  <si>
    <t>R400U</t>
  </si>
  <si>
    <t>R401</t>
  </si>
  <si>
    <t>R401L</t>
  </si>
  <si>
    <t>R401U</t>
  </si>
  <si>
    <t>R402</t>
  </si>
  <si>
    <t>R402L</t>
  </si>
  <si>
    <t>R402U</t>
  </si>
  <si>
    <t>R412</t>
  </si>
  <si>
    <t>R412U</t>
  </si>
  <si>
    <t>R412F</t>
  </si>
  <si>
    <t>R419</t>
  </si>
  <si>
    <t>R419U</t>
  </si>
  <si>
    <t>R419F</t>
  </si>
  <si>
    <t>R422</t>
  </si>
  <si>
    <t>R422U</t>
  </si>
  <si>
    <t>R422F</t>
  </si>
  <si>
    <t>R428</t>
  </si>
  <si>
    <t>R428U</t>
  </si>
  <si>
    <t>R428F</t>
  </si>
  <si>
    <t>R429</t>
  </si>
  <si>
    <t>R429U</t>
  </si>
  <si>
    <t>R429F</t>
  </si>
  <si>
    <t>R430</t>
  </si>
  <si>
    <t>R430U</t>
  </si>
  <si>
    <t>R430F</t>
  </si>
  <si>
    <t>R434</t>
  </si>
  <si>
    <t>R434U</t>
  </si>
  <si>
    <t>R434F</t>
  </si>
  <si>
    <t>R438</t>
  </si>
  <si>
    <t>R438U</t>
  </si>
  <si>
    <t>R438F</t>
  </si>
  <si>
    <t>R439</t>
  </si>
  <si>
    <t>R439U</t>
  </si>
  <si>
    <t>R439F</t>
  </si>
  <si>
    <t>R440</t>
  </si>
  <si>
    <t>R440U</t>
  </si>
  <si>
    <t>R440F</t>
  </si>
  <si>
    <t>R441</t>
  </si>
  <si>
    <t>R441U</t>
  </si>
  <si>
    <t>R441F</t>
  </si>
  <si>
    <t>R555</t>
  </si>
  <si>
    <t>R555L</t>
  </si>
  <si>
    <t>R555U</t>
  </si>
  <si>
    <t>R601</t>
  </si>
  <si>
    <t>R601L</t>
  </si>
  <si>
    <t>R601U</t>
  </si>
  <si>
    <t>R601F</t>
  </si>
  <si>
    <t>R602</t>
  </si>
  <si>
    <t>R602L</t>
  </si>
  <si>
    <t>R602U</t>
  </si>
  <si>
    <t>R603</t>
  </si>
  <si>
    <t>R603L</t>
  </si>
  <si>
    <t>R603U</t>
  </si>
  <si>
    <t>R604</t>
  </si>
  <si>
    <t>R604L</t>
  </si>
  <si>
    <t>R604U</t>
  </si>
  <si>
    <t>R605</t>
  </si>
  <si>
    <t>R605L</t>
  </si>
  <si>
    <t>R605U</t>
  </si>
  <si>
    <t>R606</t>
  </si>
  <si>
    <t>R606L</t>
  </si>
  <si>
    <t>R606U</t>
  </si>
  <si>
    <t>R607</t>
  </si>
  <si>
    <t>R607L</t>
  </si>
  <si>
    <t>R607U</t>
  </si>
  <si>
    <t>R608</t>
  </si>
  <si>
    <t>R608L</t>
  </si>
  <si>
    <t>R608U</t>
  </si>
  <si>
    <t>R609</t>
  </si>
  <si>
    <t>R609L</t>
  </si>
  <si>
    <t>R609U</t>
  </si>
  <si>
    <t>R610</t>
  </si>
  <si>
    <t>R610L</t>
  </si>
  <si>
    <t>R610U</t>
  </si>
  <si>
    <t>R611</t>
  </si>
  <si>
    <t>R611L</t>
  </si>
  <si>
    <t>R611U</t>
  </si>
  <si>
    <t>R612</t>
  </si>
  <si>
    <t>R612L</t>
  </si>
  <si>
    <t>R612U</t>
  </si>
  <si>
    <t>R613</t>
  </si>
  <si>
    <t>R613L</t>
  </si>
  <si>
    <t>R613U</t>
  </si>
  <si>
    <t>R617</t>
  </si>
  <si>
    <t>R617L</t>
  </si>
  <si>
    <t>R617U</t>
  </si>
  <si>
    <t>R619</t>
  </si>
  <si>
    <t>R619L</t>
  </si>
  <si>
    <t>R619U</t>
  </si>
  <si>
    <t>R620</t>
  </si>
  <si>
    <t>R620L</t>
  </si>
  <si>
    <t>R620U</t>
  </si>
  <si>
    <t>R621</t>
  </si>
  <si>
    <t>R621L</t>
  </si>
  <si>
    <t>R621U</t>
  </si>
  <si>
    <t>R622</t>
  </si>
  <si>
    <t>R622L</t>
  </si>
  <si>
    <t>R622U</t>
  </si>
  <si>
    <t>R623</t>
  </si>
  <si>
    <t>R623L</t>
  </si>
  <si>
    <t>R623U</t>
  </si>
  <si>
    <t>R624</t>
  </si>
  <si>
    <t>R624L</t>
  </si>
  <si>
    <t>R624U</t>
  </si>
  <si>
    <t>R625</t>
  </si>
  <si>
    <t>R625L</t>
  </si>
  <si>
    <t>R625U</t>
  </si>
  <si>
    <t>R626</t>
  </si>
  <si>
    <t>R626L</t>
  </si>
  <si>
    <t>R626U</t>
  </si>
  <si>
    <t>R627</t>
  </si>
  <si>
    <t>R627L</t>
  </si>
  <si>
    <t>R627U</t>
  </si>
  <si>
    <t>R628</t>
  </si>
  <si>
    <t>R628L</t>
  </si>
  <si>
    <t>R628U</t>
  </si>
  <si>
    <t>R629</t>
  </si>
  <si>
    <t>R629L</t>
  </si>
  <si>
    <t>R629U</t>
  </si>
  <si>
    <t>R630</t>
  </si>
  <si>
    <t>R630L</t>
  </si>
  <si>
    <t>R630U</t>
  </si>
  <si>
    <t>R631</t>
  </si>
  <si>
    <t>R631L</t>
  </si>
  <si>
    <t>R631U</t>
  </si>
  <si>
    <t>R642</t>
  </si>
  <si>
    <t>R642L</t>
  </si>
  <si>
    <t>R642U</t>
  </si>
  <si>
    <t>R643</t>
  </si>
  <si>
    <t>R643L</t>
  </si>
  <si>
    <t>R643U</t>
  </si>
  <si>
    <t>R644</t>
  </si>
  <si>
    <t>R644L</t>
  </si>
  <si>
    <t>R644U</t>
  </si>
  <si>
    <t>R645</t>
  </si>
  <si>
    <t>R645L</t>
  </si>
  <si>
    <t>R645U</t>
  </si>
  <si>
    <t>R646</t>
  </si>
  <si>
    <t>R646L</t>
  </si>
  <si>
    <t>R646U</t>
  </si>
  <si>
    <t>R647</t>
  </si>
  <si>
    <t>R647L</t>
  </si>
  <si>
    <t>R647U</t>
  </si>
  <si>
    <t>R649</t>
  </si>
  <si>
    <t>R649L</t>
  </si>
  <si>
    <t>R649U</t>
  </si>
  <si>
    <t>R650</t>
  </si>
  <si>
    <t>R650L</t>
  </si>
  <si>
    <t>R650U</t>
  </si>
  <si>
    <t>R651</t>
  </si>
  <si>
    <t>R651L</t>
  </si>
  <si>
    <t>R651U</t>
  </si>
  <si>
    <t>R652</t>
  </si>
  <si>
    <t>R652L</t>
  </si>
  <si>
    <t>R652U</t>
  </si>
  <si>
    <t>R653</t>
  </si>
  <si>
    <t>R653L</t>
  </si>
  <si>
    <t>R653U</t>
  </si>
  <si>
    <t>R654</t>
  </si>
  <si>
    <t>R654L</t>
  </si>
  <si>
    <t>R654U</t>
  </si>
  <si>
    <t>R655</t>
  </si>
  <si>
    <t>R655L</t>
  </si>
  <si>
    <t>R655U</t>
  </si>
  <si>
    <t>R656</t>
  </si>
  <si>
    <t>R656L</t>
  </si>
  <si>
    <t>R656U</t>
  </si>
  <si>
    <t>R658</t>
  </si>
  <si>
    <t>R658L</t>
  </si>
  <si>
    <t>R658U</t>
  </si>
  <si>
    <t>R659</t>
  </si>
  <si>
    <t>R659L</t>
  </si>
  <si>
    <t>R659U</t>
  </si>
  <si>
    <t>R660</t>
  </si>
  <si>
    <t>R660L</t>
  </si>
  <si>
    <t>R660U</t>
  </si>
  <si>
    <t>R661</t>
  </si>
  <si>
    <t>R661L</t>
  </si>
  <si>
    <t>R661U</t>
  </si>
  <si>
    <t>R662</t>
  </si>
  <si>
    <t>R662L</t>
  </si>
  <si>
    <t>R662U</t>
  </si>
  <si>
    <t>R672</t>
  </si>
  <si>
    <t>R672L</t>
  </si>
  <si>
    <t>R672U</t>
  </si>
  <si>
    <t>R672F</t>
  </si>
  <si>
    <t>R673</t>
  </si>
  <si>
    <t>R673L</t>
  </si>
  <si>
    <t>R673U</t>
  </si>
  <si>
    <t>R674</t>
  </si>
  <si>
    <t>R674L</t>
  </si>
  <si>
    <t>R674U</t>
  </si>
  <si>
    <t>R674F</t>
  </si>
  <si>
    <t>R675</t>
  </si>
  <si>
    <t>R675L</t>
  </si>
  <si>
    <t>R675U</t>
  </si>
  <si>
    <t>R676</t>
  </si>
  <si>
    <t>R676L</t>
  </si>
  <si>
    <t>R676U</t>
  </si>
  <si>
    <t>R677</t>
  </si>
  <si>
    <t>R677L</t>
  </si>
  <si>
    <t>R677U</t>
  </si>
  <si>
    <t>R678</t>
  </si>
  <si>
    <t>R678L</t>
  </si>
  <si>
    <t>R678U</t>
  </si>
  <si>
    <t>R679</t>
  </si>
  <si>
    <t>R679L</t>
  </si>
  <si>
    <t>R679U</t>
  </si>
  <si>
    <t>R680</t>
  </si>
  <si>
    <t>R680L</t>
  </si>
  <si>
    <t>R680U</t>
  </si>
  <si>
    <t>R436</t>
  </si>
  <si>
    <t>R618</t>
  </si>
  <si>
    <t>R633</t>
  </si>
  <si>
    <t>R634</t>
  </si>
  <si>
    <t>R635</t>
  </si>
  <si>
    <t>R637</t>
  </si>
  <si>
    <t>R638</t>
  </si>
  <si>
    <t>R639</t>
  </si>
  <si>
    <t>R640</t>
  </si>
  <si>
    <t>R663</t>
  </si>
  <si>
    <t>R665</t>
  </si>
  <si>
    <t>R666</t>
  </si>
  <si>
    <t>R667</t>
  </si>
  <si>
    <t>R668</t>
  </si>
  <si>
    <t>R669</t>
  </si>
  <si>
    <t>R671</t>
  </si>
  <si>
    <t>R403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</si>
  <si>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</si>
  <si>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</si>
  <si>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</si>
  <si>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</si>
  <si>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</si>
  <si>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</si>
  <si>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</si>
  <si>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</si>
  <si>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</si>
  <si>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</si>
  <si>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</si>
  <si>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</si>
  <si>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</si>
  <si>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</si>
  <si>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</si>
  <si>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</si>
  <si>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</si>
  <si>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</si>
  <si>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</si>
  <si>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</si>
  <si>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</si>
  <si>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</si>
  <si>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</si>
  <si>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</si>
  <si>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</si>
  <si>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</si>
  <si>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</si>
  <si>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</si>
  <si>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</si>
  <si>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</si>
  <si>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</si>
  <si>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</si>
  <si>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</si>
  <si>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</si>
  <si>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</si>
  <si>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</si>
  <si>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</si>
  <si>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</si>
  <si>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</si>
  <si>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</si>
  <si>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</si>
  <si>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</si>
  <si>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</si>
  <si>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</si>
  <si>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</si>
  <si>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</si>
  <si>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</si>
  <si>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</si>
  <si>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</si>
  <si>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</si>
  <si>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</si>
  <si>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</si>
  <si>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</si>
  <si>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</si>
  <si>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</si>
  <si>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</si>
  <si>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</si>
  <si>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</si>
  <si>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</si>
  <si>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</si>
  <si>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</si>
  <si>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</si>
  <si>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</si>
  <si>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</si>
  <si>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</si>
  <si>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</si>
  <si>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</si>
  <si>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</si>
  <si>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</si>
  <si>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</si>
  <si>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</si>
  <si>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</si>
  <si>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</si>
  <si>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</si>
  <si>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</si>
  <si>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</si>
  <si>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</si>
  <si>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</si>
  <si>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</si>
  <si>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</si>
  <si>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</si>
  <si>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</si>
  <si>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</si>
  <si>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</si>
  <si>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</si>
  <si>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</si>
  <si>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</si>
  <si>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</si>
  <si>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</si>
  <si>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</si>
  <si>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</si>
  <si>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</si>
  <si>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</si>
  <si>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</si>
  <si>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</si>
  <si>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</si>
  <si>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</si>
  <si>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</si>
  <si>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</si>
  <si>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</si>
  <si>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</si>
  <si>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</si>
  <si>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</si>
  <si>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</si>
  <si>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</si>
  <si>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</si>
  <si>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</si>
  <si>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</si>
  <si>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</si>
  <si>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</si>
  <si>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</si>
  <si>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</si>
  <si>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</si>
  <si>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</si>
  <si>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</si>
  <si>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</si>
  <si>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</si>
  <si>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</si>
  <si>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</si>
  <si>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</si>
  <si>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</si>
  <si>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</si>
  <si>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</si>
  <si>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</si>
  <si>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</si>
  <si>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</si>
  <si>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</si>
  <si>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</si>
  <si>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</si>
  <si>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</si>
  <si>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</si>
  <si>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</si>
  <si>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</si>
  <si>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</si>
  <si>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</si>
  <si>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</si>
  <si>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</si>
  <si>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</si>
  <si>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</si>
  <si>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</si>
  <si>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</si>
  <si>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</si>
  <si>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</si>
  <si>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</si>
  <si>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</si>
  <si>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</si>
  <si>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</si>
  <si>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</si>
  <si>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</si>
  <si>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</si>
  <si>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</si>
  <si>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</si>
  <si>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</si>
  <si>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</si>
  <si>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</si>
  <si>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</si>
  <si>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</si>
  <si>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</si>
  <si>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</si>
  <si>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</si>
  <si>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</si>
  <si>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</si>
  <si>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</si>
  <si>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</si>
  <si>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</si>
  <si>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</si>
  <si>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</si>
  <si>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</si>
  <si>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</si>
  <si>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</si>
  <si>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</si>
  <si>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</si>
  <si>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</si>
  <si>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</si>
  <si>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</si>
  <si>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</si>
  <si>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</si>
  <si>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</si>
  <si>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</si>
  <si>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</si>
  <si>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</si>
  <si>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</si>
  <si>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</si>
  <si>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</si>
  <si>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</si>
  <si>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</si>
  <si>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</si>
  <si>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</si>
  <si>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</si>
  <si>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</si>
  <si>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</si>
  <si>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</si>
  <si>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</si>
  <si>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</si>
  <si>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</si>
  <si>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</si>
  <si>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</si>
  <si>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</si>
  <si>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</si>
  <si>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</si>
  <si>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</si>
  <si>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</si>
  <si>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</si>
  <si>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</si>
  <si>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</si>
  <si>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</si>
  <si>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</si>
  <si>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</si>
  <si>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</si>
  <si>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</si>
  <si>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</si>
  <si>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</si>
  <si>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</si>
  <si>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</si>
  <si>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</si>
  <si>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</si>
  <si>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</si>
  <si>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</si>
  <si>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</si>
  <si>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</si>
  <si>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</si>
  <si>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</si>
  <si>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</si>
  <si>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</si>
  <si>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</si>
  <si>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</si>
  <si>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</si>
  <si>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</si>
  <si>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</si>
  <si>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</si>
  <si>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</si>
  <si>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</si>
  <si>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R579</t>
  </si>
  <si>
    <t>Avon Fire</t>
  </si>
  <si>
    <t>Cleveland Fire</t>
  </si>
  <si>
    <t>Humberside Fire</t>
  </si>
  <si>
    <t>North Yorkshire Fire</t>
  </si>
  <si>
    <t>Bedfordshire Fire</t>
  </si>
  <si>
    <t>Buckinghamshire Fire</t>
  </si>
  <si>
    <t>Derbyshire Fire</t>
  </si>
  <si>
    <t>Dorset Fire</t>
  </si>
  <si>
    <t>Durham Fire</t>
  </si>
  <si>
    <t>East Sussex Fire</t>
  </si>
  <si>
    <t>Hampshire Fire</t>
  </si>
  <si>
    <t>Leicestershire Fire</t>
  </si>
  <si>
    <t>Staffordshire Fire</t>
  </si>
  <si>
    <t>Wiltshire Fire</t>
  </si>
  <si>
    <t>Berkshire Fire</t>
  </si>
  <si>
    <t>Cambridgeshire Fire</t>
  </si>
  <si>
    <t>Cheshire Fire</t>
  </si>
  <si>
    <t>Essex Fire</t>
  </si>
  <si>
    <t>Hereford and Worcester Fire</t>
  </si>
  <si>
    <t>Kent Fire</t>
  </si>
  <si>
    <t>Lancashire Fire</t>
  </si>
  <si>
    <t>Nottinghamshire Fire</t>
  </si>
  <si>
    <t>Shropshire Fire</t>
  </si>
  <si>
    <t>Devon &amp; Somerset Fire</t>
  </si>
  <si>
    <t>Upper-Tier Formula Funding</t>
  </si>
  <si>
    <t>Lower-Tier Formula Funding</t>
  </si>
  <si>
    <t>Fire Formula Funding</t>
  </si>
  <si>
    <t>Early Intervention Funding</t>
  </si>
  <si>
    <t>GLA General Funding</t>
  </si>
  <si>
    <t>Homelessness Prevention Funding</t>
  </si>
  <si>
    <t>Learning Disability and Health Reform Funding</t>
  </si>
  <si>
    <t>Inner London Boroughs</t>
  </si>
  <si>
    <t>Outer London Boroughs</t>
  </si>
  <si>
    <t>London Boroughs</t>
  </si>
  <si>
    <t>GLA</t>
  </si>
  <si>
    <t>Metropolitan Districts</t>
  </si>
  <si>
    <t>Metropolitan Fire Authorities</t>
  </si>
  <si>
    <t>Shire Districts</t>
  </si>
  <si>
    <t>Shire Counties with Fire</t>
  </si>
  <si>
    <t>Shire Counties without Fire</t>
  </si>
  <si>
    <t>Shire Unitaries with Fire</t>
  </si>
  <si>
    <t>Shire Unitaries without Fire</t>
  </si>
  <si>
    <t>Shire Fire Authorities</t>
  </si>
  <si>
    <t>London Area</t>
  </si>
  <si>
    <t>Metropolitan Areas</t>
  </si>
  <si>
    <t>Shire Areas</t>
  </si>
  <si>
    <t>Total England</t>
  </si>
  <si>
    <t>ACCT</t>
  </si>
  <si>
    <t>LANAMES</t>
  </si>
  <si>
    <t>CLASS</t>
  </si>
  <si>
    <t>MD</t>
  </si>
  <si>
    <t>ILB</t>
  </si>
  <si>
    <t>OLB</t>
  </si>
  <si>
    <t>SCFIR</t>
  </si>
  <si>
    <t>UNIFIR</t>
  </si>
  <si>
    <t>UNINFIR</t>
  </si>
  <si>
    <t>SCNFIR</t>
  </si>
  <si>
    <t>SCILLY</t>
  </si>
  <si>
    <t>SD</t>
  </si>
  <si>
    <t>SFIR</t>
  </si>
  <si>
    <t>FIR</t>
  </si>
  <si>
    <t>2015-16 Control Totals Within RSG</t>
  </si>
  <si>
    <t>2014-15 Allocation: Upper-Tier Formula Funding within Baseline Funding Level</t>
  </si>
  <si>
    <t>2015-16 Allocation: Upper-Tier Formula Funding within Baseline Funding Level</t>
  </si>
  <si>
    <t>2014-15 Allocation: Lower-Tier Formula Funding within Baseline Funding Level</t>
  </si>
  <si>
    <t>2015-16 Allocation: Lower-Tier Formula Funding within Baseline Funding Level</t>
  </si>
  <si>
    <t>2014-15 Allocation: Fire Formula Funding within Baseline Funding Level</t>
  </si>
  <si>
    <t>2015-16 Allocation: Fire Formula Funding within Baseline Funding Level</t>
  </si>
  <si>
    <t>2014-15 Allocation: 2011-12 Council Tax Freeze within Baseline Funding Level</t>
  </si>
  <si>
    <t>2015-16 Allocation: 2011-12 Council Tax Freeze within Baseline Funding Level</t>
  </si>
  <si>
    <t>2014-15 Allocation: Early Intervention Funding within Baseline Funding Level</t>
  </si>
  <si>
    <t>2015-16 Allocation: Early Intervention Funding within Baseline Funding Level</t>
  </si>
  <si>
    <t>2014-15 Allocation: GLA General within Baseline Funding Level</t>
  </si>
  <si>
    <t>2015-16 Allocation: GLA General within Baseline Funding Level</t>
  </si>
  <si>
    <t>2014-15 Allocation: GLA Transport Grant within Baseline Funding Level</t>
  </si>
  <si>
    <t>2015-16 Allocation: GLA Transport Grant within Baseline Funding Level</t>
  </si>
  <si>
    <t>2014-15 Allocation: London Bus Services Operators Funding within Baseline Funding Level</t>
  </si>
  <si>
    <t>2015-16 Allocation: London Bus Services Operators Funding within Baseline Funding Level</t>
  </si>
  <si>
    <t>2014-15 Allocation: Homlessness Prevention Funding within Baseline Funding Level</t>
  </si>
  <si>
    <t>2015-16 Allocation: Homlessness Prevention Funding within Baseline Funding Level</t>
  </si>
  <si>
    <t>2014-15 Allocation: Lead Local Authority Flood Funding within Baseline Funding Level</t>
  </si>
  <si>
    <t>2015-16 Allocation: Lead Local Authority Flood Funding within Baseline Funding Level</t>
  </si>
  <si>
    <t>2014-15 Allcation: Learning Disability Funding within Baseline Funding Level</t>
  </si>
  <si>
    <t>2015-16 Allocation: Learning Disability Funding within Baseline Funding</t>
  </si>
  <si>
    <t>2014-15 Baseline Funding Level</t>
  </si>
  <si>
    <t>2015-16 Baseline Funding Level</t>
  </si>
  <si>
    <t>2014-15 Allocation: Upper-Tier Formula Funding within RSG</t>
  </si>
  <si>
    <t>2015-16 Allocation: Upper-Tier Formula Funding within RSG</t>
  </si>
  <si>
    <t>2014-15 Allocation: Lower-Tier Formula Funding within RSG</t>
  </si>
  <si>
    <t>2014-15 Allocation: Fire Formula Funding within RSG</t>
  </si>
  <si>
    <t>2014-15 Allocation: Early Intervention Funding within RSG</t>
  </si>
  <si>
    <t>2014-15 Allocation: GLA General Funding within RSG</t>
  </si>
  <si>
    <t>2014-15 Allocation: Homelessness Prevention Funding within RSG</t>
  </si>
  <si>
    <t>2014-15 Allocation: Lead Local Flood Authority Funding within RSG</t>
  </si>
  <si>
    <t>2014-15 Allocation: Learning Disability and Heath Reform Funding within RSG</t>
  </si>
  <si>
    <t>2015-16 Allocation: Lower-Tier Formula Funding within RSG</t>
  </si>
  <si>
    <t>2015-16 Allocation: Fire Formula Funding within RSG</t>
  </si>
  <si>
    <t>2015-16 Allocation: Early Intervention Funding within RSG</t>
  </si>
  <si>
    <t>2015-16 Allocation: GLA General Funding within RSG</t>
  </si>
  <si>
    <t>2015-16 Allocation: Homelessness Prevention Funding within RSG</t>
  </si>
  <si>
    <t>2015-16 Allocation: Lead Local Flood Authority Funding within RSG</t>
  </si>
  <si>
    <t>2015-16 Allocation: Learning Disability and Heath Reform Funding within RSG</t>
  </si>
  <si>
    <t>2015-16 Allocation: Revenue Support Grant</t>
  </si>
  <si>
    <t>2014-15 Allocation: 2011-12 Council Tax Freeze Compensation within RSG</t>
  </si>
  <si>
    <t>2015-16 Allocation: 2011-12 Council Tax Freeze Compensation within RSG</t>
  </si>
  <si>
    <t>2014-15 Allocation: 2013-14 Council Tax Freeze Compensation within RSG</t>
  </si>
  <si>
    <t>2015-16 Allocation: 2013-14 Council Tax Freeze Compensation within RSG</t>
  </si>
  <si>
    <t>2014-15 Allocation: Revenue Support Grant</t>
  </si>
  <si>
    <t>2014-15 Allocation: Settlement Funding Assessment</t>
  </si>
  <si>
    <t>2015-16 Allocation: Settlement Funding Assessment</t>
  </si>
  <si>
    <t>Breakdown of Start-Up Funding Assessment/Settlement Funding Assessment</t>
  </si>
  <si>
    <t>Select local authority by clicking on the box below and using the drop-down button</t>
  </si>
  <si>
    <t>Acct Code</t>
  </si>
  <si>
    <t>TE</t>
  </si>
  <si>
    <t>TL</t>
  </si>
  <si>
    <t>TM</t>
  </si>
  <si>
    <t>Upper-Tier Funding</t>
  </si>
  <si>
    <t>TS</t>
  </si>
  <si>
    <t>Lower-tier Funding</t>
  </si>
  <si>
    <t>Fire &amp; Rescue Funding</t>
  </si>
  <si>
    <t>TILB</t>
  </si>
  <si>
    <t>2011-12 Council Tax Freeze Compenstion</t>
  </si>
  <si>
    <t>TOLB</t>
  </si>
  <si>
    <t>TLB</t>
  </si>
  <si>
    <t>R570</t>
  </si>
  <si>
    <t>GLA Transport Funding</t>
  </si>
  <si>
    <t>London Bus Services Operators Grant</t>
  </si>
  <si>
    <t>TMD</t>
  </si>
  <si>
    <t>TFIR</t>
  </si>
  <si>
    <t>Lead Local Flood Authority Funding</t>
  </si>
  <si>
    <t>TSCFIR</t>
  </si>
  <si>
    <t>Efficiency Support for Services in Sparse Areas</t>
  </si>
  <si>
    <t>TSCNFIR</t>
  </si>
  <si>
    <t>2013-14 Council Tax Freeze Compensation</t>
  </si>
  <si>
    <t>TUFIR</t>
  </si>
  <si>
    <t>Returned Holdback</t>
  </si>
  <si>
    <t>TUNFIR</t>
  </si>
  <si>
    <t>TSD</t>
  </si>
  <si>
    <t>Settlement Funding Assessment</t>
  </si>
  <si>
    <t>TSFIR</t>
  </si>
  <si>
    <t>Isle of Wight</t>
  </si>
  <si>
    <t>Calculation of the Baseline Funding Level</t>
  </si>
  <si>
    <t>2014-15 Allocation within the Baseline Funding Level</t>
  </si>
  <si>
    <t>Calculation of Revenue Support Grant</t>
  </si>
  <si>
    <t>2015-16 Allocation within the Baseline Funding Level</t>
  </si>
  <si>
    <t>2014-15 Revenue Support Grant</t>
  </si>
  <si>
    <t xml:space="preserve">2014-15 Baseline Funding </t>
  </si>
  <si>
    <t>2014-15 GLA Transport Funding</t>
  </si>
  <si>
    <t>2014-15 London Bus Services Operators Funding</t>
  </si>
  <si>
    <t>Isles of Scilly 2014-15 Baseline Amount</t>
  </si>
  <si>
    <t>Assumed September 2014 RPI Increase</t>
  </si>
  <si>
    <t>2014-15 Allocation: Returned Funding</t>
  </si>
  <si>
    <t>2011-12 Council Tax Freeze Compensation</t>
  </si>
  <si>
    <t>2013-14 Council Tax Compensation</t>
  </si>
  <si>
    <t>Notes</t>
  </si>
  <si>
    <t>Multiply by the small business rates multiplier</t>
  </si>
  <si>
    <t>2014-15 Authority Allocation within Revenue Support Grant</t>
  </si>
  <si>
    <t>2014-15 Total within Revenue Support Grant</t>
  </si>
  <si>
    <t>2015-16 Total within Revenue Support Grant</t>
  </si>
  <si>
    <t>2015-16 Authority Allocation within Revenue Support Grant</t>
  </si>
  <si>
    <t>Small Business Rates Multiplier</t>
  </si>
  <si>
    <t xml:space="preserve">= (a) / (b) * (c) </t>
  </si>
  <si>
    <t>(a) The 2014-15 allocation for the authority</t>
  </si>
  <si>
    <t>(b) The sum for all authorities</t>
  </si>
  <si>
    <t>(c) The 2015-16 control total within RSG</t>
  </si>
  <si>
    <t>Settlement Funding Assessment for 2015-16</t>
  </si>
  <si>
    <t>Settlement Funding Assessment for 2014-15</t>
  </si>
  <si>
    <t>Baseline Funding Level for 2015-16</t>
  </si>
  <si>
    <t>Baseline Funding Level for 2014-15</t>
  </si>
  <si>
    <t>Revenue Support Grant for 2015-16</t>
  </si>
  <si>
    <t>Revenue Support Grant for 2014-15</t>
  </si>
  <si>
    <t>Baseline Funding Level + Revenue Support Grant</t>
  </si>
  <si>
    <t>NOTES:</t>
  </si>
  <si>
    <t>1) In addition, a Transport Grant payable directly to the Greater London Authority for the purposes of Transport for London, as provided for under Section 101 of the Greater London Authority Act, will continue to be paid by the Department for Transport</t>
  </si>
  <si>
    <t>2) Funding for the Isles of Scilly is determined separately by the Secretary of State due to its unique circumstances</t>
  </si>
  <si>
    <t>2015-16 Allocation: Rural Services Delivery Funding within RSG</t>
  </si>
  <si>
    <t>2014-15 Allocation: Rural Services Delivery Funding within RSG</t>
  </si>
  <si>
    <t>Rural Services Delivery Funding</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</si>
</sst>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
    <numFmt numFmtId="165" formatCode="0.00000000000000"/>
    <numFmt numFmtId="166" formatCode="#,##0.0"/>
    <numFmt numFmtId="167" formatCode="#,##0.000"/>
    <numFmt numFmtId="168" formatCode="0.0%"/>
    <numFmt numFmtId="169" formatCode="0.0"/>
  </numFmts>
  <fonts count="41">
    <font>
      <sz val="10"/>
      <name val="Arial"/>
      <family val="0"/>
    </font>
    <font>
      <sz val="8"/>
      <name val="Arial"/>
      <family val="0"/>
    </font>
    <font>
      <b/>
      <sz val="10"/>
      <name val="Arial"/>
      <family val="2"/>
    </font>
    <font>
      <b/>
      <sz val="14"/>
      <color indexed="9"/>
      <name val="Arial"/>
      <family val="2"/>
    </font>
    <font>
      <b/>
      <sz val="10"/>
      <color indexed="9"/>
      <name val="Arial"/>
      <family val="2"/>
    </font>
    <font>
      <b/>
      <sz val="12"/>
      <color indexed="9"/>
      <name val="Arial"/>
      <family val="2"/>
    </font>
    <font>
      <sz val="10"/>
      <color indexed="10"/>
      <name val="Arial"/>
      <family val="0"/>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double"/>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Alignment="1">
      <alignment/>
    </xf>
    <xf numFmtId="3" fontId="0" fillId="0" borderId="0" xfId="0" applyNumberFormat="1" applyAlignment="1">
      <alignment/>
    </xf>
    <xf numFmtId="3" fontId="0" fillId="0" borderId="0" xfId="0" applyNumberFormat="1" applyAlignment="1">
      <alignment vertical="top" wrapText="1"/>
    </xf>
    <xf numFmtId="0" fontId="0" fillId="33" borderId="0" xfId="0" applyFill="1" applyAlignment="1">
      <alignment/>
    </xf>
    <xf numFmtId="3" fontId="0" fillId="33" borderId="0" xfId="0" applyNumberFormat="1" applyFill="1" applyAlignment="1">
      <alignment/>
    </xf>
    <xf numFmtId="0" fontId="0" fillId="34" borderId="0" xfId="0" applyFill="1" applyAlignment="1">
      <alignment/>
    </xf>
    <xf numFmtId="3" fontId="0" fillId="34" borderId="0" xfId="0" applyNumberFormat="1" applyFill="1" applyAlignment="1">
      <alignment/>
    </xf>
    <xf numFmtId="0" fontId="0" fillId="35" borderId="0" xfId="0" applyFill="1" applyAlignment="1">
      <alignment/>
    </xf>
    <xf numFmtId="3" fontId="0" fillId="35" borderId="0" xfId="0" applyNumberFormat="1" applyFill="1" applyAlignment="1">
      <alignment/>
    </xf>
    <xf numFmtId="3" fontId="0" fillId="0" borderId="0" xfId="0" applyNumberFormat="1" applyFill="1" applyAlignment="1">
      <alignment/>
    </xf>
    <xf numFmtId="4" fontId="0" fillId="0" borderId="0" xfId="0" applyNumberFormat="1" applyAlignment="1">
      <alignment/>
    </xf>
    <xf numFmtId="3" fontId="2" fillId="0" borderId="0" xfId="0" applyNumberFormat="1" applyFont="1" applyAlignment="1">
      <alignment vertical="top" wrapText="1"/>
    </xf>
    <xf numFmtId="3" fontId="2" fillId="0" borderId="0" xfId="0" applyNumberFormat="1" applyFont="1" applyAlignment="1">
      <alignment/>
    </xf>
    <xf numFmtId="3" fontId="2" fillId="33" borderId="0" xfId="0" applyNumberFormat="1" applyFont="1" applyFill="1" applyAlignment="1">
      <alignment/>
    </xf>
    <xf numFmtId="3" fontId="2" fillId="34" borderId="0" xfId="0" applyNumberFormat="1" applyFont="1" applyFill="1" applyAlignment="1">
      <alignment/>
    </xf>
    <xf numFmtId="3" fontId="2" fillId="35"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ill="1" applyAlignment="1">
      <alignment/>
    </xf>
    <xf numFmtId="3" fontId="0" fillId="0" borderId="0" xfId="0" applyNumberFormat="1" applyFill="1" applyAlignment="1">
      <alignment vertical="top" wrapText="1"/>
    </xf>
    <xf numFmtId="3" fontId="2" fillId="0" borderId="0" xfId="0" applyNumberFormat="1" applyFont="1" applyFill="1" applyAlignment="1">
      <alignment vertical="top" wrapText="1"/>
    </xf>
    <xf numFmtId="166" fontId="2" fillId="0" borderId="0" xfId="0" applyNumberFormat="1" applyFont="1" applyFill="1" applyAlignment="1">
      <alignment/>
    </xf>
    <xf numFmtId="167" fontId="0" fillId="0" borderId="0" xfId="0" applyNumberFormat="1" applyAlignment="1">
      <alignment/>
    </xf>
    <xf numFmtId="0" fontId="4" fillId="36" borderId="10" xfId="0" applyFont="1" applyFill="1" applyBorder="1" applyAlignment="1">
      <alignment/>
    </xf>
    <xf numFmtId="0" fontId="0" fillId="0" borderId="11" xfId="0" applyBorder="1" applyAlignment="1">
      <alignment/>
    </xf>
    <xf numFmtId="167" fontId="0" fillId="0" borderId="11" xfId="0" applyNumberFormat="1" applyBorder="1" applyAlignment="1">
      <alignment vertical="top" wrapText="1"/>
    </xf>
    <xf numFmtId="167" fontId="2" fillId="0" borderId="0" xfId="0" applyNumberFormat="1" applyFont="1" applyFill="1" applyAlignment="1">
      <alignment horizontal="center" vertical="top" wrapText="1"/>
    </xf>
    <xf numFmtId="0" fontId="0" fillId="37" borderId="0" xfId="0" applyFill="1" applyAlignment="1">
      <alignment/>
    </xf>
    <xf numFmtId="3" fontId="0" fillId="37" borderId="0" xfId="0" applyNumberFormat="1" applyFill="1" applyAlignment="1">
      <alignment/>
    </xf>
    <xf numFmtId="165" fontId="0" fillId="37" borderId="0" xfId="0" applyNumberFormat="1" applyFill="1" applyAlignment="1">
      <alignment/>
    </xf>
    <xf numFmtId="0" fontId="0" fillId="37" borderId="0" xfId="0" applyFill="1" applyAlignment="1">
      <alignment vertical="top"/>
    </xf>
    <xf numFmtId="0" fontId="0" fillId="0" borderId="0" xfId="0" applyAlignment="1">
      <alignment horizontal="left" indent="2"/>
    </xf>
    <xf numFmtId="0" fontId="2" fillId="0" borderId="0" xfId="0" applyFont="1" applyBorder="1" applyAlignment="1">
      <alignment/>
    </xf>
    <xf numFmtId="167" fontId="2" fillId="0" borderId="0" xfId="0" applyNumberFormat="1" applyFont="1" applyBorder="1" applyAlignment="1">
      <alignment vertical="top" wrapText="1"/>
    </xf>
    <xf numFmtId="0" fontId="2" fillId="0" borderId="0" xfId="0" applyFont="1" applyFill="1" applyBorder="1" applyAlignment="1">
      <alignment/>
    </xf>
    <xf numFmtId="3" fontId="2" fillId="0" borderId="0" xfId="0" applyNumberFormat="1" applyFont="1" applyFill="1" applyAlignment="1">
      <alignment/>
    </xf>
    <xf numFmtId="3" fontId="0" fillId="0" borderId="0" xfId="0" applyNumberFormat="1" applyFont="1" applyFill="1" applyAlignment="1">
      <alignment horizontal="center" vertical="top" wrapText="1"/>
    </xf>
    <xf numFmtId="3" fontId="0" fillId="0" borderId="0" xfId="0" applyNumberFormat="1" applyFont="1" applyFill="1" applyAlignment="1">
      <alignment vertical="top" wrapText="1"/>
    </xf>
    <xf numFmtId="3" fontId="2" fillId="0" borderId="0" xfId="0" applyNumberFormat="1" applyFont="1" applyFill="1" applyAlignment="1">
      <alignment horizontal="center" vertical="top" wrapText="1"/>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3" fontId="2" fillId="0" borderId="11" xfId="0" applyNumberFormat="1" applyFont="1" applyBorder="1" applyAlignment="1">
      <alignment/>
    </xf>
    <xf numFmtId="3" fontId="0" fillId="0" borderId="11" xfId="0" applyNumberFormat="1" applyBorder="1" applyAlignment="1">
      <alignment/>
    </xf>
    <xf numFmtId="3" fontId="0" fillId="0" borderId="11" xfId="0" applyNumberFormat="1" applyBorder="1" applyAlignment="1">
      <alignment horizontal="right"/>
    </xf>
    <xf numFmtId="3" fontId="0" fillId="0" borderId="0" xfId="0" applyNumberFormat="1" applyAlignment="1">
      <alignment horizontal="right"/>
    </xf>
    <xf numFmtId="0" fontId="0" fillId="0" borderId="0" xfId="0" applyAlignment="1" quotePrefix="1">
      <alignment/>
    </xf>
    <xf numFmtId="0" fontId="0" fillId="0" borderId="0" xfId="0" applyFont="1" applyFill="1" applyBorder="1" applyAlignment="1">
      <alignment/>
    </xf>
    <xf numFmtId="3" fontId="0" fillId="0" borderId="0" xfId="0" applyNumberFormat="1" applyFont="1" applyAlignment="1">
      <alignment/>
    </xf>
    <xf numFmtId="3" fontId="2" fillId="0" borderId="0" xfId="0" applyNumberFormat="1" applyFont="1" applyAlignment="1">
      <alignment horizontal="right"/>
    </xf>
    <xf numFmtId="0" fontId="0" fillId="0" borderId="0" xfId="0" applyFill="1" applyBorder="1" applyAlignment="1">
      <alignment/>
    </xf>
    <xf numFmtId="3" fontId="0" fillId="38" borderId="0" xfId="0" applyNumberFormat="1" applyFill="1" applyAlignment="1">
      <alignment/>
    </xf>
    <xf numFmtId="0" fontId="0" fillId="38" borderId="0" xfId="0" applyFill="1" applyAlignment="1">
      <alignment/>
    </xf>
    <xf numFmtId="0" fontId="7" fillId="0" borderId="0" xfId="0" applyFont="1" applyAlignment="1">
      <alignment/>
    </xf>
    <xf numFmtId="1" fontId="0" fillId="37" borderId="0" xfId="0" applyNumberFormat="1" applyFill="1" applyAlignment="1">
      <alignment/>
    </xf>
    <xf numFmtId="0" fontId="6" fillId="0" borderId="0" xfId="0" applyFont="1" applyAlignment="1">
      <alignment horizontal="left"/>
    </xf>
    <xf numFmtId="0" fontId="5" fillId="36" borderId="0" xfId="0" applyFont="1" applyFill="1" applyAlignment="1">
      <alignment horizontal="center"/>
    </xf>
    <xf numFmtId="0" fontId="2" fillId="39" borderId="12" xfId="0" applyFont="1" applyFill="1" applyBorder="1" applyAlignment="1">
      <alignment horizontal="center"/>
    </xf>
    <xf numFmtId="0" fontId="2" fillId="39" borderId="13" xfId="0" applyFont="1" applyFill="1" applyBorder="1" applyAlignment="1">
      <alignment horizontal="center"/>
    </xf>
    <xf numFmtId="0" fontId="2" fillId="39" borderId="14" xfId="0" applyFont="1" applyFill="1" applyBorder="1" applyAlignment="1">
      <alignment horizontal="center"/>
    </xf>
    <xf numFmtId="166" fontId="3" fillId="36" borderId="0" xfId="0" applyNumberFormat="1" applyFont="1" applyFill="1" applyAlignment="1">
      <alignment horizontal="center"/>
    </xf>
    <xf numFmtId="0" fontId="6"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09"/>
  <sheetViews>
    <sheetView showZeros="0" tabSelected="1" zoomScale="80" zoomScaleNormal="80" zoomScalePageLayoutView="0" workbookViewId="0" topLeftCell="A1">
      <selection activeCell="C17" sqref="C17"/>
    </sheetView>
  </sheetViews>
  <sheetFormatPr defaultColWidth="9.140625" defaultRowHeight="12.75"/>
  <cols>
    <col min="2" max="2" width="51.28125" style="0" customWidth="1"/>
    <col min="3" max="3" width="16.7109375" style="1" customWidth="1"/>
    <col min="4" max="4" width="4.28125" style="1" customWidth="1"/>
    <col min="5" max="6" width="16.421875" style="1" customWidth="1"/>
    <col min="7" max="7" width="16.7109375" style="1" customWidth="1"/>
    <col min="9" max="9" width="11.28125" style="0" customWidth="1"/>
    <col min="14" max="14" width="32.57421875" style="27" hidden="1" customWidth="1"/>
    <col min="15" max="18" width="9.140625" style="27" hidden="1" customWidth="1"/>
    <col min="19" max="19" width="16.7109375" style="27" hidden="1" customWidth="1"/>
  </cols>
  <sheetData>
    <row r="1" spans="1:10" ht="18">
      <c r="A1" s="60" t="s">
        <v>1403</v>
      </c>
      <c r="B1" s="60"/>
      <c r="C1" s="60"/>
      <c r="D1" s="60"/>
      <c r="E1" s="60"/>
      <c r="F1" s="60"/>
      <c r="G1" s="60"/>
      <c r="H1" s="60"/>
      <c r="I1" s="60"/>
      <c r="J1" s="60"/>
    </row>
    <row r="2" spans="1:10" ht="12.75">
      <c r="A2" s="21"/>
      <c r="B2" s="21"/>
      <c r="C2" s="35"/>
      <c r="D2" s="35"/>
      <c r="E2" s="35"/>
      <c r="F2" s="35"/>
      <c r="G2" s="35"/>
      <c r="H2" s="17"/>
      <c r="I2" s="17"/>
      <c r="J2" s="17"/>
    </row>
    <row r="3" spans="1:10" ht="13.5" thickBot="1">
      <c r="A3" t="s">
        <v>1404</v>
      </c>
      <c r="I3" s="17"/>
      <c r="J3" s="17"/>
    </row>
    <row r="4" spans="1:19" ht="13.5" thickBot="1">
      <c r="A4" s="57" t="s">
        <v>1339</v>
      </c>
      <c r="B4" s="58"/>
      <c r="C4" s="58"/>
      <c r="D4" s="58"/>
      <c r="E4" s="58"/>
      <c r="F4" s="58"/>
      <c r="G4" s="59"/>
      <c r="I4" t="s">
        <v>1405</v>
      </c>
      <c r="J4" s="23" t="str">
        <f>VLOOKUP($A$4,$N$4:$O$409,2,FALSE)</f>
        <v>TE</v>
      </c>
      <c r="N4" s="27" t="s">
        <v>1339</v>
      </c>
      <c r="O4" s="27" t="s">
        <v>1406</v>
      </c>
      <c r="S4" s="27">
        <v>1</v>
      </c>
    </row>
    <row r="6" spans="2:19" ht="15.75">
      <c r="B6" s="56" t="s">
        <v>1434</v>
      </c>
      <c r="C6" s="56"/>
      <c r="D6" s="56"/>
      <c r="E6" s="56"/>
      <c r="F6" s="56"/>
      <c r="G6" s="56"/>
      <c r="N6" s="27" t="s">
        <v>1336</v>
      </c>
      <c r="O6" s="27" t="s">
        <v>1407</v>
      </c>
      <c r="S6" s="27">
        <v>1</v>
      </c>
    </row>
    <row r="7" spans="14:19" ht="12.75">
      <c r="N7" s="27" t="s">
        <v>1337</v>
      </c>
      <c r="O7" s="27" t="s">
        <v>1408</v>
      </c>
      <c r="S7" s="27">
        <v>1</v>
      </c>
    </row>
    <row r="8" spans="3:19" ht="12.75">
      <c r="C8" s="36" t="str">
        <f>$J$4</f>
        <v>TE</v>
      </c>
      <c r="D8" s="37"/>
      <c r="E8" s="36">
        <f>IF(ISBLANK(VLOOKUP($C$8,$O$2:$R$409,2,FALSE)),,VLOOKUP($C8,$O$2:$R$409,2,FALSE))</f>
        <v>0</v>
      </c>
      <c r="F8" s="36">
        <f>IF(ISBLANK(VLOOKUP($C$8,$O$2:$R$409,3,FALSE)),,VLOOKUP($C8,$O$2:$R$409,3,FALSE))</f>
        <v>0</v>
      </c>
      <c r="G8" s="36">
        <f>IF(ISBLANK(VLOOKUP($C$8,$O$2:$R$409,4,FALSE)),,VLOOKUP($C8,$O$2:$R$409,4,FALSE))</f>
        <v>0</v>
      </c>
      <c r="I8" s="16" t="s">
        <v>1447</v>
      </c>
      <c r="N8" s="27" t="s">
        <v>1338</v>
      </c>
      <c r="O8" s="27" t="s">
        <v>1410</v>
      </c>
      <c r="S8" s="27">
        <v>1</v>
      </c>
    </row>
    <row r="9" spans="3:7" ht="27" customHeight="1">
      <c r="C9" s="38" t="s">
        <v>0</v>
      </c>
      <c r="D9" s="38"/>
      <c r="E9" s="26">
        <f>IF(RIGHT(E8,1)="U","Upper Tier Services",IF(RIGHT(E8,1)="L","Lower Tier Services",IF(RIGHT(E8,1)="F","Fire &amp; Rescue Services","")))</f>
      </c>
      <c r="F9" s="26">
        <f>IF(RIGHT(F8,1)="U","Upper Tier Services",IF(RIGHT(F8,1)="L","Lower Tier Services",IF(RIGHT(F8,1)="F","Fire &amp; Rescue Services","")))</f>
      </c>
      <c r="G9" s="26">
        <f>IF(RIGHT(G8,1)="U","Upper Tier Services",IF(RIGHT(G8,1)="L","Lower Tier Services",IF(RIGHT(G8,1)="F","Fire &amp; Rescue Services","")))</f>
      </c>
    </row>
    <row r="10" spans="3:19" ht="12.75">
      <c r="C10" s="11"/>
      <c r="D10" s="11"/>
      <c r="E10" s="11"/>
      <c r="F10" s="11"/>
      <c r="G10" s="2"/>
      <c r="N10" s="27" t="s">
        <v>1324</v>
      </c>
      <c r="O10" s="27" t="s">
        <v>1413</v>
      </c>
      <c r="S10" s="27">
        <v>1</v>
      </c>
    </row>
    <row r="11" spans="2:19" ht="12.75">
      <c r="B11" s="16" t="s">
        <v>1453</v>
      </c>
      <c r="C11" s="22">
        <f>RPI_inc</f>
        <v>1.0276008492569002</v>
      </c>
      <c r="N11" s="27" t="s">
        <v>1325</v>
      </c>
      <c r="O11" s="27" t="s">
        <v>1415</v>
      </c>
      <c r="S11" s="27">
        <v>1</v>
      </c>
    </row>
    <row r="12" spans="14:19" ht="12.75">
      <c r="N12" s="27" t="s">
        <v>1326</v>
      </c>
      <c r="O12" s="27" t="s">
        <v>1416</v>
      </c>
      <c r="S12" s="27">
        <v>1</v>
      </c>
    </row>
    <row r="13" spans="2:19" ht="12.75">
      <c r="B13" s="16" t="s">
        <v>1409</v>
      </c>
      <c r="N13" s="27" t="s">
        <v>1327</v>
      </c>
      <c r="O13" s="27" t="s">
        <v>1417</v>
      </c>
      <c r="S13" s="27">
        <v>1</v>
      </c>
    </row>
    <row r="14" spans="2:7" ht="12.75">
      <c r="B14" s="31" t="s">
        <v>1435</v>
      </c>
      <c r="C14" s="37">
        <f>IF(ISBLANK(VLOOKUP($C$8,$O$2:$R$409,2,FALSE)),VLOOKUP(C$8,Calculations!$A$2:$BL$680,4,FALSE),SUM(E14:G14))</f>
        <v>6487779048.015617</v>
      </c>
      <c r="E14" s="37">
        <f>IF(ISBLANK(VLOOKUP($C$8,$O$2:$R$409,2,FALSE)),,VLOOKUP(E$8,Calculations!$A$2:$BL$680,4,FALSE))</f>
        <v>0</v>
      </c>
      <c r="F14" s="37">
        <f>IF(ISBLANK(VLOOKUP($C$8,$O$2:$R$409,2,FALSE)),,VLOOKUP(F$8,Calculations!$A$2:$BL$680,4,FALSE))</f>
        <v>0</v>
      </c>
      <c r="G14" s="37"/>
    </row>
    <row r="15" spans="2:19" ht="12.75">
      <c r="B15" s="31" t="s">
        <v>1437</v>
      </c>
      <c r="C15" s="39">
        <f>C14*RPI_inc</f>
        <v>6666847259.531972</v>
      </c>
      <c r="E15" s="40">
        <f>E14*RPI_inc</f>
        <v>0</v>
      </c>
      <c r="F15" s="40">
        <f>F14*RPI_inc</f>
        <v>0</v>
      </c>
      <c r="G15" s="40"/>
      <c r="I15" t="s">
        <v>1448</v>
      </c>
      <c r="N15" s="27" t="s">
        <v>1328</v>
      </c>
      <c r="O15" s="27" t="s">
        <v>1420</v>
      </c>
      <c r="S15" s="27">
        <v>1</v>
      </c>
    </row>
    <row r="16" spans="2:19" ht="12.75">
      <c r="B16" s="31"/>
      <c r="C16" s="39"/>
      <c r="E16" s="40"/>
      <c r="F16" s="40"/>
      <c r="G16" s="40"/>
      <c r="N16" s="27" t="s">
        <v>1329</v>
      </c>
      <c r="O16" s="27" t="s">
        <v>1421</v>
      </c>
      <c r="S16" s="27">
        <v>1</v>
      </c>
    </row>
    <row r="17" spans="2:7" ht="12.75">
      <c r="B17" s="16" t="s">
        <v>1411</v>
      </c>
      <c r="C17" s="39"/>
      <c r="E17" s="41"/>
      <c r="F17" s="41"/>
      <c r="G17" s="41"/>
    </row>
    <row r="18" spans="2:19" ht="12.75">
      <c r="B18" s="31" t="s">
        <v>1435</v>
      </c>
      <c r="C18" s="37">
        <f>IF(ISBLANK(VLOOKUP($C$8,$O$2:$R$409,2,FALSE)),VLOOKUP(C$8,Calculations!$A$2:$BL$680,6,FALSE),SUM(E18:G18))</f>
        <v>1725734745.4701157</v>
      </c>
      <c r="E18" s="37">
        <f>IF(ISBLANK(VLOOKUP($C$8,$O$2:$R$409,2,FALSE)),,VLOOKUP(E$8,Calculations!$A$2:$BL$680,6,FALSE))</f>
        <v>0</v>
      </c>
      <c r="F18" s="37"/>
      <c r="G18" s="37"/>
      <c r="N18" s="28" t="s">
        <v>1331</v>
      </c>
      <c r="O18" s="28" t="s">
        <v>1423</v>
      </c>
      <c r="P18" s="28"/>
      <c r="Q18" s="28"/>
      <c r="R18" s="28"/>
      <c r="S18" s="28">
        <v>1</v>
      </c>
    </row>
    <row r="19" spans="2:19" ht="12.75">
      <c r="B19" s="31" t="s">
        <v>1437</v>
      </c>
      <c r="C19" s="39">
        <f>C18*RPI_inc</f>
        <v>1773366490.0372314</v>
      </c>
      <c r="E19" s="40">
        <f>E18*RPI_inc</f>
        <v>0</v>
      </c>
      <c r="F19" s="40"/>
      <c r="G19" s="40"/>
      <c r="I19" t="s">
        <v>1448</v>
      </c>
      <c r="N19" s="29" t="s">
        <v>1332</v>
      </c>
      <c r="O19" s="29" t="s">
        <v>1425</v>
      </c>
      <c r="P19" s="29"/>
      <c r="Q19" s="29"/>
      <c r="R19" s="29"/>
      <c r="S19" s="54">
        <v>1</v>
      </c>
    </row>
    <row r="20" spans="2:19" ht="12.75">
      <c r="B20" s="31"/>
      <c r="C20" s="39"/>
      <c r="E20" s="40"/>
      <c r="F20" s="40"/>
      <c r="G20" s="40"/>
      <c r="N20" s="29" t="s">
        <v>1333</v>
      </c>
      <c r="O20" s="29" t="s">
        <v>1427</v>
      </c>
      <c r="P20" s="29"/>
      <c r="Q20" s="29"/>
      <c r="R20" s="29"/>
      <c r="S20" s="54">
        <v>1</v>
      </c>
    </row>
    <row r="21" spans="2:19" ht="12.75">
      <c r="B21" s="16" t="s">
        <v>1412</v>
      </c>
      <c r="C21" s="39"/>
      <c r="E21" s="41"/>
      <c r="F21" s="41"/>
      <c r="G21" s="41"/>
      <c r="N21" s="29" t="s">
        <v>1334</v>
      </c>
      <c r="O21" s="29" t="s">
        <v>1429</v>
      </c>
      <c r="P21" s="29"/>
      <c r="Q21" s="29"/>
      <c r="R21" s="29"/>
      <c r="S21" s="54">
        <v>1</v>
      </c>
    </row>
    <row r="22" spans="2:19" ht="12.75">
      <c r="B22" s="31" t="s">
        <v>1435</v>
      </c>
      <c r="C22" s="37">
        <f>IF(ISBLANK(VLOOKUP($C$8,$O$2:$R$409,2,FALSE)),VLOOKUP(C$8,Calculations!$A$2:$BL$680,8,FALSE),SUM(E22:G22))</f>
        <v>505065795.599657</v>
      </c>
      <c r="E22" s="37"/>
      <c r="F22" s="37">
        <f>IF(ISNUMBER($F$8),,VLOOKUP(F$8,Calculations!$A$2:$BL$680,8,FALSE))</f>
        <v>0</v>
      </c>
      <c r="G22" s="37">
        <f>IF(ISNUMBER($G$8),,VLOOKUP(G$8,Calculations!$A$2:$BL$680,8,FALSE))</f>
        <v>0</v>
      </c>
      <c r="N22" s="29" t="s">
        <v>1330</v>
      </c>
      <c r="O22" s="29" t="s">
        <v>1430</v>
      </c>
      <c r="P22" s="29"/>
      <c r="Q22" s="29"/>
      <c r="R22" s="29"/>
      <c r="S22" s="54">
        <v>1</v>
      </c>
    </row>
    <row r="23" spans="2:19" ht="12.75">
      <c r="B23" s="31" t="s">
        <v>1437</v>
      </c>
      <c r="C23" s="39">
        <f>C22*RPI_inc</f>
        <v>519006040.4888195</v>
      </c>
      <c r="E23" s="40"/>
      <c r="F23" s="40">
        <f>F22*RPI_inc</f>
        <v>0</v>
      </c>
      <c r="G23" s="40">
        <f>G22*RPI_inc</f>
        <v>0</v>
      </c>
      <c r="I23" t="s">
        <v>1448</v>
      </c>
      <c r="N23" s="29" t="s">
        <v>1335</v>
      </c>
      <c r="O23" s="29" t="s">
        <v>1432</v>
      </c>
      <c r="P23" s="29"/>
      <c r="Q23" s="29"/>
      <c r="R23" s="29"/>
      <c r="S23" s="54">
        <v>1</v>
      </c>
    </row>
    <row r="24" spans="2:19" ht="12.75">
      <c r="B24" s="31"/>
      <c r="C24" s="39"/>
      <c r="E24" s="40"/>
      <c r="F24" s="40"/>
      <c r="G24" s="40"/>
      <c r="N24" s="29"/>
      <c r="O24" s="29"/>
      <c r="P24" s="29"/>
      <c r="Q24" s="29"/>
      <c r="R24" s="29"/>
      <c r="S24" s="54"/>
    </row>
    <row r="25" spans="2:19" ht="12.75">
      <c r="B25" s="16" t="s">
        <v>1414</v>
      </c>
      <c r="C25" s="39"/>
      <c r="E25" s="41"/>
      <c r="F25" s="41"/>
      <c r="G25" s="41"/>
      <c r="N25" s="29" t="s">
        <v>615</v>
      </c>
      <c r="O25" s="29" t="s">
        <v>1249</v>
      </c>
      <c r="P25" s="29"/>
      <c r="Q25" s="29"/>
      <c r="R25" s="29"/>
      <c r="S25" s="29"/>
    </row>
    <row r="26" spans="2:19" ht="12.75">
      <c r="B26" s="31" t="s">
        <v>1435</v>
      </c>
      <c r="C26" s="37">
        <f>IF(ISBLANK(VLOOKUP($C$8,$O$2:$R$409,2,FALSE)),VLOOKUP(C$8,Calculations!$A$2:$BL$680,10,FALSE),SUM(E26:G26))</f>
        <v>241647492.552595</v>
      </c>
      <c r="E26" s="37">
        <f>IF(ISBLANK(VLOOKUP($C$8,$O$2:$R$409,2,FALSE)),,VLOOKUP(E$8,Calculations!$A$2:$BL$680,10,FALSE))</f>
        <v>0</v>
      </c>
      <c r="F26" s="37">
        <f>IF(ISBLANK(VLOOKUP($C$8,$O$2:$R$409,2,FALSE)),,VLOOKUP(F$8,Calculations!$A$2:$BL$680,10,FALSE))</f>
        <v>0</v>
      </c>
      <c r="G26" s="37">
        <f>IF(ISNUMBER($G$8),,VLOOKUP(G$8,Calculations!$A$2:$BL$680,10,FALSE))</f>
        <v>0</v>
      </c>
      <c r="N26" s="28" t="s">
        <v>434</v>
      </c>
      <c r="O26" s="28" t="s">
        <v>1068</v>
      </c>
      <c r="P26" s="28"/>
      <c r="Q26" s="28"/>
      <c r="R26" s="28"/>
      <c r="S26" s="28"/>
    </row>
    <row r="27" spans="2:15" ht="12.75">
      <c r="B27" s="31" t="s">
        <v>1437</v>
      </c>
      <c r="C27" s="39">
        <f>C26*RPI_inc</f>
        <v>248317168.56784707</v>
      </c>
      <c r="E27" s="40">
        <f>E26*RPI_inc</f>
        <v>0</v>
      </c>
      <c r="F27" s="40">
        <f>F26*RPI_inc</f>
        <v>0</v>
      </c>
      <c r="G27" s="40">
        <f>G26*RPI_inc</f>
        <v>0</v>
      </c>
      <c r="I27" t="s">
        <v>1448</v>
      </c>
      <c r="N27" s="27" t="s">
        <v>440</v>
      </c>
      <c r="O27" s="27" t="s">
        <v>1074</v>
      </c>
    </row>
    <row r="28" spans="2:15" ht="12.75">
      <c r="B28" s="31"/>
      <c r="C28" s="39"/>
      <c r="E28" s="40"/>
      <c r="F28" s="40"/>
      <c r="G28" s="40"/>
      <c r="N28" s="27" t="s">
        <v>616</v>
      </c>
      <c r="O28" s="27" t="s">
        <v>1250</v>
      </c>
    </row>
    <row r="29" spans="2:15" ht="12.75">
      <c r="B29" s="16" t="s">
        <v>1320</v>
      </c>
      <c r="C29" s="39"/>
      <c r="E29" s="41"/>
      <c r="F29" s="41"/>
      <c r="G29" s="41"/>
      <c r="N29" s="27" t="s">
        <v>567</v>
      </c>
      <c r="O29" s="27" t="s">
        <v>1201</v>
      </c>
    </row>
    <row r="30" spans="2:15" ht="12.75">
      <c r="B30" s="31" t="s">
        <v>1435</v>
      </c>
      <c r="C30" s="37">
        <f>IF(ISBLANK(VLOOKUP($C$8,$O$2:$R$409,2,FALSE)),VLOOKUP(C$8,Calculations!$A$2:$BL$680,12,FALSE),SUM(E30:G30))</f>
        <v>695815599.8217499</v>
      </c>
      <c r="E30" s="37">
        <f>IF(ISBLANK(VLOOKUP($C$8,$O$2:$R$409,2,FALSE)),,VLOOKUP(E$8,Calculations!$A$2:$BL$680,12,FALSE))</f>
        <v>0</v>
      </c>
      <c r="F30" s="37">
        <f>IF(ISBLANK(VLOOKUP($C$8,$O$2:$R$409,2,FALSE)),,VLOOKUP(F$8,Calculations!$A$2:$BL$680,12,FALSE))</f>
        <v>0</v>
      </c>
      <c r="G30" s="37"/>
      <c r="N30" s="27" t="s">
        <v>511</v>
      </c>
      <c r="O30" s="27" t="s">
        <v>1145</v>
      </c>
    </row>
    <row r="31" spans="2:15" ht="12.75">
      <c r="B31" s="31" t="s">
        <v>1437</v>
      </c>
      <c r="C31" s="39">
        <f>C30*RPI_inc</f>
        <v>715020701.3030297</v>
      </c>
      <c r="E31" s="40">
        <f>E30*RPI_inc</f>
        <v>0</v>
      </c>
      <c r="F31" s="40">
        <f>F30*RPI_inc</f>
        <v>0</v>
      </c>
      <c r="G31" s="40"/>
      <c r="I31" t="s">
        <v>1448</v>
      </c>
      <c r="N31" s="27" t="s">
        <v>1293</v>
      </c>
      <c r="O31" s="27" t="s">
        <v>1268</v>
      </c>
    </row>
    <row r="32" spans="2:15" ht="12.75">
      <c r="B32" s="31"/>
      <c r="C32" s="39"/>
      <c r="E32" s="40"/>
      <c r="F32" s="40"/>
      <c r="G32" s="40"/>
      <c r="N32" s="27" t="s">
        <v>426</v>
      </c>
      <c r="O32" s="27" t="s">
        <v>1060</v>
      </c>
    </row>
    <row r="33" spans="2:15" ht="12.75">
      <c r="B33" s="16" t="s">
        <v>1321</v>
      </c>
      <c r="C33" s="39"/>
      <c r="E33" s="41"/>
      <c r="F33" s="41"/>
      <c r="G33" s="41"/>
      <c r="N33" s="27" t="s">
        <v>592</v>
      </c>
      <c r="O33" s="27" t="s">
        <v>1226</v>
      </c>
    </row>
    <row r="34" spans="2:17" ht="12.75">
      <c r="B34" s="31" t="s">
        <v>1435</v>
      </c>
      <c r="C34" s="37">
        <f>VLOOKUP(C$8,Calculations!$A$2:$BL$680,14,FALSE)</f>
        <v>18617183.105124</v>
      </c>
      <c r="E34" s="41"/>
      <c r="F34" s="41"/>
      <c r="G34" s="41"/>
      <c r="N34" s="27" t="s">
        <v>145</v>
      </c>
      <c r="O34" s="27" t="s">
        <v>779</v>
      </c>
      <c r="P34" s="27" t="s">
        <v>780</v>
      </c>
      <c r="Q34" s="27" t="s">
        <v>781</v>
      </c>
    </row>
    <row r="35" spans="2:17" ht="12.75">
      <c r="B35" s="31" t="s">
        <v>1437</v>
      </c>
      <c r="C35" s="39">
        <f>C34*RPI_inc</f>
        <v>19131033.16959664</v>
      </c>
      <c r="E35" s="40"/>
      <c r="F35" s="40"/>
      <c r="G35" s="40"/>
      <c r="I35" t="s">
        <v>1448</v>
      </c>
      <c r="N35" s="27" t="s">
        <v>148</v>
      </c>
      <c r="O35" s="27" t="s">
        <v>782</v>
      </c>
      <c r="P35" s="27" t="s">
        <v>783</v>
      </c>
      <c r="Q35" s="27" t="s">
        <v>784</v>
      </c>
    </row>
    <row r="36" spans="2:17" ht="12.75">
      <c r="B36" s="31"/>
      <c r="C36" s="39"/>
      <c r="E36" s="40"/>
      <c r="F36" s="40"/>
      <c r="G36" s="40"/>
      <c r="N36" s="27" t="s">
        <v>46</v>
      </c>
      <c r="O36" s="27" t="s">
        <v>680</v>
      </c>
      <c r="P36" s="27" t="s">
        <v>681</v>
      </c>
      <c r="Q36" s="27" t="s">
        <v>682</v>
      </c>
    </row>
    <row r="37" spans="2:15" ht="12.75">
      <c r="B37" s="16" t="s">
        <v>1418</v>
      </c>
      <c r="C37" s="39"/>
      <c r="E37" s="41"/>
      <c r="F37" s="41"/>
      <c r="G37" s="41"/>
      <c r="N37" s="27" t="s">
        <v>435</v>
      </c>
      <c r="O37" s="27" t="s">
        <v>1069</v>
      </c>
    </row>
    <row r="38" spans="2:15" ht="12.75">
      <c r="B38" s="31" t="s">
        <v>1435</v>
      </c>
      <c r="C38" s="37">
        <f>VLOOKUP(C$8,Calculations!$A$2:$BL$680,16,FALSE)</f>
        <v>773225000</v>
      </c>
      <c r="E38" s="41"/>
      <c r="F38" s="41"/>
      <c r="G38" s="41"/>
      <c r="N38" s="27" t="s">
        <v>467</v>
      </c>
      <c r="O38" s="27" t="s">
        <v>1101</v>
      </c>
    </row>
    <row r="39" spans="2:15" ht="12.75">
      <c r="B39" s="31" t="s">
        <v>1437</v>
      </c>
      <c r="C39" s="39">
        <f>C38*RPI_inc</f>
        <v>794566666.6666666</v>
      </c>
      <c r="E39" s="40"/>
      <c r="F39" s="40"/>
      <c r="G39" s="40"/>
      <c r="I39" t="s">
        <v>1448</v>
      </c>
      <c r="N39" s="27" t="s">
        <v>485</v>
      </c>
      <c r="O39" s="27" t="s">
        <v>1119</v>
      </c>
    </row>
    <row r="40" spans="2:15" ht="12.75">
      <c r="B40" s="31"/>
      <c r="C40" s="39"/>
      <c r="E40" s="40"/>
      <c r="F40" s="40"/>
      <c r="G40" s="40"/>
      <c r="N40" s="27" t="s">
        <v>568</v>
      </c>
      <c r="O40" s="27" t="s">
        <v>1202</v>
      </c>
    </row>
    <row r="41" spans="2:17" ht="12.75">
      <c r="B41" s="16" t="s">
        <v>1419</v>
      </c>
      <c r="C41" s="39"/>
      <c r="E41" s="41"/>
      <c r="F41" s="41"/>
      <c r="G41" s="41"/>
      <c r="N41" s="27" t="s">
        <v>245</v>
      </c>
      <c r="O41" s="27" t="s">
        <v>879</v>
      </c>
      <c r="P41" s="27" t="s">
        <v>880</v>
      </c>
      <c r="Q41" s="27" t="s">
        <v>881</v>
      </c>
    </row>
    <row r="42" spans="2:17" ht="12.75">
      <c r="B42" s="31" t="s">
        <v>1435</v>
      </c>
      <c r="C42" s="37">
        <f>VLOOKUP(C$8,Calculations!$A$2:$BL$680,18,FALSE)</f>
        <v>45188474.025974</v>
      </c>
      <c r="E42" s="41"/>
      <c r="F42" s="41"/>
      <c r="G42" s="41"/>
      <c r="N42" s="27" t="s">
        <v>403</v>
      </c>
      <c r="O42" s="27" t="s">
        <v>1037</v>
      </c>
      <c r="P42" s="27" t="s">
        <v>1038</v>
      </c>
      <c r="Q42" s="27" t="s">
        <v>1039</v>
      </c>
    </row>
    <row r="43" spans="2:15" ht="12.75">
      <c r="B43" s="31" t="s">
        <v>1437</v>
      </c>
      <c r="C43" s="39">
        <f>C42*RPI_inc</f>
        <v>46435714.285714254</v>
      </c>
      <c r="E43" s="40"/>
      <c r="F43" s="40"/>
      <c r="G43" s="40"/>
      <c r="I43" t="s">
        <v>1448</v>
      </c>
      <c r="N43" s="27" t="s">
        <v>1297</v>
      </c>
      <c r="O43" s="27" t="s">
        <v>1272</v>
      </c>
    </row>
    <row r="44" spans="2:19" ht="12.75">
      <c r="B44" s="31"/>
      <c r="C44" s="39"/>
      <c r="E44" s="40"/>
      <c r="F44" s="40"/>
      <c r="G44" s="40"/>
      <c r="N44" s="30" t="s">
        <v>1307</v>
      </c>
      <c r="O44" s="30" t="s">
        <v>1282</v>
      </c>
      <c r="P44" s="30"/>
      <c r="Q44" s="30"/>
      <c r="R44" s="30"/>
      <c r="S44" s="30"/>
    </row>
    <row r="45" spans="2:17" ht="12.75">
      <c r="B45" s="16" t="s">
        <v>1322</v>
      </c>
      <c r="C45" s="39"/>
      <c r="E45" s="41"/>
      <c r="F45" s="41"/>
      <c r="G45" s="41"/>
      <c r="N45" s="27" t="s">
        <v>151</v>
      </c>
      <c r="O45" s="27" t="s">
        <v>785</v>
      </c>
      <c r="P45" s="27" t="s">
        <v>786</v>
      </c>
      <c r="Q45" s="27" t="s">
        <v>787</v>
      </c>
    </row>
    <row r="46" spans="2:17" ht="12.75">
      <c r="B46" s="31" t="s">
        <v>1435</v>
      </c>
      <c r="C46" s="37">
        <f>IF(ISBLANK(VLOOKUP($C$8,$O$2:$R$409,2,FALSE)),VLOOKUP(C$8,Calculations!$A$2:$BL$680,20,FALSE),SUM(E46:G46))</f>
        <v>32562051.545398995</v>
      </c>
      <c r="E46" s="37">
        <f>IF(ISBLANK(VLOOKUP($C$8,$O$2:$R$409,2,FALSE)),,VLOOKUP(E$8,Calculations!$A$2:$BL$680,20,FALSE))</f>
        <v>0</v>
      </c>
      <c r="F46" s="41"/>
      <c r="G46" s="41"/>
      <c r="N46" s="27" t="s">
        <v>73</v>
      </c>
      <c r="O46" s="27" t="s">
        <v>707</v>
      </c>
      <c r="P46" s="27" t="s">
        <v>708</v>
      </c>
      <c r="Q46" s="27" t="s">
        <v>709</v>
      </c>
    </row>
    <row r="47" spans="2:15" ht="12.75">
      <c r="B47" s="31" t="s">
        <v>1437</v>
      </c>
      <c r="C47" s="39">
        <f>C46*RPI_inc</f>
        <v>33460791.821598966</v>
      </c>
      <c r="E47" s="40">
        <f>E46*RPI_inc</f>
        <v>0</v>
      </c>
      <c r="F47" s="40">
        <f>F46*RPI_inc</f>
        <v>0</v>
      </c>
      <c r="G47" s="40">
        <f>G46*RPI_inc</f>
        <v>0</v>
      </c>
      <c r="I47" t="s">
        <v>1448</v>
      </c>
      <c r="N47" s="27" t="s">
        <v>535</v>
      </c>
      <c r="O47" s="27" t="s">
        <v>1169</v>
      </c>
    </row>
    <row r="48" spans="2:17" ht="12.75">
      <c r="B48" s="31"/>
      <c r="C48" s="39"/>
      <c r="E48" s="40"/>
      <c r="F48" s="40"/>
      <c r="G48" s="40"/>
      <c r="N48" s="27" t="s">
        <v>368</v>
      </c>
      <c r="O48" s="27" t="s">
        <v>1002</v>
      </c>
      <c r="P48" s="27" t="s">
        <v>1003</v>
      </c>
      <c r="Q48" s="27" t="s">
        <v>1004</v>
      </c>
    </row>
    <row r="49" spans="2:17" ht="12.75">
      <c r="B49" s="16" t="s">
        <v>1422</v>
      </c>
      <c r="C49" s="39"/>
      <c r="E49" s="41"/>
      <c r="F49" s="41"/>
      <c r="G49" s="41"/>
      <c r="N49" s="27" t="s">
        <v>371</v>
      </c>
      <c r="O49" s="27" t="s">
        <v>1005</v>
      </c>
      <c r="P49" s="27" t="s">
        <v>1006</v>
      </c>
      <c r="Q49" s="27" t="s">
        <v>1007</v>
      </c>
    </row>
    <row r="50" spans="2:15" ht="12.75">
      <c r="B50" s="31" t="s">
        <v>1435</v>
      </c>
      <c r="C50" s="37">
        <f>IF(ISBLANK(VLOOKUP($C$8,$O$2:$R$409,2,FALSE)),VLOOKUP(C$8,Calculations!$A$2:$BL$680,22,FALSE),SUM(E50:G50))</f>
        <v>8507512.218282</v>
      </c>
      <c r="E50" s="37">
        <f>IF(ISBLANK(VLOOKUP($C$8,$O$2:$R$409,2,FALSE)),,VLOOKUP(E$8,Calculations!$A$2:$BL$680,22,FALSE))</f>
        <v>0</v>
      </c>
      <c r="F50" s="37">
        <f>IF(ISBLANK(VLOOKUP($C$8,$O$2:$R$409,2,FALSE)),,VLOOKUP(F$8,Calculations!$A$2:$BL$680,22,FALSE))</f>
        <v>0</v>
      </c>
      <c r="G50" s="41"/>
      <c r="N50" s="27" t="s">
        <v>441</v>
      </c>
      <c r="O50" s="27" t="s">
        <v>1075</v>
      </c>
    </row>
    <row r="51" spans="2:17" ht="12.75">
      <c r="B51" s="31" t="s">
        <v>1437</v>
      </c>
      <c r="C51" s="39">
        <f>C50*RPI_inc</f>
        <v>8742326.780570038</v>
      </c>
      <c r="E51" s="40">
        <f>E50*RPI_inc</f>
        <v>0</v>
      </c>
      <c r="F51" s="40">
        <f>F50*RPI_inc</f>
        <v>0</v>
      </c>
      <c r="G51" s="40">
        <f>G50*RPI_inc</f>
        <v>0</v>
      </c>
      <c r="I51" t="s">
        <v>1448</v>
      </c>
      <c r="N51" s="27" t="s">
        <v>1</v>
      </c>
      <c r="O51" s="27" t="s">
        <v>635</v>
      </c>
      <c r="P51" s="27" t="s">
        <v>636</v>
      </c>
      <c r="Q51" s="27" t="s">
        <v>637</v>
      </c>
    </row>
    <row r="52" spans="2:15" ht="12.75">
      <c r="B52" s="31"/>
      <c r="C52" s="39"/>
      <c r="E52" s="40"/>
      <c r="F52" s="40"/>
      <c r="G52" s="40"/>
      <c r="N52" s="27" t="s">
        <v>542</v>
      </c>
      <c r="O52" s="27" t="s">
        <v>1176</v>
      </c>
    </row>
    <row r="53" spans="2:17" ht="12.75">
      <c r="B53" s="16" t="s">
        <v>1323</v>
      </c>
      <c r="C53" s="39"/>
      <c r="E53" s="41"/>
      <c r="F53" s="41"/>
      <c r="G53" s="41"/>
      <c r="N53" s="27" t="s">
        <v>293</v>
      </c>
      <c r="O53" s="27" t="s">
        <v>927</v>
      </c>
      <c r="P53" s="27" t="s">
        <v>928</v>
      </c>
      <c r="Q53" s="27" t="s">
        <v>929</v>
      </c>
    </row>
    <row r="54" spans="2:17" ht="12.75">
      <c r="B54" s="31" t="s">
        <v>1435</v>
      </c>
      <c r="C54" s="37">
        <f>IF(ISBLANK(VLOOKUP($C$8,$O$2:$R$409,2,FALSE)),VLOOKUP(C$8,Calculations!$A$2:$BL$680,24,FALSE),SUM(E54:G54))</f>
        <v>575363402.397603</v>
      </c>
      <c r="E54" s="37">
        <f>IF(ISBLANK(VLOOKUP($C$8,$O$2:$R$409,2,FALSE)),,VLOOKUP(E$8,Calculations!$A$2:$BL$680,24,FALSE))</f>
        <v>0</v>
      </c>
      <c r="F54" s="37">
        <f>IF(ISBLANK(VLOOKUP($C$8,$O$2:$R$409,2,FALSE)),,VLOOKUP(F$8,Calculations!$A$2:$BL$680,24,FALSE))</f>
        <v>0</v>
      </c>
      <c r="G54" s="41"/>
      <c r="N54" s="27" t="s">
        <v>323</v>
      </c>
      <c r="O54" s="27" t="s">
        <v>957</v>
      </c>
      <c r="P54" s="27" t="s">
        <v>958</v>
      </c>
      <c r="Q54" s="27" t="s">
        <v>959</v>
      </c>
    </row>
    <row r="55" spans="2:17" ht="12.75">
      <c r="B55" s="31" t="s">
        <v>1437</v>
      </c>
      <c r="C55" s="39">
        <f>C54*RPI_inc</f>
        <v>591243920.9351165</v>
      </c>
      <c r="E55" s="40">
        <f>E54*RPI_inc</f>
        <v>0</v>
      </c>
      <c r="F55" s="40">
        <f>F54*RPI_inc</f>
        <v>0</v>
      </c>
      <c r="G55" s="40">
        <f>G54*RPI_inc</f>
        <v>0</v>
      </c>
      <c r="I55" t="s">
        <v>1448</v>
      </c>
      <c r="N55" s="27" t="s">
        <v>94</v>
      </c>
      <c r="O55" s="27" t="s">
        <v>728</v>
      </c>
      <c r="P55" s="27" t="s">
        <v>729</v>
      </c>
      <c r="Q55" s="27" t="s">
        <v>730</v>
      </c>
    </row>
    <row r="56" spans="2:15" ht="13.5" thickBot="1">
      <c r="B56" s="25"/>
      <c r="C56" s="42"/>
      <c r="D56" s="43"/>
      <c r="E56" s="44"/>
      <c r="F56" s="44"/>
      <c r="G56" s="44"/>
      <c r="N56" s="27" t="s">
        <v>468</v>
      </c>
      <c r="O56" s="27" t="s">
        <v>1102</v>
      </c>
    </row>
    <row r="57" spans="2:15" ht="13.5" thickTop="1">
      <c r="B57" s="34" t="s">
        <v>1460</v>
      </c>
      <c r="C57" s="39">
        <f>IF(J4="R403",Calculations!AC426,IF(J4="TE",C15+C19+C23+C27+C31+C35+C39+C43+C47+C51+C55+Calculations!AC426,C15+C19+C23+C27+C31+C35+C39+C43+C47+C51+C55))</f>
        <v>11417533226.946634</v>
      </c>
      <c r="E57" s="39">
        <f>E15+E19+E23+E27+E31+E35+E39+E43+E47+E51+E55</f>
        <v>0</v>
      </c>
      <c r="F57" s="39">
        <f>F15+F19+F23+F27+F31+F35+F39+F43+F47+F51+F55</f>
        <v>0</v>
      </c>
      <c r="G57" s="39">
        <f>G15+G19+G23+G27+G31+G35+G39+G43+G47+G51+G55</f>
        <v>0</v>
      </c>
      <c r="N57" s="27" t="s">
        <v>549</v>
      </c>
      <c r="O57" s="27" t="s">
        <v>1183</v>
      </c>
    </row>
    <row r="58" spans="2:17" ht="12.75">
      <c r="B58" s="47" t="s">
        <v>1461</v>
      </c>
      <c r="C58" s="40">
        <f>C14+C18+C22+C26+C30+C34+C38+C42+C46+C50+C54</f>
        <v>11109506304.752117</v>
      </c>
      <c r="D58" s="48"/>
      <c r="E58" s="40">
        <f>E14+E18+E22+E26+E30+E34+E38+E42+E46+E50+E54</f>
        <v>0</v>
      </c>
      <c r="F58" s="40">
        <f>F14+F18+F22+F26+F30+F34+F38+F42+F46+F50+F54</f>
        <v>0</v>
      </c>
      <c r="G58" s="40">
        <f>G14+G18+G22+G26+G30+G34+G38+G42+G46+G50+G54</f>
        <v>0</v>
      </c>
      <c r="N58" s="27" t="s">
        <v>154</v>
      </c>
      <c r="O58" s="27" t="s">
        <v>788</v>
      </c>
      <c r="P58" s="27" t="s">
        <v>789</v>
      </c>
      <c r="Q58" s="27" t="s">
        <v>790</v>
      </c>
    </row>
    <row r="59" spans="2:15" ht="12.75">
      <c r="B59" s="47"/>
      <c r="C59" s="40"/>
      <c r="D59" s="48"/>
      <c r="E59" s="40"/>
      <c r="F59" s="40"/>
      <c r="G59" s="40"/>
      <c r="N59" s="27" t="s">
        <v>469</v>
      </c>
      <c r="O59" s="27" t="s">
        <v>1103</v>
      </c>
    </row>
    <row r="60" spans="14:17" ht="12.75">
      <c r="N60" s="27" t="s">
        <v>302</v>
      </c>
      <c r="O60" s="27" t="s">
        <v>936</v>
      </c>
      <c r="P60" s="27" t="s">
        <v>937</v>
      </c>
      <c r="Q60" s="27" t="s">
        <v>938</v>
      </c>
    </row>
    <row r="61" spans="2:17" ht="15.75">
      <c r="B61" s="56" t="s">
        <v>1436</v>
      </c>
      <c r="C61" s="56"/>
      <c r="D61" s="56"/>
      <c r="E61" s="56"/>
      <c r="F61" s="56"/>
      <c r="G61" s="56"/>
      <c r="N61" s="27" t="s">
        <v>248</v>
      </c>
      <c r="O61" s="27" t="s">
        <v>882</v>
      </c>
      <c r="P61" s="27" t="s">
        <v>883</v>
      </c>
      <c r="Q61" s="27" t="s">
        <v>884</v>
      </c>
    </row>
    <row r="62" spans="14:15" ht="12.75">
      <c r="N62" s="27" t="s">
        <v>550</v>
      </c>
      <c r="O62" s="27" t="s">
        <v>1184</v>
      </c>
    </row>
    <row r="63" spans="3:17" ht="12.75">
      <c r="C63" s="36" t="str">
        <f>$J$4</f>
        <v>TE</v>
      </c>
      <c r="D63" s="37"/>
      <c r="E63" s="36">
        <f>IF(ISBLANK(VLOOKUP($C$8,$O$2:$R$409,2,FALSE)),,VLOOKUP($C63,$O$2:$R$409,2,FALSE))</f>
        <v>0</v>
      </c>
      <c r="F63" s="36">
        <f>IF(ISBLANK(VLOOKUP($C$8,$O$2:$R$409,3,FALSE)),,VLOOKUP($C63,$O$2:$R$409,3,FALSE))</f>
        <v>0</v>
      </c>
      <c r="G63" s="36">
        <f>IF(ISBLANK(VLOOKUP($C$8,$O$2:$R$409,4,FALSE)),,VLOOKUP($C63,$O$2:$R$409,4,FALSE))</f>
        <v>0</v>
      </c>
      <c r="N63" s="27" t="s">
        <v>157</v>
      </c>
      <c r="O63" s="27" t="s">
        <v>791</v>
      </c>
      <c r="P63" s="27" t="s">
        <v>792</v>
      </c>
      <c r="Q63" s="27" t="s">
        <v>793</v>
      </c>
    </row>
    <row r="64" spans="3:15" ht="12.75">
      <c r="C64" s="38" t="s">
        <v>0</v>
      </c>
      <c r="D64" s="38"/>
      <c r="E64" s="26">
        <f>IF(RIGHT(E63,1)="U","Upper Tier Services",IF(RIGHT(E63,1)="L","Lower Tier Services",IF(RIGHT(E63,1)="F","Fire &amp; Rescue Services","")))</f>
      </c>
      <c r="F64" s="26">
        <f>IF(RIGHT(F63,1)="U","Upper Tier Services",IF(RIGHT(F63,1)="L","Lower Tier Services",IF(RIGHT(F63,1)="F","Fire &amp; Rescue Services","")))</f>
      </c>
      <c r="G64" s="26">
        <f>IF(RIGHT(G63,1)="U","Upper Tier Services",IF(RIGHT(G63,1)="L","Lower Tier Services",IF(RIGHT(G63,1)="F","Fire &amp; Rescue Services","")))</f>
      </c>
      <c r="N64" s="27" t="s">
        <v>496</v>
      </c>
      <c r="O64" s="27" t="s">
        <v>1130</v>
      </c>
    </row>
    <row r="65" spans="14:15" ht="12.75">
      <c r="N65" s="27" t="s">
        <v>501</v>
      </c>
      <c r="O65" s="27" t="s">
        <v>1135</v>
      </c>
    </row>
    <row r="66" spans="2:15" ht="12.75">
      <c r="B66" s="16" t="s">
        <v>1409</v>
      </c>
      <c r="C66" s="45"/>
      <c r="E66" s="45"/>
      <c r="F66" s="45"/>
      <c r="G66" s="45"/>
      <c r="N66" s="27" t="s">
        <v>569</v>
      </c>
      <c r="O66" s="27" t="s">
        <v>1203</v>
      </c>
    </row>
    <row r="67" spans="2:15" ht="12.75">
      <c r="B67" s="31" t="s">
        <v>1449</v>
      </c>
      <c r="C67" s="37">
        <f>IF(ISBLANK(VLOOKUP($C$8,$O$2:$R$409,2,FALSE)),VLOOKUP(C$8,Calculations!$A$2:$BL$680,33,FALSE),SUM(E67:G67))</f>
        <v>7751998140</v>
      </c>
      <c r="E67" s="37">
        <f>IF(ISBLANK(VLOOKUP($C$8,$O$2:$R$409,2,FALSE)),,VLOOKUP(E$8,Calculations!$A$2:$BL$680,33,FALSE))</f>
        <v>0</v>
      </c>
      <c r="F67" s="37">
        <f>IF(ISBLANK(VLOOKUP($C$8,$O$2:$R$409,2,FALSE)),,VLOOKUP(F$8,Calculations!$A$2:$BL$680,33,FALSE))</f>
        <v>0</v>
      </c>
      <c r="G67" s="37">
        <f>IF(ISNUMBER($G$63),,VLOOKUP(G$8,Calculations!$A$2:$BL$680,4,FALSE))</f>
        <v>0</v>
      </c>
      <c r="I67" t="s">
        <v>1455</v>
      </c>
      <c r="N67" s="27" t="s">
        <v>411</v>
      </c>
      <c r="O67" s="27" t="s">
        <v>1045</v>
      </c>
    </row>
    <row r="68" spans="2:15" ht="12.75">
      <c r="B68" s="31" t="s">
        <v>1450</v>
      </c>
      <c r="C68" s="37">
        <f>IF($C$67=0,,Calculations!$AG$680)</f>
        <v>7751998140</v>
      </c>
      <c r="E68" s="37">
        <f>IF(E67=0,,Calculations!$AG$680)</f>
        <v>0</v>
      </c>
      <c r="F68" s="37">
        <f>IF(F67=0,,Calculations!$AG$680)</f>
        <v>0</v>
      </c>
      <c r="G68" s="37">
        <f>IF(G67=0,,Calculations!$AG$680)</f>
        <v>0</v>
      </c>
      <c r="I68" t="s">
        <v>1456</v>
      </c>
      <c r="N68" s="27" t="s">
        <v>1298</v>
      </c>
      <c r="O68" s="27" t="s">
        <v>1273</v>
      </c>
    </row>
    <row r="69" spans="2:15" ht="12.75">
      <c r="B69" s="31" t="s">
        <v>1451</v>
      </c>
      <c r="C69" s="37">
        <f>IF($C$67=0,,UT_RSG)</f>
        <v>5273760508</v>
      </c>
      <c r="E69" s="37">
        <f>IF(E67=0,,UT_RSG)</f>
        <v>0</v>
      </c>
      <c r="F69" s="37">
        <f>IF(F67=0,,UT_RSG)</f>
        <v>0</v>
      </c>
      <c r="G69" s="37">
        <f>IF(G67=0,,UT_RSG)</f>
        <v>0</v>
      </c>
      <c r="I69" t="s">
        <v>1457</v>
      </c>
      <c r="N69" s="27" t="s">
        <v>523</v>
      </c>
      <c r="O69" s="27" t="s">
        <v>1157</v>
      </c>
    </row>
    <row r="70" spans="2:17" ht="12.75">
      <c r="B70" s="31" t="s">
        <v>1452</v>
      </c>
      <c r="C70" s="20">
        <f>IF(C67=0,,C67/C68*C69)</f>
        <v>5273760508</v>
      </c>
      <c r="E70" s="20">
        <f>IF(E67=0,,E67/E68*E69)</f>
        <v>0</v>
      </c>
      <c r="F70" s="20">
        <f>IF(F67=0,,F67/F68*F69)</f>
        <v>0</v>
      </c>
      <c r="G70" s="20">
        <f>IF(G67=0,,G67/G68*G69)</f>
        <v>0</v>
      </c>
      <c r="I70" s="46" t="s">
        <v>1454</v>
      </c>
      <c r="N70" s="27" t="s">
        <v>4</v>
      </c>
      <c r="O70" s="27" t="s">
        <v>638</v>
      </c>
      <c r="P70" s="27" t="s">
        <v>639</v>
      </c>
      <c r="Q70" s="27" t="s">
        <v>640</v>
      </c>
    </row>
    <row r="71" spans="2:17" ht="12.75">
      <c r="B71" s="31"/>
      <c r="C71" s="20"/>
      <c r="E71" s="20"/>
      <c r="F71" s="20"/>
      <c r="G71" s="20"/>
      <c r="I71" s="46"/>
      <c r="N71" s="27" t="s">
        <v>97</v>
      </c>
      <c r="O71" s="27" t="s">
        <v>731</v>
      </c>
      <c r="P71" s="27" t="s">
        <v>732</v>
      </c>
      <c r="Q71" s="27" t="s">
        <v>733</v>
      </c>
    </row>
    <row r="72" spans="2:15" ht="12.75">
      <c r="B72" s="16" t="s">
        <v>1411</v>
      </c>
      <c r="C72" s="45"/>
      <c r="E72" s="45"/>
      <c r="F72" s="45"/>
      <c r="G72" s="45"/>
      <c r="N72" s="27" t="s">
        <v>430</v>
      </c>
      <c r="O72" s="27" t="s">
        <v>1064</v>
      </c>
    </row>
    <row r="73" spans="2:15" ht="12.75">
      <c r="B73" s="31" t="s">
        <v>1449</v>
      </c>
      <c r="C73" s="37">
        <f>IF(ISBLANK(VLOOKUP($C$8,$O$2:$R$409,2,FALSE)),VLOOKUP(C$8,Calculations!$A$2:$BL$680,35,FALSE),SUM(E73:G73))</f>
        <v>1906555181.999994</v>
      </c>
      <c r="E73" s="37">
        <f>IF(ISBLANK(VLOOKUP($C$8,$O$2:$R$409,2,FALSE)),,VLOOKUP(E$8,Calculations!$A$2:$BL$680,35,FALSE))</f>
        <v>0</v>
      </c>
      <c r="F73" s="37">
        <f>IF(ISBLANK(VLOOKUP($C$8,$O$2:$R$409,2,FALSE)),,VLOOKUP(F$8,Calculations!$A$2:$BL$680,35,FALSE))</f>
        <v>0</v>
      </c>
      <c r="G73" s="37">
        <f>IF(ISNUMBER($G$63),,VLOOKUP(G$8,Calculations!$A$2:$BL$680,35,FALSE))</f>
        <v>0</v>
      </c>
      <c r="I73" t="s">
        <v>1455</v>
      </c>
      <c r="N73" s="27" t="s">
        <v>418</v>
      </c>
      <c r="O73" s="27" t="s">
        <v>1052</v>
      </c>
    </row>
    <row r="74" spans="2:15" ht="12.75">
      <c r="B74" s="31" t="s">
        <v>1450</v>
      </c>
      <c r="C74" s="37">
        <f>IF(C73=0,,Calculations!$AI$680)</f>
        <v>1906555181.999994</v>
      </c>
      <c r="E74" s="37">
        <f>IF(E73=0,,Calculations!$AI$680)</f>
        <v>0</v>
      </c>
      <c r="F74" s="37">
        <f>IF(F73=0,,Calculations!$AI$680)</f>
        <v>0</v>
      </c>
      <c r="G74" s="37">
        <f>IF(G73=0,,Calculations!$AI$680)</f>
        <v>0</v>
      </c>
      <c r="I74" t="s">
        <v>1456</v>
      </c>
      <c r="N74" s="27" t="s">
        <v>1308</v>
      </c>
      <c r="O74" s="27" t="s">
        <v>1283</v>
      </c>
    </row>
    <row r="75" spans="2:17" ht="12.75">
      <c r="B75" s="31" t="s">
        <v>1451</v>
      </c>
      <c r="C75" s="37">
        <f>IF(C73=0,,LT_RSG)</f>
        <v>1266369883</v>
      </c>
      <c r="E75" s="37">
        <f>IF(E73=0,,LT_RSG)</f>
        <v>0</v>
      </c>
      <c r="F75" s="37">
        <f>IF(F73=0,,LT_RSG)</f>
        <v>0</v>
      </c>
      <c r="G75" s="37">
        <f>IF(G73=0,,LT_RSG)</f>
        <v>0</v>
      </c>
      <c r="I75" t="s">
        <v>1457</v>
      </c>
      <c r="N75" s="27" t="s">
        <v>109</v>
      </c>
      <c r="O75" s="27" t="s">
        <v>743</v>
      </c>
      <c r="P75" s="27" t="s">
        <v>744</v>
      </c>
      <c r="Q75" s="27" t="s">
        <v>745</v>
      </c>
    </row>
    <row r="76" spans="2:15" ht="12.75">
      <c r="B76" s="31" t="s">
        <v>1452</v>
      </c>
      <c r="C76" s="20">
        <f>IF(C73=0,,C73/C74*C75)</f>
        <v>1266369883</v>
      </c>
      <c r="E76" s="20">
        <f>IF(E73=0,,E73/E74*E75)</f>
        <v>0</v>
      </c>
      <c r="F76" s="20">
        <f>IF(F73=0,,F73/F74*F75)</f>
        <v>0</v>
      </c>
      <c r="G76" s="20">
        <f>IF(G73=0,,G73/G74*G75)</f>
        <v>0</v>
      </c>
      <c r="I76" s="46" t="s">
        <v>1454</v>
      </c>
      <c r="N76" s="27" t="s">
        <v>584</v>
      </c>
      <c r="O76" s="27" t="s">
        <v>1218</v>
      </c>
    </row>
    <row r="77" spans="2:15" ht="12.75">
      <c r="B77" s="31"/>
      <c r="C77" s="20"/>
      <c r="E77" s="20"/>
      <c r="F77" s="20"/>
      <c r="G77" s="20"/>
      <c r="I77" s="46"/>
      <c r="N77" s="27" t="s">
        <v>512</v>
      </c>
      <c r="O77" s="27" t="s">
        <v>1146</v>
      </c>
    </row>
    <row r="78" spans="2:15" ht="12.75">
      <c r="B78" s="16" t="s">
        <v>1412</v>
      </c>
      <c r="C78" s="45"/>
      <c r="E78" s="45"/>
      <c r="F78" s="45"/>
      <c r="G78" s="45"/>
      <c r="N78" s="27" t="s">
        <v>436</v>
      </c>
      <c r="O78" s="27" t="s">
        <v>1070</v>
      </c>
    </row>
    <row r="79" spans="2:15" ht="12.75">
      <c r="B79" s="31" t="s">
        <v>1449</v>
      </c>
      <c r="C79" s="37">
        <f>IF(ISBLANK(VLOOKUP($C$8,$O$2:$R$409,2,FALSE)),VLOOKUP(C$8,Calculations!$A$2:$BL$680,37,FALSE),SUM(E79:G79))</f>
        <v>638098509.0000021</v>
      </c>
      <c r="E79" s="37">
        <f>IF(ISBLANK(VLOOKUP($C$8,$O$2:$R$409,2,FALSE)),,VLOOKUP(E$8,Calculations!$A$2:$BL$680,37,FALSE))</f>
        <v>0</v>
      </c>
      <c r="F79" s="37">
        <f>IF(ISBLANK(VLOOKUP($C$8,$O$2:$R$409,2,FALSE)),,VLOOKUP(F$8,Calculations!$A$2:$BL$680,37,FALSE))</f>
        <v>0</v>
      </c>
      <c r="G79" s="37">
        <f>IF(ISNUMBER($G$63),,VLOOKUP(G$8,Calculations!$A$2:$BL$680,37,FALSE))</f>
        <v>0</v>
      </c>
      <c r="I79" t="s">
        <v>1455</v>
      </c>
      <c r="N79" s="27" t="s">
        <v>470</v>
      </c>
      <c r="O79" s="27" t="s">
        <v>1104</v>
      </c>
    </row>
    <row r="80" spans="2:17" ht="12.75">
      <c r="B80" s="31" t="s">
        <v>1450</v>
      </c>
      <c r="C80" s="37">
        <f>IF(C79=0,,Calculations!$AK$680)</f>
        <v>638098509.0000021</v>
      </c>
      <c r="E80" s="37">
        <f>IF(E79=0,,Calculations!$AK$680)</f>
        <v>0</v>
      </c>
      <c r="F80" s="37">
        <f>IF(F79=0,,Calculations!$AK$680)</f>
        <v>0</v>
      </c>
      <c r="G80" s="37">
        <f>IF(G79=0,,Calculations!$AK$680)</f>
        <v>0</v>
      </c>
      <c r="I80" t="s">
        <v>1456</v>
      </c>
      <c r="N80" s="27" t="s">
        <v>406</v>
      </c>
      <c r="O80" s="27" t="s">
        <v>1040</v>
      </c>
      <c r="P80" s="27" t="s">
        <v>1041</v>
      </c>
      <c r="Q80" s="27" t="s">
        <v>1042</v>
      </c>
    </row>
    <row r="81" spans="2:15" ht="12.75">
      <c r="B81" s="31" t="s">
        <v>1451</v>
      </c>
      <c r="C81" s="37">
        <f>IF(C79=0,,Fire_RSG)</f>
        <v>526149703</v>
      </c>
      <c r="E81" s="37">
        <f>IF(E79=0,,Fire_RSG)</f>
        <v>0</v>
      </c>
      <c r="F81" s="37">
        <f>IF(F79=0,,Fire_RSG)</f>
        <v>0</v>
      </c>
      <c r="G81" s="37">
        <f>IF(G79=0,,Fire_RSG)</f>
        <v>0</v>
      </c>
      <c r="I81" t="s">
        <v>1457</v>
      </c>
      <c r="N81" s="27" t="s">
        <v>536</v>
      </c>
      <c r="O81" s="27" t="s">
        <v>1170</v>
      </c>
    </row>
    <row r="82" spans="2:15" ht="12.75">
      <c r="B82" s="31" t="s">
        <v>1452</v>
      </c>
      <c r="C82" s="20">
        <f>IF(C79=0,,C79/C80*C81)</f>
        <v>526149703</v>
      </c>
      <c r="E82" s="20">
        <f>IF(E79=0,,E79/E80*E81)</f>
        <v>0</v>
      </c>
      <c r="F82" s="20">
        <f>IF(F79=0,,F79/F80*F81)</f>
        <v>0</v>
      </c>
      <c r="G82" s="20">
        <f>IF(G79=0,,G79/G80*G81)</f>
        <v>0</v>
      </c>
      <c r="I82" s="46" t="s">
        <v>1454</v>
      </c>
      <c r="N82" s="27" t="s">
        <v>471</v>
      </c>
      <c r="O82" s="27" t="s">
        <v>1105</v>
      </c>
    </row>
    <row r="83" spans="2:15" ht="12.75">
      <c r="B83" s="31"/>
      <c r="C83" s="20"/>
      <c r="E83" s="20"/>
      <c r="F83" s="20"/>
      <c r="G83" s="20"/>
      <c r="I83" s="46"/>
      <c r="N83" s="27" t="s">
        <v>479</v>
      </c>
      <c r="O83" s="27" t="s">
        <v>1113</v>
      </c>
    </row>
    <row r="84" spans="2:15" ht="12.75">
      <c r="B84" s="16" t="s">
        <v>1414</v>
      </c>
      <c r="C84" s="45"/>
      <c r="E84" s="45"/>
      <c r="F84" s="45"/>
      <c r="G84" s="45"/>
      <c r="N84" s="27" t="s">
        <v>574</v>
      </c>
      <c r="O84" s="27" t="s">
        <v>1208</v>
      </c>
    </row>
    <row r="85" spans="2:17" ht="12.75">
      <c r="B85" s="31" t="s">
        <v>1449</v>
      </c>
      <c r="C85" s="37">
        <f>IF(ISBLANK(VLOOKUP($C$8,$O$2:$R$409,2,FALSE)),VLOOKUP(C$8,Calculations!$A$2:$BL$680,39,FALSE),SUM(E85:G85))</f>
        <v>349038086.999997</v>
      </c>
      <c r="E85" s="37">
        <f>IF(ISBLANK(VLOOKUP($C$8,$O$2:$R$409,2,FALSE)),,VLOOKUP(E$8,Calculations!$A$2:$BL$680,39,FALSE))</f>
        <v>0</v>
      </c>
      <c r="F85" s="37">
        <f>IF(ISBLANK(VLOOKUP($C$8,$O$2:$R$409,2,FALSE)),,VLOOKUP(F$8,Calculations!$A$2:$BL$680,39,FALSE))</f>
        <v>0</v>
      </c>
      <c r="G85" s="37">
        <f>IF(ISNUMBER($G$63),,VLOOKUP(G$8,Calculations!$A$2:$BL$680,39,FALSE))</f>
        <v>0</v>
      </c>
      <c r="I85" t="s">
        <v>1455</v>
      </c>
      <c r="N85" s="27" t="s">
        <v>397</v>
      </c>
      <c r="O85" s="27" t="s">
        <v>1031</v>
      </c>
      <c r="P85" s="27" t="s">
        <v>1032</v>
      </c>
      <c r="Q85" s="27" t="s">
        <v>1033</v>
      </c>
    </row>
    <row r="86" spans="2:15" ht="12.75">
      <c r="B86" s="31" t="s">
        <v>1450</v>
      </c>
      <c r="C86" s="37">
        <f>IF(C85=0,,Calculations!$AM$680)</f>
        <v>349038086.999997</v>
      </c>
      <c r="E86" s="37">
        <f>IF(E85=0,,Calculations!$AM$680)</f>
        <v>0</v>
      </c>
      <c r="F86" s="37">
        <f>IF(F85=0,,Calculations!$AM$680)</f>
        <v>0</v>
      </c>
      <c r="G86" s="37">
        <f>IF(G85=0,,Calculations!$AM$680)</f>
        <v>0</v>
      </c>
      <c r="I86" t="s">
        <v>1456</v>
      </c>
      <c r="N86" s="27" t="s">
        <v>1309</v>
      </c>
      <c r="O86" s="27" t="s">
        <v>1284</v>
      </c>
    </row>
    <row r="87" spans="2:17" ht="12.75">
      <c r="B87" s="31" t="s">
        <v>1451</v>
      </c>
      <c r="C87" s="37">
        <f>IF(C85=0,,CTF_RSG)</f>
        <v>342170317</v>
      </c>
      <c r="E87" s="37">
        <f>IF(E85=0,,CTF_RSG)</f>
        <v>0</v>
      </c>
      <c r="F87" s="37">
        <f>IF(F85=0,,CTF_RSG)</f>
        <v>0</v>
      </c>
      <c r="G87" s="37">
        <f>IF(G85=0,,CTF_RSG)</f>
        <v>0</v>
      </c>
      <c r="I87" t="s">
        <v>1457</v>
      </c>
      <c r="N87" s="27" t="s">
        <v>400</v>
      </c>
      <c r="O87" s="27" t="s">
        <v>1034</v>
      </c>
      <c r="P87" s="27" t="s">
        <v>1035</v>
      </c>
      <c r="Q87" s="27" t="s">
        <v>1036</v>
      </c>
    </row>
    <row r="88" spans="2:15" ht="12.75">
      <c r="B88" s="31" t="s">
        <v>1452</v>
      </c>
      <c r="C88" s="20">
        <f>IF(C85=0,,C85/C86*C87)</f>
        <v>342170317</v>
      </c>
      <c r="E88" s="20">
        <f>IF(E85=0,,E85/E86*E87)</f>
        <v>0</v>
      </c>
      <c r="F88" s="20">
        <f>IF(F85=0,,F85/F86*F87)</f>
        <v>0</v>
      </c>
      <c r="G88" s="20">
        <f>IF(G85=0,,G85/G86*G87)</f>
        <v>0</v>
      </c>
      <c r="I88" s="46" t="s">
        <v>1454</v>
      </c>
      <c r="N88" s="27" t="s">
        <v>442</v>
      </c>
      <c r="O88" s="27" t="s">
        <v>1076</v>
      </c>
    </row>
    <row r="89" spans="2:15" ht="12.75">
      <c r="B89" s="31"/>
      <c r="C89" s="20"/>
      <c r="E89" s="20"/>
      <c r="F89" s="20"/>
      <c r="G89" s="20"/>
      <c r="I89" s="46"/>
      <c r="N89" s="27" t="s">
        <v>617</v>
      </c>
      <c r="O89" s="27" t="s">
        <v>1251</v>
      </c>
    </row>
    <row r="90" spans="2:15" ht="12.75">
      <c r="B90" s="16" t="s">
        <v>1320</v>
      </c>
      <c r="C90" s="45"/>
      <c r="E90" s="45"/>
      <c r="F90" s="45"/>
      <c r="G90" s="45"/>
      <c r="N90" s="27" t="s">
        <v>428</v>
      </c>
      <c r="O90" s="27" t="s">
        <v>1062</v>
      </c>
    </row>
    <row r="91" spans="2:15" ht="12.75">
      <c r="B91" s="31" t="s">
        <v>1449</v>
      </c>
      <c r="C91" s="37">
        <f>IF(ISBLANK(VLOOKUP($C$8,$O$2:$R$409,2,FALSE)),VLOOKUP(C$8,Calculations!$A$2:$BL$680,41,FALSE),SUM(E91:G91))</f>
        <v>880393512</v>
      </c>
      <c r="E91" s="37">
        <f>IF(ISBLANK(VLOOKUP($C$8,$O$2:$R$409,2,FALSE)),,VLOOKUP(E$8,Calculations!$A$2:$BL$680,41,FALSE))</f>
        <v>0</v>
      </c>
      <c r="F91" s="37">
        <f>IF(ISBLANK(VLOOKUP($C$8,$O$2:$R$409,2,FALSE)),,VLOOKUP(F$8,Calculations!$A$2:$BL$680,41,FALSE))</f>
        <v>0</v>
      </c>
      <c r="G91" s="37">
        <f>IF(ISNUMBER($G$63),,VLOOKUP(G$8,Calculations!$A$2:$BL$680,41,FALSE))</f>
        <v>0</v>
      </c>
      <c r="I91" t="s">
        <v>1455</v>
      </c>
      <c r="N91" s="27" t="s">
        <v>524</v>
      </c>
      <c r="O91" s="27" t="s">
        <v>1158</v>
      </c>
    </row>
    <row r="92" spans="2:15" ht="12.75">
      <c r="B92" s="31" t="s">
        <v>1450</v>
      </c>
      <c r="C92" s="37">
        <f>IF(C91=0,,Calculations!$AO$680)</f>
        <v>880393512</v>
      </c>
      <c r="E92" s="37">
        <f>IF(E91=0,,Calculations!$AO$680)</f>
        <v>0</v>
      </c>
      <c r="F92" s="37">
        <f>IF(F91=0,,Calculations!$AO$680)</f>
        <v>0</v>
      </c>
      <c r="G92" s="37">
        <f>IF(G91=0,,Calculations!$AO$680)</f>
        <v>0</v>
      </c>
      <c r="I92" t="s">
        <v>1456</v>
      </c>
      <c r="N92" s="27" t="s">
        <v>456</v>
      </c>
      <c r="O92" s="27" t="s">
        <v>1090</v>
      </c>
    </row>
    <row r="93" spans="2:17" ht="12.75">
      <c r="B93" s="31" t="s">
        <v>1451</v>
      </c>
      <c r="C93" s="37">
        <f>IF(C91=0,,EI_RSG)</f>
        <v>726591897</v>
      </c>
      <c r="E93" s="37">
        <f>IF(E91=0,,EI_RSG)</f>
        <v>0</v>
      </c>
      <c r="F93" s="37">
        <f>IF(F91=0,,EI_RSG)</f>
        <v>0</v>
      </c>
      <c r="G93" s="37">
        <f>IF(G91=0,,EI_RSG)</f>
        <v>0</v>
      </c>
      <c r="I93" t="s">
        <v>1457</v>
      </c>
      <c r="N93" s="27" t="s">
        <v>238</v>
      </c>
      <c r="O93" s="27" t="s">
        <v>872</v>
      </c>
      <c r="P93" s="27" t="s">
        <v>873</v>
      </c>
      <c r="Q93" s="27" t="s">
        <v>874</v>
      </c>
    </row>
    <row r="94" spans="2:15" ht="12.75">
      <c r="B94" s="31" t="s">
        <v>1452</v>
      </c>
      <c r="C94" s="20">
        <f>IF(C91=0,,C91/C92*C93)</f>
        <v>726591897</v>
      </c>
      <c r="E94" s="20">
        <f>IF(E91=0,,E91/E92*E93)</f>
        <v>0</v>
      </c>
      <c r="F94" s="20">
        <f>IF(F91=0,,F91/F92*F93)</f>
        <v>0</v>
      </c>
      <c r="G94" s="20">
        <f>IF(G91=0,,G91/G92*G93)</f>
        <v>0</v>
      </c>
      <c r="I94" s="46" t="s">
        <v>1454</v>
      </c>
      <c r="N94" s="27" t="s">
        <v>1294</v>
      </c>
      <c r="O94" s="27" t="s">
        <v>1269</v>
      </c>
    </row>
    <row r="95" spans="2:15" ht="12.75">
      <c r="B95" s="31"/>
      <c r="C95" s="20"/>
      <c r="E95" s="20"/>
      <c r="F95" s="20"/>
      <c r="G95" s="20"/>
      <c r="I95" s="46"/>
      <c r="N95" s="27" t="s">
        <v>472</v>
      </c>
      <c r="O95" s="27" t="s">
        <v>1106</v>
      </c>
    </row>
    <row r="96" spans="2:15" ht="12.75">
      <c r="B96" s="16" t="s">
        <v>1321</v>
      </c>
      <c r="C96" s="45"/>
      <c r="E96" s="45"/>
      <c r="F96" s="45"/>
      <c r="G96" s="45"/>
      <c r="N96" s="27" t="s">
        <v>437</v>
      </c>
      <c r="O96" s="27" t="s">
        <v>1071</v>
      </c>
    </row>
    <row r="97" spans="2:15" ht="12.75">
      <c r="B97" s="31" t="s">
        <v>1449</v>
      </c>
      <c r="C97" s="37">
        <f>VLOOKUP(C$8,Calculations!$A$2:$BL$680,43,FALSE)</f>
        <v>23394704</v>
      </c>
      <c r="E97" s="45"/>
      <c r="F97" s="45"/>
      <c r="G97" s="45"/>
      <c r="I97" t="s">
        <v>1455</v>
      </c>
      <c r="N97" s="27" t="s">
        <v>556</v>
      </c>
      <c r="O97" s="27" t="s">
        <v>1190</v>
      </c>
    </row>
    <row r="98" spans="2:18" ht="12.75">
      <c r="B98" s="31" t="s">
        <v>1450</v>
      </c>
      <c r="C98" s="37">
        <f>IF(C97=0,,Calculations!$AQ$680)</f>
        <v>23394704</v>
      </c>
      <c r="E98" s="45"/>
      <c r="F98" s="45"/>
      <c r="G98" s="45"/>
      <c r="I98" t="s">
        <v>1456</v>
      </c>
      <c r="N98" s="27" t="s">
        <v>380</v>
      </c>
      <c r="O98" s="27" t="s">
        <v>1014</v>
      </c>
      <c r="P98" s="27" t="s">
        <v>1015</v>
      </c>
      <c r="Q98" s="27" t="s">
        <v>1016</v>
      </c>
      <c r="R98" s="27" t="s">
        <v>1017</v>
      </c>
    </row>
    <row r="99" spans="2:15" ht="12.75">
      <c r="B99" s="31" t="s">
        <v>1451</v>
      </c>
      <c r="C99" s="37">
        <f>IF(C97=0,,GLAGen_RSG)</f>
        <v>21580834</v>
      </c>
      <c r="E99" s="45"/>
      <c r="F99" s="45"/>
      <c r="G99" s="45"/>
      <c r="I99" t="s">
        <v>1457</v>
      </c>
      <c r="N99" s="27" t="s">
        <v>480</v>
      </c>
      <c r="O99" s="27" t="s">
        <v>1114</v>
      </c>
    </row>
    <row r="100" spans="2:17" ht="12.75">
      <c r="B100" s="31" t="s">
        <v>1452</v>
      </c>
      <c r="C100" s="20">
        <f>IF(C97=0,,C97/C98*C99)</f>
        <v>21580834</v>
      </c>
      <c r="E100" s="45"/>
      <c r="F100" s="45"/>
      <c r="G100" s="45"/>
      <c r="I100" s="46" t="s">
        <v>1454</v>
      </c>
      <c r="N100" s="27" t="s">
        <v>76</v>
      </c>
      <c r="O100" s="27" t="s">
        <v>710</v>
      </c>
      <c r="P100" s="27" t="s">
        <v>711</v>
      </c>
      <c r="Q100" s="27" t="s">
        <v>712</v>
      </c>
    </row>
    <row r="101" spans="2:15" ht="12.75">
      <c r="B101" s="31"/>
      <c r="C101" s="20"/>
      <c r="E101" s="45"/>
      <c r="F101" s="45"/>
      <c r="G101" s="45"/>
      <c r="I101" s="46"/>
      <c r="N101" s="27" t="s">
        <v>563</v>
      </c>
      <c r="O101" s="27" t="s">
        <v>1197</v>
      </c>
    </row>
    <row r="102" spans="2:15" ht="12.75">
      <c r="B102" s="16" t="s">
        <v>1322</v>
      </c>
      <c r="C102" s="45"/>
      <c r="E102" s="45"/>
      <c r="F102" s="45"/>
      <c r="G102" s="45"/>
      <c r="N102" s="27" t="s">
        <v>618</v>
      </c>
      <c r="O102" s="27" t="s">
        <v>1252</v>
      </c>
    </row>
    <row r="103" spans="2:17" ht="12.75">
      <c r="B103" s="31" t="s">
        <v>1449</v>
      </c>
      <c r="C103" s="37">
        <f>IF(ISBLANK(VLOOKUP($C$8,$O$2:$R$409,2,FALSE)),VLOOKUP(C$8,Calculations!$A$2:$BL$680,45,FALSE),SUM(E103:G103))</f>
        <v>46220755.00000002</v>
      </c>
      <c r="E103" s="37">
        <f>IF(ISBLANK(VLOOKUP($C$8,$O$2:$R$409,2,FALSE)),,VLOOKUP(E$8,Calculations!$A$2:$BL$680,45,FALSE))</f>
        <v>0</v>
      </c>
      <c r="F103" s="37">
        <f>IF(ISBLANK(VLOOKUP($C$8,$O$2:$R$409,2,FALSE)),,VLOOKUP(F$8,Calculations!$A$2:$BL$680,45,FALSE))</f>
        <v>0</v>
      </c>
      <c r="G103" s="37">
        <f>IF(ISNUMBER($G$63),,VLOOKUP(G$8,Calculations!$A$2:$BL$680,45,FALSE))</f>
        <v>0</v>
      </c>
      <c r="I103" t="s">
        <v>1455</v>
      </c>
      <c r="N103" s="27" t="s">
        <v>160</v>
      </c>
      <c r="O103" s="27" t="s">
        <v>794</v>
      </c>
      <c r="P103" s="27" t="s">
        <v>795</v>
      </c>
      <c r="Q103" s="27" t="s">
        <v>796</v>
      </c>
    </row>
    <row r="104" spans="2:17" ht="12.75">
      <c r="B104" s="31" t="s">
        <v>1450</v>
      </c>
      <c r="C104" s="37">
        <f>IF(C103=0,,Calculations!$AS$680)</f>
        <v>46220755.00000002</v>
      </c>
      <c r="E104" s="37">
        <f>IF(E103=0,,Calculations!$AS$680)</f>
        <v>0</v>
      </c>
      <c r="F104" s="37">
        <f>IF(F103=0,,Calculations!$AS$680)</f>
        <v>0</v>
      </c>
      <c r="G104" s="37">
        <f>IF(G103=0,,Calculations!$AS$680)</f>
        <v>0</v>
      </c>
      <c r="I104" t="s">
        <v>1456</v>
      </c>
      <c r="N104" s="27" t="s">
        <v>205</v>
      </c>
      <c r="O104" s="27" t="s">
        <v>839</v>
      </c>
      <c r="P104" s="27" t="s">
        <v>840</v>
      </c>
      <c r="Q104" s="27" t="s">
        <v>841</v>
      </c>
    </row>
    <row r="105" spans="2:15" ht="12.75">
      <c r="B105" s="31" t="s">
        <v>1451</v>
      </c>
      <c r="C105" s="37">
        <f>IF(C103=0,,HLP_RSG)</f>
        <v>45294790</v>
      </c>
      <c r="E105" s="37">
        <f>IF(E103=0,,HLP_RSG)</f>
        <v>0</v>
      </c>
      <c r="F105" s="37">
        <f>IF(F103=0,,HLP_RSG)</f>
        <v>0</v>
      </c>
      <c r="G105" s="37">
        <f>IF(G103=0,,HLP_RSG)</f>
        <v>0</v>
      </c>
      <c r="I105" t="s">
        <v>1457</v>
      </c>
      <c r="N105" s="27" t="s">
        <v>502</v>
      </c>
      <c r="O105" s="27" t="s">
        <v>1136</v>
      </c>
    </row>
    <row r="106" spans="2:17" ht="12.75">
      <c r="B106" s="31" t="s">
        <v>1452</v>
      </c>
      <c r="C106" s="20">
        <f>IF(C103=0,,C103/C104*C105)</f>
        <v>45294790</v>
      </c>
      <c r="E106" s="20">
        <f>IF(E103=0,,E103/E104*E105)</f>
        <v>0</v>
      </c>
      <c r="F106" s="20">
        <f>IF(F103=0,,F103/F104*F105)</f>
        <v>0</v>
      </c>
      <c r="G106" s="20">
        <f>IF(G103=0,,G103/G104*G105)</f>
        <v>0</v>
      </c>
      <c r="I106" s="46" t="s">
        <v>1454</v>
      </c>
      <c r="N106" s="27" t="s">
        <v>299</v>
      </c>
      <c r="O106" s="27" t="s">
        <v>933</v>
      </c>
      <c r="P106" s="27" t="s">
        <v>934</v>
      </c>
      <c r="Q106" s="27" t="s">
        <v>935</v>
      </c>
    </row>
    <row r="107" spans="2:15" ht="12.75">
      <c r="B107" s="31"/>
      <c r="C107" s="20"/>
      <c r="E107" s="20"/>
      <c r="F107" s="20"/>
      <c r="G107" s="20"/>
      <c r="I107" s="46"/>
      <c r="N107" s="27" t="s">
        <v>513</v>
      </c>
      <c r="O107" s="27" t="s">
        <v>1147</v>
      </c>
    </row>
    <row r="108" spans="2:15" ht="12.75">
      <c r="B108" s="16" t="s">
        <v>1422</v>
      </c>
      <c r="C108" s="45"/>
      <c r="E108" s="45"/>
      <c r="F108" s="45"/>
      <c r="G108" s="45"/>
      <c r="N108" s="27" t="s">
        <v>557</v>
      </c>
      <c r="O108" s="27" t="s">
        <v>1191</v>
      </c>
    </row>
    <row r="109" spans="2:17" ht="12.75">
      <c r="B109" s="31" t="s">
        <v>1449</v>
      </c>
      <c r="C109" s="37">
        <f>IF(ISBLANK(VLOOKUP($C$8,$O$2:$R$409,2,FALSE)),VLOOKUP(C$8,Calculations!$A$2:$BL$680,47,FALSE),SUM(E109:G109))</f>
        <v>12132947.000001999</v>
      </c>
      <c r="E109" s="37">
        <f>IF(ISBLANK(VLOOKUP($C$8,$O$2:$R$409,2,FALSE)),,VLOOKUP(E$8,Calculations!$A$2:$BL$680,47,FALSE))</f>
        <v>0</v>
      </c>
      <c r="F109" s="37">
        <f>IF(ISBLANK(VLOOKUP($C$8,$O$2:$R$409,2,FALSE)),,VLOOKUP(F$8,Calculations!$A$2:$BL$680,47,FALSE))</f>
        <v>0</v>
      </c>
      <c r="G109" s="37">
        <f>IF(ISNUMBER($G$63),,VLOOKUP(G$8,Calculations!$A$2:$BL$680,47,FALSE))</f>
        <v>0</v>
      </c>
      <c r="I109" t="s">
        <v>1455</v>
      </c>
      <c r="N109" s="27" t="s">
        <v>290</v>
      </c>
      <c r="O109" s="27" t="s">
        <v>924</v>
      </c>
      <c r="P109" s="27" t="s">
        <v>925</v>
      </c>
      <c r="Q109" s="27" t="s">
        <v>926</v>
      </c>
    </row>
    <row r="110" spans="2:15" ht="12.75">
      <c r="B110" s="31" t="s">
        <v>1450</v>
      </c>
      <c r="C110" s="37">
        <f>IF(C109=0,,Calculations!$AU$680)</f>
        <v>12132947.000001999</v>
      </c>
      <c r="E110" s="37">
        <f>IF(E109=0,,Calculations!$AU$680)</f>
        <v>0</v>
      </c>
      <c r="F110" s="37">
        <f>IF(F109=0,,Calculations!$AU$680)</f>
        <v>0</v>
      </c>
      <c r="G110" s="37">
        <f>IF(G109=0,,Calculations!$AU$680)</f>
        <v>0</v>
      </c>
      <c r="I110" t="s">
        <v>1456</v>
      </c>
      <c r="N110" s="27" t="s">
        <v>412</v>
      </c>
      <c r="O110" s="27" t="s">
        <v>1046</v>
      </c>
    </row>
    <row r="111" spans="2:15" ht="12.75">
      <c r="B111" s="31" t="s">
        <v>1451</v>
      </c>
      <c r="C111" s="37">
        <f>IF(C109=0,,LLF_RSG)</f>
        <v>11889881</v>
      </c>
      <c r="E111" s="37">
        <f>IF(E109=0,,LLF_RSG)</f>
        <v>0</v>
      </c>
      <c r="F111" s="37">
        <f>IF(F109=0,,LLF_RSG)</f>
        <v>0</v>
      </c>
      <c r="G111" s="37">
        <f>IF(G109=0,,LLF_RSG)</f>
        <v>0</v>
      </c>
      <c r="I111" t="s">
        <v>1457</v>
      </c>
      <c r="N111" s="27" t="s">
        <v>447</v>
      </c>
      <c r="O111" s="27" t="s">
        <v>1081</v>
      </c>
    </row>
    <row r="112" spans="2:15" ht="12.75">
      <c r="B112" s="31" t="s">
        <v>1452</v>
      </c>
      <c r="C112" s="20">
        <f>IF(C109=0,,C109/C110*C111)</f>
        <v>11889881</v>
      </c>
      <c r="E112" s="20">
        <f>IF(E109=0,,E109/E110*E111)</f>
        <v>0</v>
      </c>
      <c r="F112" s="20">
        <f>IF(F109=0,,F109/F110*F111)</f>
        <v>0</v>
      </c>
      <c r="G112" s="20">
        <f>IF(G109=0,,G109/G110*G111)</f>
        <v>0</v>
      </c>
      <c r="I112" s="46" t="s">
        <v>1454</v>
      </c>
      <c r="N112" s="27" t="s">
        <v>1299</v>
      </c>
      <c r="O112" s="27" t="s">
        <v>1274</v>
      </c>
    </row>
    <row r="113" spans="2:15" ht="12.75">
      <c r="B113" s="31"/>
      <c r="C113" s="20"/>
      <c r="E113" s="20"/>
      <c r="F113" s="20"/>
      <c r="G113" s="20"/>
      <c r="I113" s="46"/>
      <c r="N113" s="27" t="s">
        <v>419</v>
      </c>
      <c r="O113" s="27" t="s">
        <v>1053</v>
      </c>
    </row>
    <row r="114" spans="2:15" ht="12.75">
      <c r="B114" s="16" t="s">
        <v>1323</v>
      </c>
      <c r="C114" s="45"/>
      <c r="E114" s="45"/>
      <c r="F114" s="45"/>
      <c r="G114" s="45"/>
      <c r="N114" s="27" t="s">
        <v>1316</v>
      </c>
      <c r="O114" s="27" t="s">
        <v>1267</v>
      </c>
    </row>
    <row r="115" spans="2:17" ht="12.75">
      <c r="B115" s="31" t="s">
        <v>1449</v>
      </c>
      <c r="C115" s="37">
        <f>IF(ISBLANK(VLOOKUP($C$8,$O$2:$R$409,2,FALSE)),VLOOKUP(C$8,Calculations!$A$2:$BL$680,49,FALSE),SUM(E115:G115))</f>
        <v>850782943.0000011</v>
      </c>
      <c r="E115" s="37">
        <f>IF(ISBLANK(VLOOKUP($C$8,$O$2:$R$409,2,FALSE)),,VLOOKUP(E$8,Calculations!$A$2:$BL$680,49,FALSE))</f>
        <v>0</v>
      </c>
      <c r="F115" s="37">
        <f>IF(ISBLANK(VLOOKUP($C$8,$O$2:$R$409,2,FALSE)),,VLOOKUP(F$8,Calculations!$A$2:$BL$680,49,FALSE))</f>
        <v>0</v>
      </c>
      <c r="G115" s="37">
        <f>IF(ISNUMBER($G$63),,VLOOKUP(G$8,Calculations!$A$2:$BL$680,49,FALSE))</f>
        <v>0</v>
      </c>
      <c r="I115" t="s">
        <v>1455</v>
      </c>
      <c r="N115" s="27" t="s">
        <v>49</v>
      </c>
      <c r="O115" s="27" t="s">
        <v>683</v>
      </c>
      <c r="P115" s="27" t="s">
        <v>684</v>
      </c>
      <c r="Q115" s="27" t="s">
        <v>685</v>
      </c>
    </row>
    <row r="116" spans="2:15" ht="12.75">
      <c r="B116" s="31" t="s">
        <v>1450</v>
      </c>
      <c r="C116" s="37">
        <f>IF(C115=0,,Calculations!$AW$680)</f>
        <v>850782943.0000011</v>
      </c>
      <c r="E116" s="37">
        <f>IF(E115=0,,Calculations!$AW$680)</f>
        <v>0</v>
      </c>
      <c r="F116" s="37">
        <f>IF(F115=0,,Calculations!$AW$680)</f>
        <v>0</v>
      </c>
      <c r="G116" s="37">
        <f>IF(G115=0,,Calculations!$AW$680)</f>
        <v>0</v>
      </c>
      <c r="I116" t="s">
        <v>1456</v>
      </c>
      <c r="N116" s="27" t="s">
        <v>413</v>
      </c>
      <c r="O116" s="27" t="s">
        <v>1047</v>
      </c>
    </row>
    <row r="117" spans="2:15" ht="12.75">
      <c r="B117" s="31" t="s">
        <v>1451</v>
      </c>
      <c r="C117" s="37">
        <f>IF(C115=0,,LDHR_RSG)</f>
        <v>834431462</v>
      </c>
      <c r="E117" s="37">
        <f>IF(E115=0,,LDHR_RSG)</f>
        <v>0</v>
      </c>
      <c r="F117" s="37">
        <f>IF(F115=0,,LDHR_RSG)</f>
        <v>0</v>
      </c>
      <c r="G117" s="37">
        <f>IF(G115=0,,LDHR_RSG)</f>
        <v>0</v>
      </c>
      <c r="I117" t="s">
        <v>1457</v>
      </c>
      <c r="N117" s="27" t="s">
        <v>1300</v>
      </c>
      <c r="O117" s="27" t="s">
        <v>1275</v>
      </c>
    </row>
    <row r="118" spans="2:15" ht="12.75">
      <c r="B118" s="31" t="s">
        <v>1452</v>
      </c>
      <c r="C118" s="20">
        <f>IF(C115=0,,C115/C116*C117)</f>
        <v>834431462</v>
      </c>
      <c r="E118" s="20">
        <f>IF(E115=0,,E115/E116*E117)</f>
        <v>0</v>
      </c>
      <c r="F118" s="20">
        <f>IF(F115=0,,F115/F116*F117)</f>
        <v>0</v>
      </c>
      <c r="G118" s="20">
        <f>IF(G115=0,,G115/G116*G117)</f>
        <v>0</v>
      </c>
      <c r="I118" s="46" t="s">
        <v>1454</v>
      </c>
      <c r="N118" s="27" t="s">
        <v>514</v>
      </c>
      <c r="O118" s="27" t="s">
        <v>1148</v>
      </c>
    </row>
    <row r="119" spans="2:17" ht="12.75">
      <c r="B119" s="31"/>
      <c r="C119" s="20"/>
      <c r="E119" s="20"/>
      <c r="F119" s="20"/>
      <c r="G119" s="20"/>
      <c r="I119" s="46"/>
      <c r="N119" s="27" t="s">
        <v>79</v>
      </c>
      <c r="O119" s="27" t="s">
        <v>713</v>
      </c>
      <c r="P119" s="27" t="s">
        <v>714</v>
      </c>
      <c r="Q119" s="27" t="s">
        <v>715</v>
      </c>
    </row>
    <row r="120" spans="2:17" ht="12.75">
      <c r="B120" s="32" t="s">
        <v>1470</v>
      </c>
      <c r="C120" s="45"/>
      <c r="E120" s="45"/>
      <c r="F120" s="45"/>
      <c r="G120" s="45"/>
      <c r="N120" s="27" t="s">
        <v>384</v>
      </c>
      <c r="O120" s="27" t="s">
        <v>1018</v>
      </c>
      <c r="P120" s="27" t="s">
        <v>1019</v>
      </c>
      <c r="Q120" s="27" t="s">
        <v>1020</v>
      </c>
    </row>
    <row r="121" spans="2:15" ht="12.75">
      <c r="B121" s="31" t="s">
        <v>1449</v>
      </c>
      <c r="C121" s="37">
        <f>IF(ISBLANK(VLOOKUP($C$8,$O$2:$R$409,2,FALSE)),VLOOKUP(C$8,Calculations!$A$2:$BL$680,51,FALSE),SUM(E121:G121))</f>
        <v>9500006.705888</v>
      </c>
      <c r="E121" s="37">
        <f>IF(ISBLANK(VLOOKUP($C$8,$O$2:$R$409,2,FALSE)),,VLOOKUP(E$8,Calculations!$A$2:$BL$680,51,FALSE))</f>
        <v>0</v>
      </c>
      <c r="F121" s="37">
        <f>IF(ISBLANK(VLOOKUP($C$8,$O$2:$R$409,2,FALSE)),,VLOOKUP(F$8,Calculations!$A$2:$BL$680,51,FALSE))</f>
        <v>0</v>
      </c>
      <c r="G121" s="37">
        <f>IF(ISNUMBER($G$63),,VLOOKUP(G$8,Calculations!$A$2:$BL$680,51,FALSE))</f>
        <v>0</v>
      </c>
      <c r="I121" t="s">
        <v>1455</v>
      </c>
      <c r="N121" s="27" t="s">
        <v>1301</v>
      </c>
      <c r="O121" s="27" t="s">
        <v>1276</v>
      </c>
    </row>
    <row r="122" spans="2:17" ht="12.75">
      <c r="B122" s="31" t="s">
        <v>1450</v>
      </c>
      <c r="C122" s="37">
        <f>IF(C121=0,,Calculations!$AY$680)</f>
        <v>9500006.705888</v>
      </c>
      <c r="E122" s="37">
        <f>IF(E121=0,,Calculations!$AY$680)</f>
        <v>0</v>
      </c>
      <c r="F122" s="37">
        <f>IF(F121=0,,Calculations!$AY$680)</f>
        <v>0</v>
      </c>
      <c r="G122" s="37">
        <f>IF(G121=0,,Calculations!$AY$680)</f>
        <v>0</v>
      </c>
      <c r="I122" t="s">
        <v>1456</v>
      </c>
      <c r="N122" s="27" t="s">
        <v>163</v>
      </c>
      <c r="O122" s="27" t="s">
        <v>797</v>
      </c>
      <c r="P122" s="27" t="s">
        <v>798</v>
      </c>
      <c r="Q122" s="27" t="s">
        <v>799</v>
      </c>
    </row>
    <row r="123" spans="2:15" ht="12.75">
      <c r="B123" s="31" t="s">
        <v>1451</v>
      </c>
      <c r="C123" s="37">
        <f>IF(C121=0,,ESSSA_RSG)</f>
        <v>9500006.705882</v>
      </c>
      <c r="E123" s="37">
        <f>IF(E121=0,,ESSSA_RSG)</f>
        <v>0</v>
      </c>
      <c r="F123" s="37">
        <f>IF(F121=0,,ESSSA_RSG)</f>
        <v>0</v>
      </c>
      <c r="G123" s="37">
        <f>IF(G121=0,,ESSSA_RSG)</f>
        <v>0</v>
      </c>
      <c r="I123" t="s">
        <v>1457</v>
      </c>
      <c r="N123" s="27" t="s">
        <v>431</v>
      </c>
      <c r="O123" s="27" t="s">
        <v>1065</v>
      </c>
    </row>
    <row r="124" spans="2:15" ht="12.75">
      <c r="B124" s="31" t="s">
        <v>1452</v>
      </c>
      <c r="C124" s="20">
        <f>IF(C121=0,,C121/C122*C123)</f>
        <v>9500006.705882</v>
      </c>
      <c r="E124" s="20">
        <f>IF(E121=0,,E121/E122*E123)</f>
        <v>0</v>
      </c>
      <c r="F124" s="20">
        <f>IF(F121=0,,F121/F122*F123)</f>
        <v>0</v>
      </c>
      <c r="G124" s="20">
        <f>IF(G121=0,,G121/G122*G123)</f>
        <v>0</v>
      </c>
      <c r="I124" s="46" t="s">
        <v>1454</v>
      </c>
      <c r="N124" s="27" t="s">
        <v>448</v>
      </c>
      <c r="O124" s="27" t="s">
        <v>1082</v>
      </c>
    </row>
    <row r="125" spans="2:15" ht="12.75">
      <c r="B125" s="31"/>
      <c r="C125" s="20"/>
      <c r="E125" s="20"/>
      <c r="F125" s="20"/>
      <c r="G125" s="20"/>
      <c r="I125" s="46"/>
      <c r="N125" s="27" t="s">
        <v>461</v>
      </c>
      <c r="O125" s="27" t="s">
        <v>1095</v>
      </c>
    </row>
    <row r="126" spans="2:15" ht="12.75">
      <c r="B126" s="33" t="s">
        <v>1426</v>
      </c>
      <c r="C126" s="45"/>
      <c r="E126" s="45"/>
      <c r="F126" s="45"/>
      <c r="G126" s="45"/>
      <c r="N126" s="27" t="s">
        <v>486</v>
      </c>
      <c r="O126" s="27" t="s">
        <v>1120</v>
      </c>
    </row>
    <row r="127" spans="2:15" ht="12.75">
      <c r="B127" s="31" t="s">
        <v>1449</v>
      </c>
      <c r="C127" s="37">
        <f>IF(ISBLANK(VLOOKUP($C$8,$O$2:$R$409,2,FALSE)),VLOOKUP(C$8,Calculations!$A$2:$BL$680,53,FALSE),SUM(E127:G127))</f>
        <v>173963370</v>
      </c>
      <c r="E127" s="37">
        <f>IF(ISBLANK(VLOOKUP($C$8,$O$2:$R$409,2,FALSE)),,VLOOKUP(E$8,Calculations!$A$2:$BL$680,53,FALSE))</f>
        <v>0</v>
      </c>
      <c r="F127" s="37">
        <f>IF(ISBLANK(VLOOKUP($C$8,$O$2:$R$409,2,FALSE)),,VLOOKUP(F$8,Calculations!$A$2:$BL$680,53,FALSE))</f>
        <v>0</v>
      </c>
      <c r="G127" s="37">
        <f>IF(ISNUMBER($G$63),,VLOOKUP(G$8,Calculations!$A$2:$BL$680,53,FALSE))</f>
        <v>0</v>
      </c>
      <c r="I127" t="s">
        <v>1455</v>
      </c>
      <c r="N127" s="27" t="s">
        <v>503</v>
      </c>
      <c r="O127" s="27" t="s">
        <v>1137</v>
      </c>
    </row>
    <row r="128" spans="2:15" ht="12.75">
      <c r="B128" s="31" t="s">
        <v>1450</v>
      </c>
      <c r="C128" s="37">
        <f>IF(C127=0,,Calculations!$BA$680)</f>
        <v>173963370</v>
      </c>
      <c r="E128" s="37">
        <f>IF(E127=0,,Calculations!$BA$680)</f>
        <v>0</v>
      </c>
      <c r="F128" s="37">
        <f>IF(F127=0,,Calculations!$BA$680)</f>
        <v>0</v>
      </c>
      <c r="G128" s="37">
        <f>IF(G127=0,,Calculations!$BA$680)</f>
        <v>0</v>
      </c>
      <c r="I128" t="s">
        <v>1456</v>
      </c>
      <c r="N128" s="27" t="s">
        <v>543</v>
      </c>
      <c r="O128" s="27" t="s">
        <v>1177</v>
      </c>
    </row>
    <row r="129" spans="2:15" ht="12.75">
      <c r="B129" s="31" t="s">
        <v>1451</v>
      </c>
      <c r="C129" s="37">
        <f>IF(C127=0,,CTF1314_RSG)</f>
        <v>173963370</v>
      </c>
      <c r="E129" s="37">
        <f>IF(E127=0,,CTF1314_RSG)</f>
        <v>0</v>
      </c>
      <c r="F129" s="37">
        <f>IF(F127=0,,CTF1314_RSG)</f>
        <v>0</v>
      </c>
      <c r="G129" s="37">
        <f>IF(G127=0,,CTF1314_RSG)</f>
        <v>0</v>
      </c>
      <c r="I129" t="s">
        <v>1457</v>
      </c>
      <c r="N129" s="27" t="s">
        <v>558</v>
      </c>
      <c r="O129" s="27" t="s">
        <v>1192</v>
      </c>
    </row>
    <row r="130" spans="2:17" ht="12.75">
      <c r="B130" s="31" t="s">
        <v>1452</v>
      </c>
      <c r="C130" s="20">
        <f>IF(C127=0,,C127/C128*C129)</f>
        <v>173963370</v>
      </c>
      <c r="E130" s="20">
        <f>IF(E127=0,,E127/E128*E129)</f>
        <v>0</v>
      </c>
      <c r="F130" s="20">
        <f>IF(F127=0,,F127/F128*F129)</f>
        <v>0</v>
      </c>
      <c r="G130" s="20">
        <f>IF(G127=0,,G127/G128*G129)</f>
        <v>0</v>
      </c>
      <c r="I130" s="46" t="s">
        <v>1454</v>
      </c>
      <c r="N130" s="27" t="s">
        <v>269</v>
      </c>
      <c r="O130" s="27" t="s">
        <v>903</v>
      </c>
      <c r="P130" s="27" t="s">
        <v>904</v>
      </c>
      <c r="Q130" s="27" t="s">
        <v>905</v>
      </c>
    </row>
    <row r="131" spans="2:15" ht="12.75">
      <c r="B131" s="31"/>
      <c r="C131" s="20"/>
      <c r="E131" s="20"/>
      <c r="F131" s="20"/>
      <c r="G131" s="20"/>
      <c r="I131" s="46"/>
      <c r="N131" s="27" t="s">
        <v>585</v>
      </c>
      <c r="O131" s="27" t="s">
        <v>1219</v>
      </c>
    </row>
    <row r="132" spans="2:15" ht="12.75">
      <c r="B132" s="33" t="s">
        <v>1428</v>
      </c>
      <c r="C132" s="45"/>
      <c r="E132" s="45"/>
      <c r="F132" s="45"/>
      <c r="G132" s="45"/>
      <c r="N132" s="27" t="s">
        <v>414</v>
      </c>
      <c r="O132" s="27" t="s">
        <v>1048</v>
      </c>
    </row>
    <row r="133" spans="2:15" ht="12.75">
      <c r="B133" s="31" t="s">
        <v>1449</v>
      </c>
      <c r="C133" s="37">
        <f>IF(ISBLANK(VLOOKUP($C$8,$O$2:$R$409,2,FALSE)),VLOOKUP(C$8,Calculations!$A$2:$BL$680,55,FALSE),SUM(E133:G133))</f>
        <v>31110492.999998998</v>
      </c>
      <c r="E133" s="37">
        <f>IF(ISBLANK(VLOOKUP($C$8,$O$2:$R$409,2,FALSE)),,VLOOKUP(E$8,Calculations!$A$2:$BL$680,55,FALSE))</f>
        <v>0</v>
      </c>
      <c r="F133" s="37">
        <f>IF(ISBLANK(VLOOKUP($C$8,$O$2:$R$409,2,FALSE)),,VLOOKUP(F$8,Calculations!$A$2:$BL$680,55,FALSE))</f>
        <v>0</v>
      </c>
      <c r="G133" s="37">
        <f>IF(ISNUMBER($G$63),,VLOOKUP(G$8,Calculations!$A$2:$BL$680,55,FALSE))</f>
        <v>0</v>
      </c>
      <c r="N133" s="27" t="s">
        <v>1302</v>
      </c>
      <c r="O133" s="27" t="s">
        <v>1277</v>
      </c>
    </row>
    <row r="134" spans="2:15" ht="12.75">
      <c r="B134" s="31" t="s">
        <v>1450</v>
      </c>
      <c r="C134" s="45"/>
      <c r="E134" s="45"/>
      <c r="F134" s="45"/>
      <c r="G134" s="45"/>
      <c r="N134" s="27" t="s">
        <v>462</v>
      </c>
      <c r="O134" s="27" t="s">
        <v>1096</v>
      </c>
    </row>
    <row r="135" spans="2:15" ht="12.75">
      <c r="B135" s="31" t="s">
        <v>1451</v>
      </c>
      <c r="C135" s="45"/>
      <c r="E135" s="45"/>
      <c r="F135" s="45"/>
      <c r="G135" s="45"/>
      <c r="N135" s="27" t="s">
        <v>487</v>
      </c>
      <c r="O135" s="27" t="s">
        <v>1121</v>
      </c>
    </row>
    <row r="136" spans="2:15" ht="12.75">
      <c r="B136" s="31" t="s">
        <v>1452</v>
      </c>
      <c r="C136" s="45"/>
      <c r="E136" s="45"/>
      <c r="F136" s="45"/>
      <c r="G136" s="45"/>
      <c r="N136" s="27" t="s">
        <v>438</v>
      </c>
      <c r="O136" s="27" t="s">
        <v>1072</v>
      </c>
    </row>
    <row r="137" spans="2:15" ht="13.5" thickBot="1">
      <c r="B137" s="24"/>
      <c r="C137" s="44"/>
      <c r="D137" s="43"/>
      <c r="E137" s="44"/>
      <c r="F137" s="44"/>
      <c r="G137" s="44"/>
      <c r="N137" s="27" t="s">
        <v>599</v>
      </c>
      <c r="O137" s="27" t="s">
        <v>1233</v>
      </c>
    </row>
    <row r="138" spans="2:17" ht="13.5" thickTop="1">
      <c r="B138" s="34" t="s">
        <v>1462</v>
      </c>
      <c r="C138" s="49">
        <f>IF(VLOOKUP(J4,$O$4:$S$414,5,FALSE)=1,VLOOKUP(J4,Calculations!A2:CD680,59,FALSE),C70+C76+C82+C88+C94+C100+C106+C112+C118+C124+C130)</f>
        <v>9233280898.661146</v>
      </c>
      <c r="D138" s="12"/>
      <c r="E138" s="49">
        <f>E70+E76+E82+E88+E94+E100+E106+E112+E118+E124+E130</f>
        <v>0</v>
      </c>
      <c r="F138" s="49">
        <f>F70+F76+F82+F88+F94+F100+F106+F112+F118+F124+F130</f>
        <v>0</v>
      </c>
      <c r="G138" s="49">
        <f>G70+G76+G82+G88+G94+G100+G106+G112+G118+G124+G130</f>
        <v>0</v>
      </c>
      <c r="N138" s="27" t="s">
        <v>166</v>
      </c>
      <c r="O138" s="27" t="s">
        <v>800</v>
      </c>
      <c r="P138" s="27" t="s">
        <v>801</v>
      </c>
      <c r="Q138" s="27" t="s">
        <v>802</v>
      </c>
    </row>
    <row r="139" spans="2:15" ht="12.75">
      <c r="B139" s="50" t="s">
        <v>1463</v>
      </c>
      <c r="C139" s="45">
        <f>C67+C73+C79+C85+C91+C97+C103+C109+C115+C121+C127+C133</f>
        <v>12673188648.705883</v>
      </c>
      <c r="E139" s="45">
        <f>E67+E73+E79+E85+E91+E97+E103+E109+E115+E121+E127+E133</f>
        <v>0</v>
      </c>
      <c r="F139" s="45">
        <f>F67+F73+F79+F85+F91+F97+F103+F109+F115+F121+F127+F133</f>
        <v>0</v>
      </c>
      <c r="G139" s="45">
        <f>G67+G73+G79+G85+G91+G97+G103+G109+G115+G121+G127+G133</f>
        <v>0</v>
      </c>
      <c r="N139" s="27" t="s">
        <v>473</v>
      </c>
      <c r="O139" s="27" t="s">
        <v>1107</v>
      </c>
    </row>
    <row r="140" spans="2:15" ht="12.75">
      <c r="B140" s="50"/>
      <c r="C140" s="45"/>
      <c r="E140" s="45"/>
      <c r="F140" s="45"/>
      <c r="G140" s="45"/>
      <c r="N140" s="27" t="s">
        <v>600</v>
      </c>
      <c r="O140" s="27" t="s">
        <v>1234</v>
      </c>
    </row>
    <row r="141" spans="2:15" ht="12.75">
      <c r="B141" s="50"/>
      <c r="C141" s="45"/>
      <c r="E141" s="45"/>
      <c r="F141" s="45"/>
      <c r="G141" s="45"/>
      <c r="N141" s="27" t="s">
        <v>443</v>
      </c>
      <c r="O141" s="27" t="s">
        <v>1077</v>
      </c>
    </row>
    <row r="142" spans="2:15" ht="15.75">
      <c r="B142" s="56" t="s">
        <v>1431</v>
      </c>
      <c r="C142" s="56"/>
      <c r="D142" s="56"/>
      <c r="E142" s="56"/>
      <c r="F142" s="56"/>
      <c r="G142" s="56"/>
      <c r="N142" s="27" t="s">
        <v>420</v>
      </c>
      <c r="O142" s="27" t="s">
        <v>1054</v>
      </c>
    </row>
    <row r="143" spans="2:15" ht="13.5" thickBot="1">
      <c r="B143" s="24"/>
      <c r="C143" s="43"/>
      <c r="D143" s="43"/>
      <c r="E143" s="43"/>
      <c r="F143" s="43"/>
      <c r="G143" s="43"/>
      <c r="N143" s="27" t="s">
        <v>1310</v>
      </c>
      <c r="O143" s="27" t="s">
        <v>1285</v>
      </c>
    </row>
    <row r="144" spans="2:15" ht="13.5" thickTop="1">
      <c r="B144" s="16" t="s">
        <v>1458</v>
      </c>
      <c r="C144" s="12">
        <f>C57+C138</f>
        <v>20650814125.60778</v>
      </c>
      <c r="D144" s="12"/>
      <c r="E144" s="12">
        <f aca="true" t="shared" si="0" ref="E144:G145">E57+E138</f>
        <v>0</v>
      </c>
      <c r="F144" s="12">
        <f t="shared" si="0"/>
        <v>0</v>
      </c>
      <c r="G144" s="12">
        <f t="shared" si="0"/>
        <v>0</v>
      </c>
      <c r="I144" t="s">
        <v>1464</v>
      </c>
      <c r="N144" s="27" t="s">
        <v>449</v>
      </c>
      <c r="O144" s="27" t="s">
        <v>1083</v>
      </c>
    </row>
    <row r="145" spans="2:15" ht="12.75">
      <c r="B145" t="s">
        <v>1459</v>
      </c>
      <c r="C145" s="1">
        <f>C58+C139</f>
        <v>23782694953.458</v>
      </c>
      <c r="E145" s="1">
        <f t="shared" si="0"/>
        <v>0</v>
      </c>
      <c r="F145" s="1">
        <f t="shared" si="0"/>
        <v>0</v>
      </c>
      <c r="G145" s="1">
        <f t="shared" si="0"/>
        <v>0</v>
      </c>
      <c r="I145" t="s">
        <v>1464</v>
      </c>
      <c r="N145" s="27" t="s">
        <v>488</v>
      </c>
      <c r="O145" s="27" t="s">
        <v>1122</v>
      </c>
    </row>
    <row r="146" spans="14:15" ht="12.75">
      <c r="N146" s="27" t="s">
        <v>432</v>
      </c>
      <c r="O146" s="27" t="s">
        <v>1066</v>
      </c>
    </row>
    <row r="147" spans="14:15" ht="12.75">
      <c r="N147" s="27" t="s">
        <v>593</v>
      </c>
      <c r="O147" s="27" t="s">
        <v>1227</v>
      </c>
    </row>
    <row r="148" spans="1:15" ht="24.75" customHeight="1">
      <c r="A148" s="61" t="str">
        <f>IF(C35&gt;0,"In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148" s="61"/>
      <c r="C148" s="61"/>
      <c r="D148" s="61"/>
      <c r="E148" s="61"/>
      <c r="F148" s="61"/>
      <c r="G148" s="61"/>
      <c r="N148" s="27" t="s">
        <v>481</v>
      </c>
      <c r="O148" s="27" t="s">
        <v>1115</v>
      </c>
    </row>
    <row r="149" spans="1:15" ht="12.75">
      <c r="A149" s="55">
        <f>IF(J4="R403","Note: Funding for the Isles of Scilly is determined separately by the Secretary of State due to its unique circumstances",0)</f>
        <v>0</v>
      </c>
      <c r="B149" s="55"/>
      <c r="C149" s="55"/>
      <c r="D149" s="55"/>
      <c r="E149" s="55"/>
      <c r="F149" s="55"/>
      <c r="G149" s="55"/>
      <c r="N149" s="27" t="s">
        <v>525</v>
      </c>
      <c r="O149" s="27" t="s">
        <v>1159</v>
      </c>
    </row>
    <row r="150" spans="14:17" ht="12.75">
      <c r="N150" s="27" t="s">
        <v>58</v>
      </c>
      <c r="O150" s="27" t="s">
        <v>692</v>
      </c>
      <c r="P150" s="27" t="s">
        <v>693</v>
      </c>
      <c r="Q150" s="27" t="s">
        <v>694</v>
      </c>
    </row>
    <row r="151" spans="14:15" ht="12.75">
      <c r="N151" s="27" t="s">
        <v>570</v>
      </c>
      <c r="O151" s="27" t="s">
        <v>1204</v>
      </c>
    </row>
    <row r="152" spans="14:15" ht="12.75">
      <c r="N152" s="27" t="s">
        <v>633</v>
      </c>
      <c r="O152" s="27" t="s">
        <v>1291</v>
      </c>
    </row>
    <row r="153" spans="14:15" ht="12.75">
      <c r="N153" s="27" t="s">
        <v>634</v>
      </c>
      <c r="O153" s="27" t="s">
        <v>1292</v>
      </c>
    </row>
    <row r="154" spans="14:15" ht="12.75">
      <c r="N154" s="27" t="s">
        <v>482</v>
      </c>
      <c r="O154" s="27" t="s">
        <v>1116</v>
      </c>
    </row>
    <row r="155" spans="14:17" ht="12.75">
      <c r="N155" s="27" t="s">
        <v>208</v>
      </c>
      <c r="O155" s="27" t="s">
        <v>842</v>
      </c>
      <c r="P155" s="27" t="s">
        <v>843</v>
      </c>
      <c r="Q155" s="27" t="s">
        <v>844</v>
      </c>
    </row>
    <row r="156" spans="14:15" ht="12.75">
      <c r="N156" s="27" t="s">
        <v>489</v>
      </c>
      <c r="O156" s="27" t="s">
        <v>1123</v>
      </c>
    </row>
    <row r="157" spans="14:15" ht="12.75">
      <c r="N157" s="27" t="s">
        <v>515</v>
      </c>
      <c r="O157" s="27" t="s">
        <v>1149</v>
      </c>
    </row>
    <row r="158" spans="14:15" ht="12.75">
      <c r="N158" s="27" t="s">
        <v>551</v>
      </c>
      <c r="O158" s="27" t="s">
        <v>1185</v>
      </c>
    </row>
    <row r="159" spans="14:15" ht="12.75">
      <c r="N159" s="27" t="s">
        <v>627</v>
      </c>
      <c r="O159" s="27" t="s">
        <v>1261</v>
      </c>
    </row>
    <row r="160" spans="14:17" ht="12.75">
      <c r="N160" s="27" t="s">
        <v>112</v>
      </c>
      <c r="O160" s="27" t="s">
        <v>746</v>
      </c>
      <c r="P160" s="27" t="s">
        <v>747</v>
      </c>
      <c r="Q160" s="27" t="s">
        <v>748</v>
      </c>
    </row>
    <row r="161" spans="14:15" ht="12.75">
      <c r="N161" s="27" t="s">
        <v>601</v>
      </c>
      <c r="O161" s="27" t="s">
        <v>1235</v>
      </c>
    </row>
    <row r="162" spans="14:17" ht="12.75">
      <c r="N162" s="27" t="s">
        <v>115</v>
      </c>
      <c r="O162" s="27" t="s">
        <v>749</v>
      </c>
      <c r="P162" s="27" t="s">
        <v>750</v>
      </c>
      <c r="Q162" s="27" t="s">
        <v>751</v>
      </c>
    </row>
    <row r="163" spans="14:17" ht="12.75">
      <c r="N163" s="27" t="s">
        <v>344</v>
      </c>
      <c r="O163" s="27" t="s">
        <v>978</v>
      </c>
      <c r="P163" s="27" t="s">
        <v>979</v>
      </c>
      <c r="Q163" s="27" t="s">
        <v>980</v>
      </c>
    </row>
    <row r="164" spans="14:15" ht="12.75">
      <c r="N164" s="27" t="s">
        <v>564</v>
      </c>
      <c r="O164" s="27" t="s">
        <v>1198</v>
      </c>
    </row>
    <row r="165" spans="14:17" ht="12.75">
      <c r="N165" s="27" t="s">
        <v>118</v>
      </c>
      <c r="O165" s="27" t="s">
        <v>752</v>
      </c>
      <c r="P165" s="27" t="s">
        <v>753</v>
      </c>
      <c r="Q165" s="27" t="s">
        <v>754</v>
      </c>
    </row>
    <row r="166" spans="14:15" ht="12.75">
      <c r="N166" s="27" t="s">
        <v>415</v>
      </c>
      <c r="O166" s="27" t="s">
        <v>1049</v>
      </c>
    </row>
    <row r="167" spans="14:15" ht="12.75">
      <c r="N167" s="27" t="s">
        <v>1303</v>
      </c>
      <c r="O167" s="27" t="s">
        <v>1278</v>
      </c>
    </row>
    <row r="168" spans="14:15" ht="12.75">
      <c r="N168" s="27" t="s">
        <v>537</v>
      </c>
      <c r="O168" s="27" t="s">
        <v>1171</v>
      </c>
    </row>
    <row r="169" spans="14:17" ht="12.75">
      <c r="N169" s="27" t="s">
        <v>169</v>
      </c>
      <c r="O169" s="27" t="s">
        <v>803</v>
      </c>
      <c r="P169" s="27" t="s">
        <v>804</v>
      </c>
      <c r="Q169" s="27" t="s">
        <v>805</v>
      </c>
    </row>
    <row r="170" spans="14:15" ht="12.75">
      <c r="N170" s="27" t="s">
        <v>474</v>
      </c>
      <c r="O170" s="27" t="s">
        <v>1108</v>
      </c>
    </row>
    <row r="171" spans="14:15" ht="12.75">
      <c r="N171" s="27" t="s">
        <v>622</v>
      </c>
      <c r="O171" s="27" t="s">
        <v>1256</v>
      </c>
    </row>
    <row r="172" spans="14:17" ht="12.75">
      <c r="N172" s="27" t="s">
        <v>172</v>
      </c>
      <c r="O172" s="27" t="s">
        <v>806</v>
      </c>
      <c r="P172" s="27" t="s">
        <v>807</v>
      </c>
      <c r="Q172" s="27" t="s">
        <v>808</v>
      </c>
    </row>
    <row r="173" spans="14:15" ht="12.75">
      <c r="N173" s="27" t="s">
        <v>490</v>
      </c>
      <c r="O173" s="27" t="s">
        <v>1124</v>
      </c>
    </row>
    <row r="174" spans="14:17" ht="12.75">
      <c r="N174" s="27" t="s">
        <v>257</v>
      </c>
      <c r="O174" s="27" t="s">
        <v>891</v>
      </c>
      <c r="P174" s="27" t="s">
        <v>892</v>
      </c>
      <c r="Q174" s="27" t="s">
        <v>893</v>
      </c>
    </row>
    <row r="175" spans="14:15" ht="12.75">
      <c r="N175" s="27" t="s">
        <v>463</v>
      </c>
      <c r="O175" s="27" t="s">
        <v>1097</v>
      </c>
    </row>
    <row r="176" spans="14:15" ht="12.75">
      <c r="N176" s="27" t="s">
        <v>491</v>
      </c>
      <c r="O176" s="27" t="s">
        <v>1125</v>
      </c>
    </row>
    <row r="177" spans="14:17" ht="12.75">
      <c r="N177" s="27" t="s">
        <v>175</v>
      </c>
      <c r="O177" s="27" t="s">
        <v>809</v>
      </c>
      <c r="P177" s="27" t="s">
        <v>810</v>
      </c>
      <c r="Q177" s="27" t="s">
        <v>811</v>
      </c>
    </row>
    <row r="178" spans="14:15" ht="12.75">
      <c r="N178" s="27" t="s">
        <v>1311</v>
      </c>
      <c r="O178" s="27" t="s">
        <v>1286</v>
      </c>
    </row>
    <row r="179" spans="14:17" ht="12.75">
      <c r="N179" s="27" t="s">
        <v>362</v>
      </c>
      <c r="O179" s="27" t="s">
        <v>996</v>
      </c>
      <c r="P179" s="27" t="s">
        <v>997</v>
      </c>
      <c r="Q179" s="27" t="s">
        <v>998</v>
      </c>
    </row>
    <row r="180" spans="14:17" ht="12.75">
      <c r="N180" s="27" t="s">
        <v>211</v>
      </c>
      <c r="O180" s="27" t="s">
        <v>845</v>
      </c>
      <c r="P180" s="27" t="s">
        <v>846</v>
      </c>
      <c r="Q180" s="27" t="s">
        <v>847</v>
      </c>
    </row>
    <row r="181" spans="14:15" ht="12.75">
      <c r="N181" s="27" t="s">
        <v>504</v>
      </c>
      <c r="O181" s="27" t="s">
        <v>1138</v>
      </c>
    </row>
    <row r="182" spans="14:15" ht="12.75">
      <c r="N182" s="27" t="s">
        <v>444</v>
      </c>
      <c r="O182" s="27" t="s">
        <v>1078</v>
      </c>
    </row>
    <row r="183" spans="14:17" ht="12.75">
      <c r="N183" s="27" t="s">
        <v>178</v>
      </c>
      <c r="O183" s="27" t="s">
        <v>812</v>
      </c>
      <c r="P183" s="27" t="s">
        <v>813</v>
      </c>
      <c r="Q183" s="27" t="s">
        <v>814</v>
      </c>
    </row>
    <row r="184" spans="14:15" ht="12.75">
      <c r="N184" s="27" t="s">
        <v>538</v>
      </c>
      <c r="O184" s="27" t="s">
        <v>1172</v>
      </c>
    </row>
    <row r="185" spans="14:15" ht="12.75">
      <c r="N185" s="27" t="s">
        <v>619</v>
      </c>
      <c r="O185" s="27" t="s">
        <v>1253</v>
      </c>
    </row>
    <row r="186" spans="14:17" ht="12.75">
      <c r="N186" s="27" t="s">
        <v>181</v>
      </c>
      <c r="O186" s="27" t="s">
        <v>815</v>
      </c>
      <c r="P186" s="27" t="s">
        <v>816</v>
      </c>
      <c r="Q186" s="27" t="s">
        <v>817</v>
      </c>
    </row>
    <row r="187" spans="14:15" ht="12.75">
      <c r="N187" s="27" t="s">
        <v>1295</v>
      </c>
      <c r="O187" s="27" t="s">
        <v>1270</v>
      </c>
    </row>
    <row r="188" spans="14:15" ht="12.75">
      <c r="N188" s="27" t="s">
        <v>625</v>
      </c>
      <c r="O188" s="27" t="s">
        <v>1259</v>
      </c>
    </row>
    <row r="189" spans="14:15" ht="12.75">
      <c r="N189" s="27" t="s">
        <v>526</v>
      </c>
      <c r="O189" s="27" t="s">
        <v>1160</v>
      </c>
    </row>
    <row r="190" spans="14:15" ht="12.75">
      <c r="N190" s="27" t="s">
        <v>594</v>
      </c>
      <c r="O190" s="27" t="s">
        <v>1228</v>
      </c>
    </row>
    <row r="191" spans="14:18" ht="12.75">
      <c r="N191" s="27" t="s">
        <v>1433</v>
      </c>
      <c r="O191" s="27" t="s">
        <v>875</v>
      </c>
      <c r="P191" s="27" t="s">
        <v>876</v>
      </c>
      <c r="Q191" s="27" t="s">
        <v>877</v>
      </c>
      <c r="R191" s="27" t="s">
        <v>878</v>
      </c>
    </row>
    <row r="192" spans="14:19" ht="12.75">
      <c r="N192" s="27" t="s">
        <v>425</v>
      </c>
      <c r="O192" s="27" t="s">
        <v>1059</v>
      </c>
      <c r="S192" s="27">
        <v>1</v>
      </c>
    </row>
    <row r="193" spans="14:17" ht="12.75">
      <c r="N193" s="27" t="s">
        <v>121</v>
      </c>
      <c r="O193" s="27" t="s">
        <v>755</v>
      </c>
      <c r="P193" s="27" t="s">
        <v>756</v>
      </c>
      <c r="Q193" s="27" t="s">
        <v>757</v>
      </c>
    </row>
    <row r="194" spans="14:17" ht="12.75">
      <c r="N194" s="27" t="s">
        <v>124</v>
      </c>
      <c r="O194" s="27" t="s">
        <v>758</v>
      </c>
      <c r="P194" s="27" t="s">
        <v>759</v>
      </c>
      <c r="Q194" s="27" t="s">
        <v>760</v>
      </c>
    </row>
    <row r="195" spans="14:15" ht="12.75">
      <c r="N195" s="27" t="s">
        <v>421</v>
      </c>
      <c r="O195" s="27" t="s">
        <v>1055</v>
      </c>
    </row>
    <row r="196" spans="14:15" ht="12.75">
      <c r="N196" s="27" t="s">
        <v>1312</v>
      </c>
      <c r="O196" s="27" t="s">
        <v>1287</v>
      </c>
    </row>
    <row r="197" spans="14:15" ht="12.75">
      <c r="N197" s="27" t="s">
        <v>559</v>
      </c>
      <c r="O197" s="27" t="s">
        <v>1193</v>
      </c>
    </row>
    <row r="198" spans="14:15" ht="12.75">
      <c r="N198" s="27" t="s">
        <v>555</v>
      </c>
      <c r="O198" s="27" t="s">
        <v>1189</v>
      </c>
    </row>
    <row r="199" spans="14:17" ht="12.75">
      <c r="N199" s="27" t="s">
        <v>272</v>
      </c>
      <c r="O199" s="27" t="s">
        <v>906</v>
      </c>
      <c r="P199" s="27" t="s">
        <v>907</v>
      </c>
      <c r="Q199" s="27" t="s">
        <v>908</v>
      </c>
    </row>
    <row r="200" spans="14:17" ht="12.75">
      <c r="N200" s="27" t="s">
        <v>184</v>
      </c>
      <c r="O200" s="27" t="s">
        <v>818</v>
      </c>
      <c r="P200" s="27" t="s">
        <v>819</v>
      </c>
      <c r="Q200" s="27" t="s">
        <v>820</v>
      </c>
    </row>
    <row r="201" spans="14:17" ht="12.75">
      <c r="N201" s="27" t="s">
        <v>100</v>
      </c>
      <c r="O201" s="27" t="s">
        <v>734</v>
      </c>
      <c r="P201" s="27" t="s">
        <v>735</v>
      </c>
      <c r="Q201" s="27" t="s">
        <v>736</v>
      </c>
    </row>
    <row r="202" spans="14:17" ht="12.75">
      <c r="N202" s="27" t="s">
        <v>31</v>
      </c>
      <c r="O202" s="27" t="s">
        <v>665</v>
      </c>
      <c r="P202" s="27" t="s">
        <v>666</v>
      </c>
      <c r="Q202" s="27" t="s">
        <v>667</v>
      </c>
    </row>
    <row r="203" spans="14:17" ht="12.75">
      <c r="N203" s="27" t="s">
        <v>127</v>
      </c>
      <c r="O203" s="27" t="s">
        <v>761</v>
      </c>
      <c r="P203" s="27" t="s">
        <v>762</v>
      </c>
      <c r="Q203" s="27" t="s">
        <v>763</v>
      </c>
    </row>
    <row r="204" spans="14:15" ht="12.75">
      <c r="N204" s="27" t="s">
        <v>422</v>
      </c>
      <c r="O204" s="27" t="s">
        <v>1056</v>
      </c>
    </row>
    <row r="205" spans="14:15" ht="12.75">
      <c r="N205" s="27" t="s">
        <v>1313</v>
      </c>
      <c r="O205" s="27" t="s">
        <v>1288</v>
      </c>
    </row>
    <row r="206" spans="14:15" ht="12.75">
      <c r="N206" s="27" t="s">
        <v>527</v>
      </c>
      <c r="O206" s="27" t="s">
        <v>1161</v>
      </c>
    </row>
    <row r="207" spans="14:17" ht="12.75">
      <c r="N207" s="27" t="s">
        <v>103</v>
      </c>
      <c r="O207" s="27" t="s">
        <v>737</v>
      </c>
      <c r="P207" s="27" t="s">
        <v>738</v>
      </c>
      <c r="Q207" s="27" t="s">
        <v>739</v>
      </c>
    </row>
    <row r="208" spans="14:17" ht="12.75">
      <c r="N208" s="27" t="s">
        <v>311</v>
      </c>
      <c r="O208" s="27" t="s">
        <v>945</v>
      </c>
      <c r="P208" s="27" t="s">
        <v>946</v>
      </c>
      <c r="Q208" s="27" t="s">
        <v>947</v>
      </c>
    </row>
    <row r="209" spans="14:15" ht="12.75">
      <c r="N209" s="27" t="s">
        <v>416</v>
      </c>
      <c r="O209" s="27" t="s">
        <v>1050</v>
      </c>
    </row>
    <row r="210" spans="14:15" ht="12.75">
      <c r="N210" s="27" t="s">
        <v>1304</v>
      </c>
      <c r="O210" s="27" t="s">
        <v>1279</v>
      </c>
    </row>
    <row r="211" spans="14:15" ht="12.75">
      <c r="N211" s="27" t="s">
        <v>464</v>
      </c>
      <c r="O211" s="27" t="s">
        <v>1098</v>
      </c>
    </row>
    <row r="212" spans="14:17" ht="12.75">
      <c r="N212" s="27" t="s">
        <v>130</v>
      </c>
      <c r="O212" s="27" t="s">
        <v>764</v>
      </c>
      <c r="P212" s="27" t="s">
        <v>765</v>
      </c>
      <c r="Q212" s="27" t="s">
        <v>766</v>
      </c>
    </row>
    <row r="213" spans="14:15" ht="12.75">
      <c r="N213" s="27" t="s">
        <v>586</v>
      </c>
      <c r="O213" s="27" t="s">
        <v>1220</v>
      </c>
    </row>
    <row r="214" spans="14:15" ht="12.75">
      <c r="N214" s="27" t="s">
        <v>544</v>
      </c>
      <c r="O214" s="27" t="s">
        <v>1178</v>
      </c>
    </row>
    <row r="215" spans="14:17" ht="12.75">
      <c r="N215" s="27" t="s">
        <v>214</v>
      </c>
      <c r="O215" s="27" t="s">
        <v>848</v>
      </c>
      <c r="P215" s="27" t="s">
        <v>849</v>
      </c>
      <c r="Q215" s="27" t="s">
        <v>850</v>
      </c>
    </row>
    <row r="216" spans="14:17" ht="12.75">
      <c r="N216" s="27" t="s">
        <v>34</v>
      </c>
      <c r="O216" s="27" t="s">
        <v>668</v>
      </c>
      <c r="P216" s="27" t="s">
        <v>669</v>
      </c>
      <c r="Q216" s="27" t="s">
        <v>670</v>
      </c>
    </row>
    <row r="217" spans="14:17" ht="12.75">
      <c r="N217" s="27" t="s">
        <v>284</v>
      </c>
      <c r="O217" s="27" t="s">
        <v>918</v>
      </c>
      <c r="P217" s="27" t="s">
        <v>919</v>
      </c>
      <c r="Q217" s="27" t="s">
        <v>920</v>
      </c>
    </row>
    <row r="218" spans="14:15" ht="12.75">
      <c r="N218" s="27" t="s">
        <v>516</v>
      </c>
      <c r="O218" s="27" t="s">
        <v>1150</v>
      </c>
    </row>
    <row r="219" spans="14:15" ht="12.75">
      <c r="N219" s="27" t="s">
        <v>475</v>
      </c>
      <c r="O219" s="27" t="s">
        <v>1109</v>
      </c>
    </row>
    <row r="220" spans="14:15" ht="12.75">
      <c r="N220" s="27" t="s">
        <v>626</v>
      </c>
      <c r="O220" s="27" t="s">
        <v>1260</v>
      </c>
    </row>
    <row r="221" spans="14:17" ht="12.75">
      <c r="N221" s="27" t="s">
        <v>7</v>
      </c>
      <c r="O221" s="27" t="s">
        <v>641</v>
      </c>
      <c r="P221" s="27" t="s">
        <v>642</v>
      </c>
      <c r="Q221" s="27" t="s">
        <v>643</v>
      </c>
    </row>
    <row r="222" spans="14:15" ht="12.75">
      <c r="N222" s="27" t="s">
        <v>571</v>
      </c>
      <c r="O222" s="27" t="s">
        <v>1205</v>
      </c>
    </row>
    <row r="223" spans="14:17" ht="12.75">
      <c r="N223" s="27" t="s">
        <v>365</v>
      </c>
      <c r="O223" s="27" t="s">
        <v>999</v>
      </c>
      <c r="P223" s="27" t="s">
        <v>1000</v>
      </c>
      <c r="Q223" s="27" t="s">
        <v>1001</v>
      </c>
    </row>
    <row r="224" spans="14:15" ht="12.75">
      <c r="N224" s="27" t="s">
        <v>539</v>
      </c>
      <c r="O224" s="27" t="s">
        <v>1173</v>
      </c>
    </row>
    <row r="225" spans="14:15" ht="12.75">
      <c r="N225" s="27" t="s">
        <v>579</v>
      </c>
      <c r="O225" s="27" t="s">
        <v>1213</v>
      </c>
    </row>
    <row r="226" spans="14:15" ht="12.75">
      <c r="N226" s="27" t="s">
        <v>628</v>
      </c>
      <c r="O226" s="27" t="s">
        <v>1262</v>
      </c>
    </row>
    <row r="227" spans="14:17" ht="12.75">
      <c r="N227" s="27" t="s">
        <v>187</v>
      </c>
      <c r="O227" s="27" t="s">
        <v>821</v>
      </c>
      <c r="P227" s="27" t="s">
        <v>822</v>
      </c>
      <c r="Q227" s="27" t="s">
        <v>823</v>
      </c>
    </row>
    <row r="228" spans="14:15" ht="12.75">
      <c r="N228" s="27" t="s">
        <v>453</v>
      </c>
      <c r="O228" s="27" t="s">
        <v>1087</v>
      </c>
    </row>
    <row r="229" spans="14:15" ht="12.75">
      <c r="N229" s="27" t="s">
        <v>595</v>
      </c>
      <c r="O229" s="27" t="s">
        <v>1229</v>
      </c>
    </row>
    <row r="230" spans="14:15" ht="12.75">
      <c r="N230" s="27" t="s">
        <v>620</v>
      </c>
      <c r="O230" s="27" t="s">
        <v>1254</v>
      </c>
    </row>
    <row r="231" spans="14:17" ht="12.75">
      <c r="N231" s="27" t="s">
        <v>260</v>
      </c>
      <c r="O231" s="27" t="s">
        <v>894</v>
      </c>
      <c r="P231" s="27" t="s">
        <v>895</v>
      </c>
      <c r="Q231" s="27" t="s">
        <v>896</v>
      </c>
    </row>
    <row r="232" spans="14:17" ht="12.75">
      <c r="N232" s="27" t="s">
        <v>287</v>
      </c>
      <c r="O232" s="27" t="s">
        <v>921</v>
      </c>
      <c r="P232" s="27" t="s">
        <v>922</v>
      </c>
      <c r="Q232" s="27" t="s">
        <v>923</v>
      </c>
    </row>
    <row r="233" spans="14:15" ht="12.75">
      <c r="N233" s="27" t="s">
        <v>602</v>
      </c>
      <c r="O233" s="27" t="s">
        <v>1236</v>
      </c>
    </row>
    <row r="234" spans="14:15" ht="12.75">
      <c r="N234" s="27" t="s">
        <v>492</v>
      </c>
      <c r="O234" s="27" t="s">
        <v>1126</v>
      </c>
    </row>
    <row r="235" spans="14:15" ht="12.75">
      <c r="N235" s="27" t="s">
        <v>572</v>
      </c>
      <c r="O235" s="27" t="s">
        <v>1206</v>
      </c>
    </row>
    <row r="236" spans="14:17" ht="12.75">
      <c r="N236" s="27" t="s">
        <v>61</v>
      </c>
      <c r="O236" s="27" t="s">
        <v>695</v>
      </c>
      <c r="P236" s="27" t="s">
        <v>696</v>
      </c>
      <c r="Q236" s="27" t="s">
        <v>697</v>
      </c>
    </row>
    <row r="237" spans="14:15" ht="12.75">
      <c r="N237" s="27" t="s">
        <v>587</v>
      </c>
      <c r="O237" s="27" t="s">
        <v>1221</v>
      </c>
    </row>
    <row r="238" spans="14:17" ht="12.75">
      <c r="N238" s="27" t="s">
        <v>190</v>
      </c>
      <c r="O238" s="27" t="s">
        <v>824</v>
      </c>
      <c r="P238" s="27" t="s">
        <v>825</v>
      </c>
      <c r="Q238" s="27" t="s">
        <v>826</v>
      </c>
    </row>
    <row r="239" spans="14:17" ht="12.75">
      <c r="N239" s="27" t="s">
        <v>217</v>
      </c>
      <c r="O239" s="27" t="s">
        <v>851</v>
      </c>
      <c r="P239" s="27" t="s">
        <v>852</v>
      </c>
      <c r="Q239" s="27" t="s">
        <v>853</v>
      </c>
    </row>
    <row r="240" spans="14:15" ht="12.75">
      <c r="N240" s="27" t="s">
        <v>450</v>
      </c>
      <c r="O240" s="27" t="s">
        <v>1084</v>
      </c>
    </row>
    <row r="241" spans="14:15" ht="12.75">
      <c r="N241" s="27" t="s">
        <v>457</v>
      </c>
      <c r="O241" s="27" t="s">
        <v>1091</v>
      </c>
    </row>
    <row r="242" spans="14:15" ht="12.75">
      <c r="N242" s="27" t="s">
        <v>445</v>
      </c>
      <c r="O242" s="27" t="s">
        <v>1079</v>
      </c>
    </row>
    <row r="243" spans="14:17" ht="12.75">
      <c r="N243" s="27" t="s">
        <v>275</v>
      </c>
      <c r="O243" s="27" t="s">
        <v>909</v>
      </c>
      <c r="P243" s="27" t="s">
        <v>910</v>
      </c>
      <c r="Q243" s="27" t="s">
        <v>911</v>
      </c>
    </row>
    <row r="244" spans="14:15" ht="12.75">
      <c r="N244" s="27" t="s">
        <v>505</v>
      </c>
      <c r="O244" s="27" t="s">
        <v>1139</v>
      </c>
    </row>
    <row r="245" spans="14:15" ht="12.75">
      <c r="N245" s="27" t="s">
        <v>545</v>
      </c>
      <c r="O245" s="27" t="s">
        <v>1179</v>
      </c>
    </row>
    <row r="246" spans="14:17" ht="12.75">
      <c r="N246" s="27" t="s">
        <v>278</v>
      </c>
      <c r="O246" s="27" t="s">
        <v>912</v>
      </c>
      <c r="P246" s="27" t="s">
        <v>913</v>
      </c>
      <c r="Q246" s="27" t="s">
        <v>914</v>
      </c>
    </row>
    <row r="247" spans="14:15" ht="12.75">
      <c r="N247" s="27" t="s">
        <v>552</v>
      </c>
      <c r="O247" s="27" t="s">
        <v>1186</v>
      </c>
    </row>
    <row r="248" spans="14:17" ht="12.75">
      <c r="N248" s="27" t="s">
        <v>254</v>
      </c>
      <c r="O248" s="27" t="s">
        <v>888</v>
      </c>
      <c r="P248" s="27" t="s">
        <v>889</v>
      </c>
      <c r="Q248" s="27" t="s">
        <v>890</v>
      </c>
    </row>
    <row r="249" spans="14:17" ht="12.75">
      <c r="N249" s="27" t="s">
        <v>64</v>
      </c>
      <c r="O249" s="27" t="s">
        <v>698</v>
      </c>
      <c r="P249" s="27" t="s">
        <v>699</v>
      </c>
      <c r="Q249" s="27" t="s">
        <v>700</v>
      </c>
    </row>
    <row r="250" spans="14:15" ht="12.75">
      <c r="N250" s="27" t="s">
        <v>610</v>
      </c>
      <c r="O250" s="27" t="s">
        <v>1244</v>
      </c>
    </row>
    <row r="251" spans="14:15" ht="12.75">
      <c r="N251" s="27" t="s">
        <v>540</v>
      </c>
      <c r="O251" s="27" t="s">
        <v>1174</v>
      </c>
    </row>
    <row r="252" spans="14:15" ht="12.75">
      <c r="N252" s="27" t="s">
        <v>410</v>
      </c>
      <c r="O252" s="27" t="s">
        <v>1044</v>
      </c>
    </row>
    <row r="253" spans="14:15" ht="12.75">
      <c r="N253" s="27" t="s">
        <v>1296</v>
      </c>
      <c r="O253" s="27" t="s">
        <v>1271</v>
      </c>
    </row>
    <row r="254" spans="14:15" ht="12.75">
      <c r="N254" s="27" t="s">
        <v>560</v>
      </c>
      <c r="O254" s="27" t="s">
        <v>1194</v>
      </c>
    </row>
    <row r="255" spans="14:17" ht="12.75">
      <c r="N255" s="27" t="s">
        <v>220</v>
      </c>
      <c r="O255" s="27" t="s">
        <v>854</v>
      </c>
      <c r="P255" s="27" t="s">
        <v>855</v>
      </c>
      <c r="Q255" s="27" t="s">
        <v>856</v>
      </c>
    </row>
    <row r="256" spans="14:18" ht="12.75">
      <c r="N256" s="27" t="s">
        <v>387</v>
      </c>
      <c r="O256" s="27" t="s">
        <v>1021</v>
      </c>
      <c r="P256" s="27" t="s">
        <v>1022</v>
      </c>
      <c r="Q256" s="27" t="s">
        <v>1023</v>
      </c>
      <c r="R256" s="27" t="s">
        <v>1024</v>
      </c>
    </row>
    <row r="257" spans="14:15" ht="12.75">
      <c r="N257" s="27" t="s">
        <v>553</v>
      </c>
      <c r="O257" s="27" t="s">
        <v>1187</v>
      </c>
    </row>
    <row r="258" spans="14:17" ht="12.75">
      <c r="N258" s="27" t="s">
        <v>374</v>
      </c>
      <c r="O258" s="27" t="s">
        <v>1008</v>
      </c>
      <c r="P258" s="27" t="s">
        <v>1009</v>
      </c>
      <c r="Q258" s="27" t="s">
        <v>1010</v>
      </c>
    </row>
    <row r="259" spans="14:15" ht="12.75">
      <c r="N259" s="27" t="s">
        <v>423</v>
      </c>
      <c r="O259" s="27" t="s">
        <v>1057</v>
      </c>
    </row>
    <row r="260" spans="14:15" ht="12.75">
      <c r="N260" s="27" t="s">
        <v>1314</v>
      </c>
      <c r="O260" s="27" t="s">
        <v>1289</v>
      </c>
    </row>
    <row r="261" spans="14:15" ht="12.75">
      <c r="N261" s="27" t="s">
        <v>611</v>
      </c>
      <c r="O261" s="27" t="s">
        <v>1245</v>
      </c>
    </row>
    <row r="262" spans="14:15" ht="12.75">
      <c r="N262" s="27" t="s">
        <v>541</v>
      </c>
      <c r="O262" s="27" t="s">
        <v>1175</v>
      </c>
    </row>
    <row r="263" spans="14:17" ht="12.75">
      <c r="N263" s="27" t="s">
        <v>10</v>
      </c>
      <c r="O263" s="27" t="s">
        <v>644</v>
      </c>
      <c r="P263" s="27" t="s">
        <v>645</v>
      </c>
      <c r="Q263" s="27" t="s">
        <v>646</v>
      </c>
    </row>
    <row r="264" spans="14:15" ht="12.75">
      <c r="N264" s="27" t="s">
        <v>575</v>
      </c>
      <c r="O264" s="27" t="s">
        <v>1209</v>
      </c>
    </row>
    <row r="265" spans="14:17" ht="12.75">
      <c r="N265" s="27" t="s">
        <v>223</v>
      </c>
      <c r="O265" s="27" t="s">
        <v>857</v>
      </c>
      <c r="P265" s="27" t="s">
        <v>858</v>
      </c>
      <c r="Q265" s="27" t="s">
        <v>859</v>
      </c>
    </row>
    <row r="266" spans="14:15" ht="12.75">
      <c r="N266" s="27" t="s">
        <v>528</v>
      </c>
      <c r="O266" s="27" t="s">
        <v>1162</v>
      </c>
    </row>
    <row r="267" spans="14:17" ht="12.75">
      <c r="N267" s="27" t="s">
        <v>341</v>
      </c>
      <c r="O267" s="27" t="s">
        <v>975</v>
      </c>
      <c r="P267" s="27" t="s">
        <v>976</v>
      </c>
      <c r="Q267" s="27" t="s">
        <v>977</v>
      </c>
    </row>
    <row r="268" spans="14:17" ht="12.75">
      <c r="N268" s="27" t="s">
        <v>350</v>
      </c>
      <c r="O268" s="27" t="s">
        <v>984</v>
      </c>
      <c r="P268" s="27" t="s">
        <v>985</v>
      </c>
      <c r="Q268" s="27" t="s">
        <v>986</v>
      </c>
    </row>
    <row r="269" spans="14:17" ht="12.75">
      <c r="N269" s="27" t="s">
        <v>296</v>
      </c>
      <c r="O269" s="27" t="s">
        <v>930</v>
      </c>
      <c r="P269" s="27" t="s">
        <v>931</v>
      </c>
      <c r="Q269" s="27" t="s">
        <v>932</v>
      </c>
    </row>
    <row r="270" spans="14:17" ht="12.75">
      <c r="N270" s="27" t="s">
        <v>305</v>
      </c>
      <c r="O270" s="27" t="s">
        <v>939</v>
      </c>
      <c r="P270" s="27" t="s">
        <v>940</v>
      </c>
      <c r="Q270" s="27" t="s">
        <v>941</v>
      </c>
    </row>
    <row r="271" spans="14:15" ht="12.75">
      <c r="N271" s="27" t="s">
        <v>529</v>
      </c>
      <c r="O271" s="27" t="s">
        <v>1163</v>
      </c>
    </row>
    <row r="272" spans="14:15" ht="12.75">
      <c r="N272" s="27" t="s">
        <v>458</v>
      </c>
      <c r="O272" s="27" t="s">
        <v>1092</v>
      </c>
    </row>
    <row r="273" spans="14:17" ht="12.75">
      <c r="N273" s="27" t="s">
        <v>329</v>
      </c>
      <c r="O273" s="27" t="s">
        <v>963</v>
      </c>
      <c r="P273" s="27" t="s">
        <v>964</v>
      </c>
      <c r="Q273" s="27" t="s">
        <v>965</v>
      </c>
    </row>
    <row r="274" spans="14:17" ht="12.75">
      <c r="N274" s="27" t="s">
        <v>193</v>
      </c>
      <c r="O274" s="27" t="s">
        <v>827</v>
      </c>
      <c r="P274" s="27" t="s">
        <v>828</v>
      </c>
      <c r="Q274" s="27" t="s">
        <v>829</v>
      </c>
    </row>
    <row r="275" spans="14:17" ht="12.75">
      <c r="N275" s="27" t="s">
        <v>263</v>
      </c>
      <c r="O275" s="27" t="s">
        <v>897</v>
      </c>
      <c r="P275" s="27" t="s">
        <v>898</v>
      </c>
      <c r="Q275" s="27" t="s">
        <v>899</v>
      </c>
    </row>
    <row r="276" spans="14:15" ht="12.75">
      <c r="N276" s="27" t="s">
        <v>497</v>
      </c>
      <c r="O276" s="27" t="s">
        <v>1131</v>
      </c>
    </row>
    <row r="277" spans="14:15" ht="12.75">
      <c r="N277" s="27" t="s">
        <v>603</v>
      </c>
      <c r="O277" s="27" t="s">
        <v>1237</v>
      </c>
    </row>
    <row r="278" spans="14:15" ht="12.75">
      <c r="N278" s="27" t="s">
        <v>530</v>
      </c>
      <c r="O278" s="27" t="s">
        <v>1164</v>
      </c>
    </row>
    <row r="279" spans="14:17" ht="12.75">
      <c r="N279" s="27" t="s">
        <v>196</v>
      </c>
      <c r="O279" s="27" t="s">
        <v>830</v>
      </c>
      <c r="P279" s="27" t="s">
        <v>831</v>
      </c>
      <c r="Q279" s="27" t="s">
        <v>832</v>
      </c>
    </row>
    <row r="280" spans="14:15" ht="12.75">
      <c r="N280" s="27" t="s">
        <v>565</v>
      </c>
      <c r="O280" s="27" t="s">
        <v>1199</v>
      </c>
    </row>
    <row r="281" spans="14:17" ht="12.75">
      <c r="N281" s="27" t="s">
        <v>13</v>
      </c>
      <c r="O281" s="27" t="s">
        <v>647</v>
      </c>
      <c r="P281" s="27" t="s">
        <v>648</v>
      </c>
      <c r="Q281" s="27" t="s">
        <v>649</v>
      </c>
    </row>
    <row r="282" spans="14:15" ht="12.75">
      <c r="N282" s="27" t="s">
        <v>476</v>
      </c>
      <c r="O282" s="27" t="s">
        <v>1110</v>
      </c>
    </row>
    <row r="283" spans="14:15" ht="12.75">
      <c r="N283" s="27" t="s">
        <v>531</v>
      </c>
      <c r="O283" s="27" t="s">
        <v>1165</v>
      </c>
    </row>
    <row r="284" spans="14:15" ht="12.75">
      <c r="N284" s="27" t="s">
        <v>465</v>
      </c>
      <c r="O284" s="27" t="s">
        <v>1099</v>
      </c>
    </row>
    <row r="285" spans="14:17" ht="12.75">
      <c r="N285" s="27" t="s">
        <v>52</v>
      </c>
      <c r="O285" s="27" t="s">
        <v>686</v>
      </c>
      <c r="P285" s="27" t="s">
        <v>687</v>
      </c>
      <c r="Q285" s="27" t="s">
        <v>688</v>
      </c>
    </row>
    <row r="286" spans="14:15" ht="12.75">
      <c r="N286" s="27" t="s">
        <v>612</v>
      </c>
      <c r="O286" s="27" t="s">
        <v>1246</v>
      </c>
    </row>
    <row r="287" spans="14:15" ht="12.75">
      <c r="N287" s="27" t="s">
        <v>604</v>
      </c>
      <c r="O287" s="27" t="s">
        <v>1238</v>
      </c>
    </row>
    <row r="288" spans="14:15" ht="12.75">
      <c r="N288" s="27" t="s">
        <v>573</v>
      </c>
      <c r="O288" s="27" t="s">
        <v>1207</v>
      </c>
    </row>
    <row r="289" spans="14:15" ht="12.75">
      <c r="N289" s="27" t="s">
        <v>493</v>
      </c>
      <c r="O289" s="27" t="s">
        <v>1127</v>
      </c>
    </row>
    <row r="290" spans="14:17" ht="12.75">
      <c r="N290" s="27" t="s">
        <v>314</v>
      </c>
      <c r="O290" s="27" t="s">
        <v>948</v>
      </c>
      <c r="P290" s="27" t="s">
        <v>949</v>
      </c>
      <c r="Q290" s="27" t="s">
        <v>950</v>
      </c>
    </row>
    <row r="291" spans="14:15" ht="12.75">
      <c r="N291" s="27" t="s">
        <v>623</v>
      </c>
      <c r="O291" s="27" t="s">
        <v>1257</v>
      </c>
    </row>
    <row r="292" spans="14:17" ht="12.75">
      <c r="N292" s="27" t="s">
        <v>16</v>
      </c>
      <c r="O292" s="27" t="s">
        <v>650</v>
      </c>
      <c r="P292" s="27" t="s">
        <v>651</v>
      </c>
      <c r="Q292" s="27" t="s">
        <v>652</v>
      </c>
    </row>
    <row r="293" spans="14:17" ht="12.75">
      <c r="N293" s="27" t="s">
        <v>82</v>
      </c>
      <c r="O293" s="27" t="s">
        <v>716</v>
      </c>
      <c r="P293" s="27" t="s">
        <v>717</v>
      </c>
      <c r="Q293" s="27" t="s">
        <v>718</v>
      </c>
    </row>
    <row r="294" spans="14:15" ht="12.75">
      <c r="N294" s="27" t="s">
        <v>566</v>
      </c>
      <c r="O294" s="27" t="s">
        <v>1200</v>
      </c>
    </row>
    <row r="295" spans="14:15" ht="12.75">
      <c r="N295" s="27" t="s">
        <v>580</v>
      </c>
      <c r="O295" s="27" t="s">
        <v>1214</v>
      </c>
    </row>
    <row r="296" spans="14:17" ht="12.75">
      <c r="N296" s="27" t="s">
        <v>40</v>
      </c>
      <c r="O296" s="27" t="s">
        <v>674</v>
      </c>
      <c r="P296" s="27" t="s">
        <v>675</v>
      </c>
      <c r="Q296" s="27" t="s">
        <v>676</v>
      </c>
    </row>
    <row r="297" spans="14:15" ht="12.75">
      <c r="N297" s="27" t="s">
        <v>624</v>
      </c>
      <c r="O297" s="27" t="s">
        <v>1258</v>
      </c>
    </row>
    <row r="298" spans="14:15" ht="12.75">
      <c r="N298" s="27" t="s">
        <v>517</v>
      </c>
      <c r="O298" s="27" t="s">
        <v>1151</v>
      </c>
    </row>
    <row r="299" spans="14:17" ht="12.75">
      <c r="N299" s="27" t="s">
        <v>55</v>
      </c>
      <c r="O299" s="27" t="s">
        <v>689</v>
      </c>
      <c r="P299" s="27" t="s">
        <v>690</v>
      </c>
      <c r="Q299" s="27" t="s">
        <v>691</v>
      </c>
    </row>
    <row r="300" spans="14:15" ht="12.75">
      <c r="N300" s="27" t="s">
        <v>518</v>
      </c>
      <c r="O300" s="27" t="s">
        <v>1152</v>
      </c>
    </row>
    <row r="301" spans="14:17" ht="12.75">
      <c r="N301" s="27" t="s">
        <v>391</v>
      </c>
      <c r="O301" s="27" t="s">
        <v>1025</v>
      </c>
      <c r="P301" s="27" t="s">
        <v>1026</v>
      </c>
      <c r="Q301" s="27" t="s">
        <v>1027</v>
      </c>
    </row>
    <row r="302" spans="14:15" ht="12.75">
      <c r="N302" s="27" t="s">
        <v>1315</v>
      </c>
      <c r="O302" s="27" t="s">
        <v>1290</v>
      </c>
    </row>
    <row r="303" spans="14:17" ht="12.75">
      <c r="N303" s="27" t="s">
        <v>332</v>
      </c>
      <c r="O303" s="27" t="s">
        <v>966</v>
      </c>
      <c r="P303" s="27" t="s">
        <v>967</v>
      </c>
      <c r="Q303" s="27" t="s">
        <v>968</v>
      </c>
    </row>
    <row r="304" spans="14:17" ht="12.75">
      <c r="N304" s="27" t="s">
        <v>85</v>
      </c>
      <c r="O304" s="27" t="s">
        <v>719</v>
      </c>
      <c r="P304" s="27" t="s">
        <v>720</v>
      </c>
      <c r="Q304" s="27" t="s">
        <v>721</v>
      </c>
    </row>
    <row r="305" spans="14:15" ht="12.75">
      <c r="N305" s="27" t="s">
        <v>409</v>
      </c>
      <c r="O305" s="27" t="s">
        <v>1043</v>
      </c>
    </row>
    <row r="306" spans="14:15" ht="12.75">
      <c r="N306" s="27" t="s">
        <v>427</v>
      </c>
      <c r="O306" s="27" t="s">
        <v>1061</v>
      </c>
    </row>
    <row r="307" spans="14:15" ht="12.75">
      <c r="N307" s="27" t="s">
        <v>433</v>
      </c>
      <c r="O307" s="27" t="s">
        <v>1067</v>
      </c>
    </row>
    <row r="308" spans="14:15" ht="12.75">
      <c r="N308" s="27" t="s">
        <v>446</v>
      </c>
      <c r="O308" s="27" t="s">
        <v>1080</v>
      </c>
    </row>
    <row r="309" spans="14:17" ht="12.75">
      <c r="N309" s="27" t="s">
        <v>251</v>
      </c>
      <c r="O309" s="27" t="s">
        <v>885</v>
      </c>
      <c r="P309" s="27" t="s">
        <v>886</v>
      </c>
      <c r="Q309" s="27" t="s">
        <v>887</v>
      </c>
    </row>
    <row r="310" spans="14:15" ht="12.75">
      <c r="N310" s="27" t="s">
        <v>451</v>
      </c>
      <c r="O310" s="27" t="s">
        <v>1085</v>
      </c>
    </row>
    <row r="311" spans="14:15" ht="12.75">
      <c r="N311" s="27" t="s">
        <v>546</v>
      </c>
      <c r="O311" s="27" t="s">
        <v>1180</v>
      </c>
    </row>
    <row r="312" spans="14:15" ht="12.75">
      <c r="N312" s="27" t="s">
        <v>547</v>
      </c>
      <c r="O312" s="27" t="s">
        <v>1181</v>
      </c>
    </row>
    <row r="313" spans="14:15" ht="12.75">
      <c r="N313" s="27" t="s">
        <v>439</v>
      </c>
      <c r="O313" s="27" t="s">
        <v>1073</v>
      </c>
    </row>
    <row r="314" spans="14:15" ht="12.75">
      <c r="N314" s="27" t="s">
        <v>554</v>
      </c>
      <c r="O314" s="27" t="s">
        <v>1188</v>
      </c>
    </row>
    <row r="315" spans="14:15" ht="12.75">
      <c r="N315" s="27" t="s">
        <v>561</v>
      </c>
      <c r="O315" s="27" t="s">
        <v>1195</v>
      </c>
    </row>
    <row r="316" spans="14:15" ht="12.75">
      <c r="N316" s="27" t="s">
        <v>576</v>
      </c>
      <c r="O316" s="27" t="s">
        <v>1210</v>
      </c>
    </row>
    <row r="317" spans="14:15" ht="12.75">
      <c r="N317" s="27" t="s">
        <v>532</v>
      </c>
      <c r="O317" s="27" t="s">
        <v>1166</v>
      </c>
    </row>
    <row r="318" spans="14:15" ht="12.75">
      <c r="N318" s="27" t="s">
        <v>583</v>
      </c>
      <c r="O318" s="27" t="s">
        <v>1217</v>
      </c>
    </row>
    <row r="319" spans="14:15" ht="12.75">
      <c r="N319" s="27" t="s">
        <v>588</v>
      </c>
      <c r="O319" s="27" t="s">
        <v>1222</v>
      </c>
    </row>
    <row r="320" spans="14:17" ht="12.75">
      <c r="N320" s="27" t="s">
        <v>67</v>
      </c>
      <c r="O320" s="27" t="s">
        <v>701</v>
      </c>
      <c r="P320" s="27" t="s">
        <v>702</v>
      </c>
      <c r="Q320" s="27" t="s">
        <v>703</v>
      </c>
    </row>
    <row r="321" spans="14:15" ht="12.75">
      <c r="N321" s="27" t="s">
        <v>629</v>
      </c>
      <c r="O321" s="27" t="s">
        <v>1263</v>
      </c>
    </row>
    <row r="322" spans="14:17" ht="12.75">
      <c r="N322" s="27" t="s">
        <v>308</v>
      </c>
      <c r="O322" s="27" t="s">
        <v>942</v>
      </c>
      <c r="P322" s="27" t="s">
        <v>943</v>
      </c>
      <c r="Q322" s="27" t="s">
        <v>944</v>
      </c>
    </row>
    <row r="323" spans="14:17" ht="12.75">
      <c r="N323" s="27" t="s">
        <v>356</v>
      </c>
      <c r="O323" s="27" t="s">
        <v>990</v>
      </c>
      <c r="P323" s="27" t="s">
        <v>991</v>
      </c>
      <c r="Q323" s="27" t="s">
        <v>992</v>
      </c>
    </row>
    <row r="324" spans="14:17" ht="12.75">
      <c r="N324" s="27" t="s">
        <v>133</v>
      </c>
      <c r="O324" s="27" t="s">
        <v>767</v>
      </c>
      <c r="P324" s="27" t="s">
        <v>768</v>
      </c>
      <c r="Q324" s="27" t="s">
        <v>769</v>
      </c>
    </row>
    <row r="325" spans="14:15" ht="12.75">
      <c r="N325" s="27" t="s">
        <v>605</v>
      </c>
      <c r="O325" s="27" t="s">
        <v>1239</v>
      </c>
    </row>
    <row r="326" spans="14:15" ht="12.75">
      <c r="N326" s="27" t="s">
        <v>506</v>
      </c>
      <c r="O326" s="27" t="s">
        <v>1140</v>
      </c>
    </row>
    <row r="327" spans="14:15" ht="12.75">
      <c r="N327" s="27" t="s">
        <v>596</v>
      </c>
      <c r="O327" s="27" t="s">
        <v>1230</v>
      </c>
    </row>
    <row r="328" spans="14:17" ht="12.75">
      <c r="N328" s="27" t="s">
        <v>37</v>
      </c>
      <c r="O328" s="27" t="s">
        <v>671</v>
      </c>
      <c r="P328" s="27" t="s">
        <v>672</v>
      </c>
      <c r="Q328" s="27" t="s">
        <v>673</v>
      </c>
    </row>
    <row r="329" spans="14:15" ht="12.75">
      <c r="N329" s="27" t="s">
        <v>589</v>
      </c>
      <c r="O329" s="27" t="s">
        <v>1223</v>
      </c>
    </row>
    <row r="330" spans="14:15" ht="12.75">
      <c r="N330" s="27" t="s">
        <v>417</v>
      </c>
      <c r="O330" s="27" t="s">
        <v>1051</v>
      </c>
    </row>
    <row r="331" spans="14:15" ht="12.75">
      <c r="N331" s="27" t="s">
        <v>1305</v>
      </c>
      <c r="O331" s="27" t="s">
        <v>1280</v>
      </c>
    </row>
    <row r="332" spans="14:15" ht="12.75">
      <c r="N332" s="27" t="s">
        <v>590</v>
      </c>
      <c r="O332" s="27" t="s">
        <v>1224</v>
      </c>
    </row>
    <row r="333" spans="14:15" ht="12.75">
      <c r="N333" s="27" t="s">
        <v>507</v>
      </c>
      <c r="O333" s="27" t="s">
        <v>1141</v>
      </c>
    </row>
    <row r="334" spans="14:17" ht="12.75">
      <c r="N334" s="27" t="s">
        <v>19</v>
      </c>
      <c r="O334" s="27" t="s">
        <v>653</v>
      </c>
      <c r="P334" s="27" t="s">
        <v>654</v>
      </c>
      <c r="Q334" s="27" t="s">
        <v>655</v>
      </c>
    </row>
    <row r="335" spans="14:17" ht="12.75">
      <c r="N335" s="27" t="s">
        <v>266</v>
      </c>
      <c r="O335" s="27" t="s">
        <v>900</v>
      </c>
      <c r="P335" s="27" t="s">
        <v>901</v>
      </c>
      <c r="Q335" s="27" t="s">
        <v>902</v>
      </c>
    </row>
    <row r="336" spans="14:17" ht="12.75">
      <c r="N336" s="27" t="s">
        <v>317</v>
      </c>
      <c r="O336" s="27" t="s">
        <v>951</v>
      </c>
      <c r="P336" s="27" t="s">
        <v>952</v>
      </c>
      <c r="Q336" s="27" t="s">
        <v>953</v>
      </c>
    </row>
    <row r="337" spans="14:15" ht="12.75">
      <c r="N337" s="27" t="s">
        <v>613</v>
      </c>
      <c r="O337" s="27" t="s">
        <v>1247</v>
      </c>
    </row>
    <row r="338" spans="14:15" ht="12.75">
      <c r="N338" s="27" t="s">
        <v>483</v>
      </c>
      <c r="O338" s="27" t="s">
        <v>1117</v>
      </c>
    </row>
    <row r="339" spans="14:17" ht="12.75">
      <c r="N339" s="27" t="s">
        <v>226</v>
      </c>
      <c r="O339" s="27" t="s">
        <v>860</v>
      </c>
      <c r="P339" s="27" t="s">
        <v>861</v>
      </c>
      <c r="Q339" s="27" t="s">
        <v>862</v>
      </c>
    </row>
    <row r="340" spans="14:15" ht="12.75">
      <c r="N340" s="27" t="s">
        <v>597</v>
      </c>
      <c r="O340" s="27" t="s">
        <v>1231</v>
      </c>
    </row>
    <row r="341" spans="14:17" ht="12.75">
      <c r="N341" s="27" t="s">
        <v>70</v>
      </c>
      <c r="O341" s="27" t="s">
        <v>704</v>
      </c>
      <c r="P341" s="27" t="s">
        <v>705</v>
      </c>
      <c r="Q341" s="27" t="s">
        <v>706</v>
      </c>
    </row>
    <row r="342" spans="14:17" ht="12.75">
      <c r="N342" s="27" t="s">
        <v>229</v>
      </c>
      <c r="O342" s="27" t="s">
        <v>863</v>
      </c>
      <c r="P342" s="27" t="s">
        <v>864</v>
      </c>
      <c r="Q342" s="27" t="s">
        <v>865</v>
      </c>
    </row>
    <row r="343" spans="14:15" ht="12.75">
      <c r="N343" s="27" t="s">
        <v>606</v>
      </c>
      <c r="O343" s="27" t="s">
        <v>1240</v>
      </c>
    </row>
    <row r="344" spans="14:17" ht="12.75">
      <c r="N344" s="27" t="s">
        <v>199</v>
      </c>
      <c r="O344" s="27" t="s">
        <v>833</v>
      </c>
      <c r="P344" s="27" t="s">
        <v>834</v>
      </c>
      <c r="Q344" s="27" t="s">
        <v>835</v>
      </c>
    </row>
    <row r="345" spans="14:15" ht="12.75">
      <c r="N345" s="27" t="s">
        <v>519</v>
      </c>
      <c r="O345" s="27" t="s">
        <v>1153</v>
      </c>
    </row>
    <row r="346" spans="14:17" ht="12.75">
      <c r="N346" s="27" t="s">
        <v>320</v>
      </c>
      <c r="O346" s="27" t="s">
        <v>954</v>
      </c>
      <c r="P346" s="27" t="s">
        <v>955</v>
      </c>
      <c r="Q346" s="27" t="s">
        <v>956</v>
      </c>
    </row>
    <row r="347" spans="14:17" ht="12.75">
      <c r="N347" s="27" t="s">
        <v>22</v>
      </c>
      <c r="O347" s="27" t="s">
        <v>656</v>
      </c>
      <c r="P347" s="27" t="s">
        <v>657</v>
      </c>
      <c r="Q347" s="27" t="s">
        <v>658</v>
      </c>
    </row>
    <row r="348" spans="14:15" ht="12.75">
      <c r="N348" s="27" t="s">
        <v>591</v>
      </c>
      <c r="O348" s="27" t="s">
        <v>1225</v>
      </c>
    </row>
    <row r="349" spans="14:15" ht="12.75">
      <c r="N349" s="27" t="s">
        <v>607</v>
      </c>
      <c r="O349" s="27" t="s">
        <v>1241</v>
      </c>
    </row>
    <row r="350" spans="14:15" ht="12.75">
      <c r="N350" s="27" t="s">
        <v>581</v>
      </c>
      <c r="O350" s="27" t="s">
        <v>1215</v>
      </c>
    </row>
    <row r="351" spans="14:15" ht="12.75">
      <c r="N351" s="27" t="s">
        <v>452</v>
      </c>
      <c r="O351" s="27" t="s">
        <v>1086</v>
      </c>
    </row>
    <row r="352" spans="14:17" ht="12.75">
      <c r="N352" s="27" t="s">
        <v>377</v>
      </c>
      <c r="O352" s="27" t="s">
        <v>1011</v>
      </c>
      <c r="P352" s="27" t="s">
        <v>1012</v>
      </c>
      <c r="Q352" s="27" t="s">
        <v>1013</v>
      </c>
    </row>
    <row r="353" spans="14:15" ht="12.75">
      <c r="N353" s="27" t="s">
        <v>477</v>
      </c>
      <c r="O353" s="27" t="s">
        <v>1111</v>
      </c>
    </row>
    <row r="354" spans="14:15" ht="12.75">
      <c r="N354" s="27" t="s">
        <v>494</v>
      </c>
      <c r="O354" s="27" t="s">
        <v>1128</v>
      </c>
    </row>
    <row r="355" spans="14:15" ht="12.75">
      <c r="N355" s="27" t="s">
        <v>484</v>
      </c>
      <c r="O355" s="27" t="s">
        <v>1118</v>
      </c>
    </row>
    <row r="356" spans="14:15" ht="12.75">
      <c r="N356" s="27" t="s">
        <v>520</v>
      </c>
      <c r="O356" s="27" t="s">
        <v>1154</v>
      </c>
    </row>
    <row r="357" spans="14:15" ht="12.75">
      <c r="N357" s="27" t="s">
        <v>508</v>
      </c>
      <c r="O357" s="27" t="s">
        <v>1142</v>
      </c>
    </row>
    <row r="358" spans="14:17" ht="12.75">
      <c r="N358" s="27" t="s">
        <v>359</v>
      </c>
      <c r="O358" s="27" t="s">
        <v>993</v>
      </c>
      <c r="P358" s="27" t="s">
        <v>994</v>
      </c>
      <c r="Q358" s="27" t="s">
        <v>995</v>
      </c>
    </row>
    <row r="359" spans="14:15" ht="12.75">
      <c r="N359" s="27" t="s">
        <v>521</v>
      </c>
      <c r="O359" s="27" t="s">
        <v>1155</v>
      </c>
    </row>
    <row r="360" spans="14:17" ht="12.75">
      <c r="N360" s="27" t="s">
        <v>353</v>
      </c>
      <c r="O360" s="27" t="s">
        <v>987</v>
      </c>
      <c r="P360" s="27" t="s">
        <v>988</v>
      </c>
      <c r="Q360" s="27" t="s">
        <v>989</v>
      </c>
    </row>
    <row r="361" spans="14:15" ht="12.75">
      <c r="N361" s="27" t="s">
        <v>454</v>
      </c>
      <c r="O361" s="27" t="s">
        <v>1088</v>
      </c>
    </row>
    <row r="362" spans="14:17" ht="12.75">
      <c r="N362" s="27" t="s">
        <v>136</v>
      </c>
      <c r="O362" s="27" t="s">
        <v>770</v>
      </c>
      <c r="P362" s="27" t="s">
        <v>771</v>
      </c>
      <c r="Q362" s="27" t="s">
        <v>772</v>
      </c>
    </row>
    <row r="363" spans="14:17" ht="12.75">
      <c r="N363" s="27" t="s">
        <v>25</v>
      </c>
      <c r="O363" s="27" t="s">
        <v>659</v>
      </c>
      <c r="P363" s="27" t="s">
        <v>660</v>
      </c>
      <c r="Q363" s="27" t="s">
        <v>661</v>
      </c>
    </row>
    <row r="364" spans="14:15" ht="12.75">
      <c r="N364" s="27" t="s">
        <v>522</v>
      </c>
      <c r="O364" s="27" t="s">
        <v>1156</v>
      </c>
    </row>
    <row r="365" spans="14:15" ht="12.75">
      <c r="N365" s="27" t="s">
        <v>630</v>
      </c>
      <c r="O365" s="27" t="s">
        <v>1264</v>
      </c>
    </row>
    <row r="366" spans="14:15" ht="12.75">
      <c r="N366" s="27" t="s">
        <v>478</v>
      </c>
      <c r="O366" s="27" t="s">
        <v>1112</v>
      </c>
    </row>
    <row r="367" spans="14:15" ht="12.75">
      <c r="N367" s="27" t="s">
        <v>577</v>
      </c>
      <c r="O367" s="27" t="s">
        <v>1211</v>
      </c>
    </row>
    <row r="368" spans="14:17" ht="12.75">
      <c r="N368" s="27" t="s">
        <v>106</v>
      </c>
      <c r="O368" s="27" t="s">
        <v>740</v>
      </c>
      <c r="P368" s="27" t="s">
        <v>741</v>
      </c>
      <c r="Q368" s="27" t="s">
        <v>742</v>
      </c>
    </row>
    <row r="369" spans="14:17" ht="12.75">
      <c r="N369" s="27" t="s">
        <v>88</v>
      </c>
      <c r="O369" s="27" t="s">
        <v>722</v>
      </c>
      <c r="P369" s="27" t="s">
        <v>723</v>
      </c>
      <c r="Q369" s="27" t="s">
        <v>724</v>
      </c>
    </row>
    <row r="370" spans="14:17" ht="12.75">
      <c r="N370" s="27" t="s">
        <v>202</v>
      </c>
      <c r="O370" s="27" t="s">
        <v>836</v>
      </c>
      <c r="P370" s="27" t="s">
        <v>837</v>
      </c>
      <c r="Q370" s="27" t="s">
        <v>838</v>
      </c>
    </row>
    <row r="371" spans="14:17" ht="12.75">
      <c r="N371" s="27" t="s">
        <v>139</v>
      </c>
      <c r="O371" s="27" t="s">
        <v>773</v>
      </c>
      <c r="P371" s="27" t="s">
        <v>774</v>
      </c>
      <c r="Q371" s="27" t="s">
        <v>775</v>
      </c>
    </row>
    <row r="372" spans="14:17" ht="12.75">
      <c r="N372" s="27" t="s">
        <v>347</v>
      </c>
      <c r="O372" s="27" t="s">
        <v>981</v>
      </c>
      <c r="P372" s="27" t="s">
        <v>982</v>
      </c>
      <c r="Q372" s="27" t="s">
        <v>983</v>
      </c>
    </row>
    <row r="373" spans="14:15" ht="12.75">
      <c r="N373" s="27" t="s">
        <v>614</v>
      </c>
      <c r="O373" s="27" t="s">
        <v>1248</v>
      </c>
    </row>
    <row r="374" spans="14:17" ht="12.75">
      <c r="N374" s="27" t="s">
        <v>232</v>
      </c>
      <c r="O374" s="27" t="s">
        <v>866</v>
      </c>
      <c r="P374" s="27" t="s">
        <v>867</v>
      </c>
      <c r="Q374" s="27" t="s">
        <v>868</v>
      </c>
    </row>
    <row r="375" spans="14:15" ht="12.75">
      <c r="N375" s="27" t="s">
        <v>509</v>
      </c>
      <c r="O375" s="27" t="s">
        <v>1143</v>
      </c>
    </row>
    <row r="376" spans="14:15" ht="12.75">
      <c r="N376" s="27" t="s">
        <v>598</v>
      </c>
      <c r="O376" s="27" t="s">
        <v>1232</v>
      </c>
    </row>
    <row r="377" spans="14:15" ht="12.75">
      <c r="N377" s="27" t="s">
        <v>608</v>
      </c>
      <c r="O377" s="27" t="s">
        <v>1242</v>
      </c>
    </row>
    <row r="378" spans="14:15" ht="12.75">
      <c r="N378" s="27" t="s">
        <v>466</v>
      </c>
      <c r="O378" s="27" t="s">
        <v>1100</v>
      </c>
    </row>
    <row r="379" spans="14:15" ht="12.75">
      <c r="N379" s="27" t="s">
        <v>562</v>
      </c>
      <c r="O379" s="27" t="s">
        <v>1196</v>
      </c>
    </row>
    <row r="380" spans="14:15" ht="12.75">
      <c r="N380" s="27" t="s">
        <v>510</v>
      </c>
      <c r="O380" s="27" t="s">
        <v>1144</v>
      </c>
    </row>
    <row r="381" spans="14:17" ht="12.75">
      <c r="N381" s="27" t="s">
        <v>326</v>
      </c>
      <c r="O381" s="27" t="s">
        <v>960</v>
      </c>
      <c r="P381" s="27" t="s">
        <v>961</v>
      </c>
      <c r="Q381" s="27" t="s">
        <v>962</v>
      </c>
    </row>
    <row r="382" spans="14:15" ht="12.75">
      <c r="N382" s="27" t="s">
        <v>455</v>
      </c>
      <c r="O382" s="27" t="s">
        <v>1089</v>
      </c>
    </row>
    <row r="383" spans="14:15" ht="12.75">
      <c r="N383" s="27" t="s">
        <v>459</v>
      </c>
      <c r="O383" s="27" t="s">
        <v>1093</v>
      </c>
    </row>
    <row r="384" spans="14:15" ht="12.75">
      <c r="N384" s="27" t="s">
        <v>533</v>
      </c>
      <c r="O384" s="27" t="s">
        <v>1167</v>
      </c>
    </row>
    <row r="385" spans="14:15" ht="12.75">
      <c r="N385" s="27" t="s">
        <v>548</v>
      </c>
      <c r="O385" s="27" t="s">
        <v>1182</v>
      </c>
    </row>
    <row r="386" spans="14:15" ht="12.75">
      <c r="N386" s="27" t="s">
        <v>631</v>
      </c>
      <c r="O386" s="27" t="s">
        <v>1265</v>
      </c>
    </row>
    <row r="387" spans="14:15" ht="12.75">
      <c r="N387" s="27" t="s">
        <v>578</v>
      </c>
      <c r="O387" s="27" t="s">
        <v>1212</v>
      </c>
    </row>
    <row r="388" spans="14:15" ht="12.75">
      <c r="N388" s="27" t="s">
        <v>582</v>
      </c>
      <c r="O388" s="27" t="s">
        <v>1216</v>
      </c>
    </row>
    <row r="389" spans="14:17" ht="12.75">
      <c r="N389" s="27" t="s">
        <v>235</v>
      </c>
      <c r="O389" s="27" t="s">
        <v>869</v>
      </c>
      <c r="P389" s="27" t="s">
        <v>870</v>
      </c>
      <c r="Q389" s="27" t="s">
        <v>871</v>
      </c>
    </row>
    <row r="390" spans="14:15" ht="12.75">
      <c r="N390" s="27" t="s">
        <v>632</v>
      </c>
      <c r="O390" s="27" t="s">
        <v>1266</v>
      </c>
    </row>
    <row r="391" spans="14:17" ht="12.75">
      <c r="N391" s="27" t="s">
        <v>142</v>
      </c>
      <c r="O391" s="27" t="s">
        <v>776</v>
      </c>
      <c r="P391" s="27" t="s">
        <v>777</v>
      </c>
      <c r="Q391" s="27" t="s">
        <v>778</v>
      </c>
    </row>
    <row r="392" spans="14:15" ht="12.75">
      <c r="N392" s="27" t="s">
        <v>460</v>
      </c>
      <c r="O392" s="27" t="s">
        <v>1094</v>
      </c>
    </row>
    <row r="393" spans="14:17" ht="12.75">
      <c r="N393" s="27" t="s">
        <v>28</v>
      </c>
      <c r="O393" s="27" t="s">
        <v>662</v>
      </c>
      <c r="P393" s="27" t="s">
        <v>663</v>
      </c>
      <c r="Q393" s="27" t="s">
        <v>664</v>
      </c>
    </row>
    <row r="394" spans="14:17" ht="12.75">
      <c r="N394" s="27" t="s">
        <v>394</v>
      </c>
      <c r="O394" s="27" t="s">
        <v>1028</v>
      </c>
      <c r="P394" s="27" t="s">
        <v>1029</v>
      </c>
      <c r="Q394" s="27" t="s">
        <v>1030</v>
      </c>
    </row>
    <row r="395" spans="14:15" ht="12.75">
      <c r="N395" s="27" t="s">
        <v>1306</v>
      </c>
      <c r="O395" s="27" t="s">
        <v>1281</v>
      </c>
    </row>
    <row r="396" spans="14:15" ht="12.75">
      <c r="N396" s="27" t="s">
        <v>495</v>
      </c>
      <c r="O396" s="27" t="s">
        <v>1129</v>
      </c>
    </row>
    <row r="397" spans="14:17" ht="12.75">
      <c r="N397" s="27" t="s">
        <v>335</v>
      </c>
      <c r="O397" s="27" t="s">
        <v>969</v>
      </c>
      <c r="P397" s="27" t="s">
        <v>970</v>
      </c>
      <c r="Q397" s="27" t="s">
        <v>971</v>
      </c>
    </row>
    <row r="398" spans="14:17" ht="12.75">
      <c r="N398" s="27" t="s">
        <v>43</v>
      </c>
      <c r="O398" s="27" t="s">
        <v>677</v>
      </c>
      <c r="P398" s="27" t="s">
        <v>678</v>
      </c>
      <c r="Q398" s="27" t="s">
        <v>679</v>
      </c>
    </row>
    <row r="399" spans="14:15" ht="12.75">
      <c r="N399" s="27" t="s">
        <v>609</v>
      </c>
      <c r="O399" s="27" t="s">
        <v>1243</v>
      </c>
    </row>
    <row r="400" spans="14:17" ht="12.75">
      <c r="N400" s="27" t="s">
        <v>338</v>
      </c>
      <c r="O400" s="27" t="s">
        <v>972</v>
      </c>
      <c r="P400" s="27" t="s">
        <v>973</v>
      </c>
      <c r="Q400" s="27" t="s">
        <v>974</v>
      </c>
    </row>
    <row r="401" spans="14:17" ht="12.75">
      <c r="N401" s="27" t="s">
        <v>91</v>
      </c>
      <c r="O401" s="27" t="s">
        <v>725</v>
      </c>
      <c r="P401" s="27" t="s">
        <v>726</v>
      </c>
      <c r="Q401" s="27" t="s">
        <v>727</v>
      </c>
    </row>
    <row r="402" spans="14:15" ht="12.75">
      <c r="N402" s="27" t="s">
        <v>498</v>
      </c>
      <c r="O402" s="27" t="s">
        <v>1132</v>
      </c>
    </row>
    <row r="403" spans="14:15" ht="12.75">
      <c r="N403" s="27" t="s">
        <v>424</v>
      </c>
      <c r="O403" s="27" t="s">
        <v>1058</v>
      </c>
    </row>
    <row r="404" spans="14:15" ht="12.75">
      <c r="N404" s="27" t="s">
        <v>621</v>
      </c>
      <c r="O404" s="27" t="s">
        <v>1255</v>
      </c>
    </row>
    <row r="405" spans="14:15" ht="12.75">
      <c r="N405" s="27" t="s">
        <v>499</v>
      </c>
      <c r="O405" s="27" t="s">
        <v>1133</v>
      </c>
    </row>
    <row r="406" spans="14:15" ht="12.75">
      <c r="N406" s="27" t="s">
        <v>429</v>
      </c>
      <c r="O406" s="27" t="s">
        <v>1063</v>
      </c>
    </row>
    <row r="407" spans="14:15" ht="12.75">
      <c r="N407" s="27" t="s">
        <v>534</v>
      </c>
      <c r="O407" s="27" t="s">
        <v>1168</v>
      </c>
    </row>
    <row r="408" spans="14:15" ht="12.75">
      <c r="N408" s="27" t="s">
        <v>500</v>
      </c>
      <c r="O408" s="27" t="s">
        <v>1134</v>
      </c>
    </row>
    <row r="409" spans="14:17" ht="12.75">
      <c r="N409" s="27" t="s">
        <v>281</v>
      </c>
      <c r="O409" s="27" t="s">
        <v>915</v>
      </c>
      <c r="P409" s="27" t="s">
        <v>916</v>
      </c>
      <c r="Q409" s="27" t="s">
        <v>917</v>
      </c>
    </row>
  </sheetData>
  <sheetProtection/>
  <mergeCells count="7">
    <mergeCell ref="A149:G149"/>
    <mergeCell ref="B142:G142"/>
    <mergeCell ref="A4:G4"/>
    <mergeCell ref="A1:J1"/>
    <mergeCell ref="B6:G6"/>
    <mergeCell ref="B61:G61"/>
    <mergeCell ref="A148:G148"/>
  </mergeCells>
  <dataValidations count="1">
    <dataValidation type="list" allowBlank="1" showInputMessage="1" showErrorMessage="1" sqref="A4:G4">
      <formula1>AuthorityList</formula1>
    </dataValidation>
  </dataValidations>
  <printOptions/>
  <pageMargins left="0.75" right="0.75" top="1" bottom="1" header="0.5" footer="0.5"/>
  <pageSetup horizontalDpi="600" verticalDpi="600" orientation="landscape" paperSize="8" scale="80" r:id="rId1"/>
  <rowBreaks count="2" manualBreakCount="2">
    <brk id="59" max="12" man="1"/>
    <brk id="125" max="12" man="1"/>
  </rowBreaks>
</worksheet>
</file>

<file path=xl/worksheets/sheet2.xml><?xml version="1.0" encoding="utf-8"?>
<worksheet xmlns="http://schemas.openxmlformats.org/spreadsheetml/2006/main" xmlns:r="http://schemas.openxmlformats.org/officeDocument/2006/relationships">
  <dimension ref="A2:B23"/>
  <sheetViews>
    <sheetView zoomScale="75" zoomScaleNormal="75" zoomScalePageLayoutView="0" workbookViewId="0" topLeftCell="A1">
      <selection activeCell="D17" sqref="D17"/>
    </sheetView>
  </sheetViews>
  <sheetFormatPr defaultColWidth="9.140625" defaultRowHeight="12.75"/>
  <cols>
    <col min="1" max="1" width="42.00390625" style="0" customWidth="1"/>
    <col min="2" max="2" width="18.7109375" style="1" customWidth="1"/>
  </cols>
  <sheetData>
    <row r="2" spans="1:2" ht="12.75">
      <c r="A2" t="s">
        <v>1438</v>
      </c>
      <c r="B2" s="1">
        <v>15175401532.8551</v>
      </c>
    </row>
    <row r="3" spans="1:2" ht="12.75">
      <c r="A3" t="s">
        <v>1439</v>
      </c>
      <c r="B3" s="1">
        <v>10898554443.9036</v>
      </c>
    </row>
    <row r="4" spans="1:2" ht="12.75">
      <c r="A4" t="s">
        <v>1440</v>
      </c>
      <c r="B4" s="1">
        <v>773225000</v>
      </c>
    </row>
    <row r="5" spans="1:2" ht="12.75">
      <c r="A5" t="s">
        <v>1441</v>
      </c>
      <c r="B5" s="1">
        <v>45188474.025974</v>
      </c>
    </row>
    <row r="7" spans="1:2" ht="12.75">
      <c r="A7" t="s">
        <v>1442</v>
      </c>
      <c r="B7" s="9">
        <v>1357641.305456</v>
      </c>
    </row>
    <row r="9" spans="1:2" ht="12.75">
      <c r="A9" t="s">
        <v>1443</v>
      </c>
      <c r="B9" s="10">
        <f>0.484/0.471</f>
        <v>1.0276008492569002</v>
      </c>
    </row>
    <row r="11" ht="12.75">
      <c r="A11" s="16" t="s">
        <v>1354</v>
      </c>
    </row>
    <row r="12" spans="1:2" s="17" customFormat="1" ht="12.75">
      <c r="A12" s="17" t="s">
        <v>425</v>
      </c>
      <c r="B12" s="1">
        <v>1909886.641527</v>
      </c>
    </row>
    <row r="13" spans="1:2" ht="12.75">
      <c r="A13" t="s">
        <v>1317</v>
      </c>
      <c r="B13" s="1">
        <v>5273760508</v>
      </c>
    </row>
    <row r="14" spans="1:2" ht="12.75">
      <c r="A14" t="s">
        <v>1318</v>
      </c>
      <c r="B14" s="1">
        <v>1266369883</v>
      </c>
    </row>
    <row r="15" spans="1:2" ht="12.75">
      <c r="A15" t="s">
        <v>1319</v>
      </c>
      <c r="B15" s="1">
        <v>526149703</v>
      </c>
    </row>
    <row r="16" spans="1:2" ht="12.75">
      <c r="A16" t="s">
        <v>1445</v>
      </c>
      <c r="B16" s="1">
        <v>342170317</v>
      </c>
    </row>
    <row r="17" spans="1:2" ht="12.75">
      <c r="A17" t="s">
        <v>1320</v>
      </c>
      <c r="B17" s="1">
        <v>726591897</v>
      </c>
    </row>
    <row r="18" spans="1:2" ht="12.75">
      <c r="A18" t="s">
        <v>1321</v>
      </c>
      <c r="B18" s="1">
        <v>21580834</v>
      </c>
    </row>
    <row r="19" spans="1:2" ht="12.75">
      <c r="A19" t="s">
        <v>1322</v>
      </c>
      <c r="B19" s="1">
        <v>45294790</v>
      </c>
    </row>
    <row r="20" spans="1:2" ht="12.75">
      <c r="A20" t="s">
        <v>1422</v>
      </c>
      <c r="B20" s="1">
        <v>11889881</v>
      </c>
    </row>
    <row r="21" spans="1:2" ht="12.75">
      <c r="A21" t="s">
        <v>1323</v>
      </c>
      <c r="B21" s="1">
        <v>834431462</v>
      </c>
    </row>
    <row r="22" spans="1:2" ht="12.75">
      <c r="A22" t="s">
        <v>1424</v>
      </c>
      <c r="B22" s="1">
        <v>9500006.705882</v>
      </c>
    </row>
    <row r="23" spans="1:2" ht="12.75">
      <c r="A23" t="s">
        <v>1446</v>
      </c>
      <c r="B23" s="1">
        <v>173963370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L684"/>
  <sheetViews>
    <sheetView zoomScale="75" zoomScaleNormal="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9.7109375" style="0" customWidth="1"/>
    <col min="2" max="2" width="30.57421875" style="0" customWidth="1"/>
    <col min="3" max="3" width="12.421875" style="0" customWidth="1"/>
    <col min="4" max="4" width="17.7109375" style="0" customWidth="1"/>
    <col min="5" max="9" width="17.7109375" style="1" customWidth="1"/>
    <col min="10" max="11" width="16.140625" style="1" customWidth="1"/>
    <col min="12" max="13" width="16.57421875" style="1" customWidth="1"/>
    <col min="14" max="15" width="15.28125" style="1" customWidth="1"/>
    <col min="16" max="17" width="16.421875" style="1" customWidth="1"/>
    <col min="18" max="19" width="15.00390625" style="1" customWidth="1"/>
    <col min="20" max="21" width="15.8515625" style="1" customWidth="1"/>
    <col min="22" max="23" width="16.00390625" style="1" customWidth="1"/>
    <col min="24" max="26" width="16.7109375" style="1" customWidth="1"/>
    <col min="27" max="27" width="1.7109375" style="9" hidden="1" customWidth="1"/>
    <col min="28" max="28" width="1.7109375" style="18" hidden="1" customWidth="1"/>
    <col min="29" max="29" width="16.7109375" style="12" customWidth="1"/>
    <col min="30" max="30" width="1.7109375" style="9" hidden="1" customWidth="1"/>
    <col min="31" max="31" width="1.7109375" style="18" hidden="1" customWidth="1"/>
    <col min="32" max="32" width="3.28125" style="1" customWidth="1"/>
    <col min="33" max="56" width="15.8515625" style="1" customWidth="1"/>
    <col min="57" max="57" width="1.7109375" style="9" hidden="1" customWidth="1"/>
    <col min="58" max="58" width="1.7109375" style="18" hidden="1" customWidth="1"/>
    <col min="59" max="59" width="15.8515625" style="1" customWidth="1"/>
    <col min="60" max="60" width="1.7109375" style="9" hidden="1" customWidth="1"/>
    <col min="61" max="61" width="1.7109375" style="18" hidden="1" customWidth="1"/>
    <col min="62" max="62" width="3.140625" style="18" customWidth="1"/>
    <col min="63" max="64" width="15.8515625" style="1" customWidth="1"/>
  </cols>
  <sheetData>
    <row r="1" spans="1:64" s="18" customFormat="1" ht="102">
      <c r="A1" s="19" t="s">
        <v>1340</v>
      </c>
      <c r="B1" s="19" t="s">
        <v>1341</v>
      </c>
      <c r="C1" s="19" t="s">
        <v>1342</v>
      </c>
      <c r="D1" s="19" t="s">
        <v>1355</v>
      </c>
      <c r="E1" s="19" t="s">
        <v>1356</v>
      </c>
      <c r="F1" s="19" t="s">
        <v>1357</v>
      </c>
      <c r="G1" s="19" t="s">
        <v>1358</v>
      </c>
      <c r="H1" s="19" t="s">
        <v>1359</v>
      </c>
      <c r="I1" s="19" t="s">
        <v>1360</v>
      </c>
      <c r="J1" s="19" t="s">
        <v>1361</v>
      </c>
      <c r="K1" s="19" t="s">
        <v>1362</v>
      </c>
      <c r="L1" s="19" t="s">
        <v>1363</v>
      </c>
      <c r="M1" s="19" t="s">
        <v>1364</v>
      </c>
      <c r="N1" s="19" t="s">
        <v>1365</v>
      </c>
      <c r="O1" s="19" t="s">
        <v>1366</v>
      </c>
      <c r="P1" s="19" t="s">
        <v>1367</v>
      </c>
      <c r="Q1" s="19" t="s">
        <v>1368</v>
      </c>
      <c r="R1" s="19" t="s">
        <v>1369</v>
      </c>
      <c r="S1" s="19" t="s">
        <v>1370</v>
      </c>
      <c r="T1" s="19" t="s">
        <v>1371</v>
      </c>
      <c r="U1" s="19" t="s">
        <v>1372</v>
      </c>
      <c r="V1" s="19" t="s">
        <v>1373</v>
      </c>
      <c r="W1" s="19" t="s">
        <v>1374</v>
      </c>
      <c r="X1" s="19" t="s">
        <v>1375</v>
      </c>
      <c r="Y1" s="19" t="s">
        <v>1376</v>
      </c>
      <c r="Z1" s="20" t="s">
        <v>1377</v>
      </c>
      <c r="AA1" s="19"/>
      <c r="AB1" s="19"/>
      <c r="AC1" s="20" t="s">
        <v>1378</v>
      </c>
      <c r="AD1" s="19"/>
      <c r="AE1" s="19"/>
      <c r="AF1" s="19"/>
      <c r="AG1" s="19" t="s">
        <v>1379</v>
      </c>
      <c r="AH1" s="19" t="s">
        <v>1380</v>
      </c>
      <c r="AI1" s="19" t="s">
        <v>1381</v>
      </c>
      <c r="AJ1" s="19" t="s">
        <v>1388</v>
      </c>
      <c r="AK1" s="19" t="s">
        <v>1382</v>
      </c>
      <c r="AL1" s="19" t="s">
        <v>1389</v>
      </c>
      <c r="AM1" s="19" t="s">
        <v>1396</v>
      </c>
      <c r="AN1" s="19" t="s">
        <v>1397</v>
      </c>
      <c r="AO1" s="19" t="s">
        <v>1383</v>
      </c>
      <c r="AP1" s="19" t="s">
        <v>1390</v>
      </c>
      <c r="AQ1" s="19" t="s">
        <v>1384</v>
      </c>
      <c r="AR1" s="19" t="s">
        <v>1391</v>
      </c>
      <c r="AS1" s="19" t="s">
        <v>1385</v>
      </c>
      <c r="AT1" s="19" t="s">
        <v>1392</v>
      </c>
      <c r="AU1" s="19" t="s">
        <v>1386</v>
      </c>
      <c r="AV1" s="19" t="s">
        <v>1393</v>
      </c>
      <c r="AW1" s="19" t="s">
        <v>1387</v>
      </c>
      <c r="AX1" s="19" t="s">
        <v>1394</v>
      </c>
      <c r="AY1" s="19" t="s">
        <v>1469</v>
      </c>
      <c r="AZ1" s="19" t="s">
        <v>1468</v>
      </c>
      <c r="BA1" s="19" t="s">
        <v>1398</v>
      </c>
      <c r="BB1" s="19" t="s">
        <v>1399</v>
      </c>
      <c r="BC1" s="19" t="s">
        <v>1444</v>
      </c>
      <c r="BD1" s="19" t="s">
        <v>1400</v>
      </c>
      <c r="BE1" s="19"/>
      <c r="BF1" s="19"/>
      <c r="BG1" s="19" t="s">
        <v>1395</v>
      </c>
      <c r="BH1" s="19"/>
      <c r="BI1" s="19"/>
      <c r="BJ1" s="19"/>
      <c r="BK1" s="19" t="s">
        <v>1401</v>
      </c>
      <c r="BL1" s="19" t="s">
        <v>1402</v>
      </c>
    </row>
    <row r="2" spans="1:64" ht="12.75">
      <c r="A2" t="s">
        <v>635</v>
      </c>
      <c r="B2" t="s">
        <v>1</v>
      </c>
      <c r="J2"/>
      <c r="K2"/>
      <c r="L2"/>
      <c r="M2"/>
      <c r="V2"/>
      <c r="X2"/>
      <c r="Z2" s="12">
        <f>Z3+Z4</f>
        <v>60701943.01943301</v>
      </c>
      <c r="AC2" s="12">
        <f>AC3+AC4</f>
        <v>62377368.19831331</v>
      </c>
      <c r="AF2" s="51"/>
      <c r="AG2"/>
      <c r="AM2"/>
      <c r="AO2"/>
      <c r="AU2"/>
      <c r="AW2"/>
      <c r="AY2"/>
      <c r="BA2"/>
      <c r="BC2"/>
      <c r="BD2" s="1">
        <f>BD3+BD4</f>
        <v>73419640.906694</v>
      </c>
      <c r="BG2" s="1">
        <f>BG3+BG4</f>
        <v>52411807.99639769</v>
      </c>
      <c r="BJ2" s="52"/>
      <c r="BK2" s="1">
        <f>Z2+BD2</f>
        <v>134121583.926127</v>
      </c>
      <c r="BL2" s="1">
        <f>AC2+BG2</f>
        <v>114789176.194711</v>
      </c>
    </row>
    <row r="3" spans="1:64" ht="12.75">
      <c r="A3" s="3" t="s">
        <v>636</v>
      </c>
      <c r="B3" s="3" t="s">
        <v>2</v>
      </c>
      <c r="C3" s="3" t="s">
        <v>1343</v>
      </c>
      <c r="D3" s="3"/>
      <c r="E3" s="4"/>
      <c r="F3" s="4">
        <v>8846300.130122</v>
      </c>
      <c r="G3" s="4">
        <f>F3*RPI_inc</f>
        <v>9090465.526494794</v>
      </c>
      <c r="H3" s="4"/>
      <c r="I3" s="4"/>
      <c r="J3" s="4">
        <v>168037.675196</v>
      </c>
      <c r="K3" s="4">
        <f>J3*RPI_inc</f>
        <v>172675.65773856474</v>
      </c>
      <c r="L3" s="3"/>
      <c r="M3" s="4"/>
      <c r="N3" s="4"/>
      <c r="O3" s="4"/>
      <c r="P3" s="4"/>
      <c r="Q3" s="4"/>
      <c r="R3" s="4"/>
      <c r="S3" s="4"/>
      <c r="T3" s="4">
        <v>61950.162337</v>
      </c>
      <c r="U3" s="4">
        <f>T3*RPI_inc</f>
        <v>63660.039429104036</v>
      </c>
      <c r="V3" s="3"/>
      <c r="W3" s="4"/>
      <c r="X3" s="3"/>
      <c r="Y3" s="4"/>
      <c r="Z3" s="13">
        <f>D3+F3+H3+J3+L3+N3+P3+R3+T3+V3+X3</f>
        <v>9076287.967655</v>
      </c>
      <c r="AC3" s="13">
        <f>E3+G3+I3+K3+M3+O3+Q3+S3+U3+W3+Y3</f>
        <v>9326801.223662462</v>
      </c>
      <c r="AF3" s="51"/>
      <c r="AG3" s="3"/>
      <c r="AH3" s="4"/>
      <c r="AI3" s="4">
        <v>9773204.948722</v>
      </c>
      <c r="AJ3" s="4">
        <f>AI3/$AI$680*$AJ$680</f>
        <v>6491546.913667112</v>
      </c>
      <c r="AK3" s="4"/>
      <c r="AL3" s="4"/>
      <c r="AM3" s="4">
        <v>242702.808997</v>
      </c>
      <c r="AN3" s="4">
        <f>AM3/$AM$680*$AN$680</f>
        <v>237927.32135646458</v>
      </c>
      <c r="AO3" s="3"/>
      <c r="AP3" s="4"/>
      <c r="AQ3" s="4"/>
      <c r="AR3" s="4"/>
      <c r="AS3" s="4">
        <v>87881.245972</v>
      </c>
      <c r="AT3" s="4">
        <f>AS3/$AS$680*$AT$680</f>
        <v>86120.6741698634</v>
      </c>
      <c r="AU3" s="3"/>
      <c r="AV3" s="4"/>
      <c r="AW3" s="3"/>
      <c r="AX3" s="4"/>
      <c r="AY3" s="4"/>
      <c r="AZ3" s="4"/>
      <c r="BA3" s="4"/>
      <c r="BB3" s="4"/>
      <c r="BC3" s="4">
        <v>26589.794689</v>
      </c>
      <c r="BD3" s="4">
        <f>AG3+AI3+AK3+AM3+AO3+AQ3+AS3+AU3+AW3+AY3+BA3+BC3</f>
        <v>10130378.798379999</v>
      </c>
      <c r="BG3" s="4">
        <f>AH3+AJ3+AL3+AN3+AP3+AR3+AT3+AV3+AX3+AZ3+BB3</f>
        <v>6815594.909193439</v>
      </c>
      <c r="BJ3" s="52"/>
      <c r="BK3" s="4">
        <f aca="true" t="shared" si="0" ref="BK3:BK66">Z3+BD3</f>
        <v>19206666.766034998</v>
      </c>
      <c r="BL3" s="4">
        <f aca="true" t="shared" si="1" ref="BL3:BL66">AC3+BG3</f>
        <v>16142396.132855901</v>
      </c>
    </row>
    <row r="4" spans="1:64" ht="12.75">
      <c r="A4" s="5" t="s">
        <v>637</v>
      </c>
      <c r="B4" s="5" t="s">
        <v>3</v>
      </c>
      <c r="C4" s="5" t="s">
        <v>1343</v>
      </c>
      <c r="D4" s="6">
        <v>43038082.130196</v>
      </c>
      <c r="E4" s="6">
        <f>D4*RPI_inc</f>
        <v>44225969.74737763</v>
      </c>
      <c r="F4" s="6"/>
      <c r="G4" s="6"/>
      <c r="H4" s="6"/>
      <c r="I4" s="6"/>
      <c r="J4" s="6">
        <v>860654.245777</v>
      </c>
      <c r="K4" s="6">
        <f>J4*RPI_inc</f>
        <v>884409.0338770021</v>
      </c>
      <c r="L4" s="6">
        <v>4454937.035775</v>
      </c>
      <c r="M4" s="6">
        <f>L4*RPI_inc</f>
        <v>4577897.081348408</v>
      </c>
      <c r="N4" s="6"/>
      <c r="O4" s="6"/>
      <c r="P4" s="6"/>
      <c r="Q4" s="6"/>
      <c r="R4" s="6"/>
      <c r="S4" s="6"/>
      <c r="T4" s="6"/>
      <c r="U4" s="6"/>
      <c r="V4" s="6">
        <v>48792.162412</v>
      </c>
      <c r="W4" s="6">
        <f>V4*RPI_inc</f>
        <v>50138.867531651806</v>
      </c>
      <c r="X4" s="6">
        <v>3223189.477618</v>
      </c>
      <c r="Y4" s="6">
        <f>X4*RPI_inc</f>
        <v>3312152.2445161613</v>
      </c>
      <c r="Z4" s="14">
        <f>D4+F4+H4+J4+L4+N4+P4+R4+T4+V4+X4</f>
        <v>51625655.051778</v>
      </c>
      <c r="AC4" s="14">
        <f>E4+G4+I4+K4+M4+O4+Q4+S4+U4+W4+Y4</f>
        <v>53050566.97465085</v>
      </c>
      <c r="AF4" s="51"/>
      <c r="AG4" s="6">
        <v>51424552.24712</v>
      </c>
      <c r="AH4" s="6">
        <f>AG4/$AG$680*$AH$680</f>
        <v>34984628.20612133</v>
      </c>
      <c r="AI4" s="6"/>
      <c r="AJ4" s="6"/>
      <c r="AK4" s="6"/>
      <c r="AL4" s="6"/>
      <c r="AM4" s="6">
        <v>1243073.630844</v>
      </c>
      <c r="AN4" s="6">
        <f>AM4/$AM$680*$AN$680</f>
        <v>1218614.5700490163</v>
      </c>
      <c r="AO4" s="6">
        <v>5635129.237473</v>
      </c>
      <c r="AP4" s="6">
        <f>AO4/$AO$680*$AP$680</f>
        <v>4650692.203755893</v>
      </c>
      <c r="AQ4" s="6"/>
      <c r="AR4" s="6"/>
      <c r="AS4" s="6"/>
      <c r="AT4" s="6"/>
      <c r="AU4" s="6">
        <v>69215.573838</v>
      </c>
      <c r="AV4" s="6">
        <f>AU4/$AU$680*$AV$680</f>
        <v>67828.94018084787</v>
      </c>
      <c r="AW4" s="6">
        <v>4766049.460497</v>
      </c>
      <c r="AX4" s="6">
        <f>AW4/$AW$680*$AX$680</f>
        <v>4674449.167097157</v>
      </c>
      <c r="AY4" s="6"/>
      <c r="AZ4" s="6"/>
      <c r="BA4" s="6"/>
      <c r="BB4" s="6"/>
      <c r="BC4" s="6">
        <v>151241.958542</v>
      </c>
      <c r="BD4" s="6">
        <f>AG4+AI4+AK4+AM4+AO4+AQ4+AS4+AU4+AW4+AY4+BA4+BC4</f>
        <v>63289262.108314</v>
      </c>
      <c r="BG4" s="6">
        <f>AH4+AJ4+AL4+AN4+AP4+AR4+AT4+AV4+AX4+AZ4+BB4</f>
        <v>45596213.08720425</v>
      </c>
      <c r="BJ4" s="52"/>
      <c r="BK4" s="6">
        <f t="shared" si="0"/>
        <v>114914917.160092</v>
      </c>
      <c r="BL4" s="6">
        <f t="shared" si="1"/>
        <v>98646780.06185511</v>
      </c>
    </row>
    <row r="5" spans="1:64" ht="12.75">
      <c r="A5" t="s">
        <v>638</v>
      </c>
      <c r="B5" t="s">
        <v>4</v>
      </c>
      <c r="J5"/>
      <c r="K5"/>
      <c r="L5"/>
      <c r="M5"/>
      <c r="V5"/>
      <c r="X5"/>
      <c r="Z5" s="12">
        <f>Z6+Z7</f>
        <v>32069634.624929003</v>
      </c>
      <c r="AC5" s="12">
        <f>AC6+AC7</f>
        <v>32954783.775935534</v>
      </c>
      <c r="AF5" s="51"/>
      <c r="AG5"/>
      <c r="AM5"/>
      <c r="AO5"/>
      <c r="AU5"/>
      <c r="AW5"/>
      <c r="AY5"/>
      <c r="BA5"/>
      <c r="BC5"/>
      <c r="BD5" s="1">
        <f>BD6+BD7</f>
        <v>38889610.073696</v>
      </c>
      <c r="BG5" s="1">
        <f>BG6+BG7</f>
        <v>27979230.441343136</v>
      </c>
      <c r="BJ5" s="52"/>
      <c r="BK5" s="1">
        <f t="shared" si="0"/>
        <v>70959244.698625</v>
      </c>
      <c r="BL5" s="1">
        <f t="shared" si="1"/>
        <v>60934014.217278674</v>
      </c>
    </row>
    <row r="6" spans="1:64" ht="12.75">
      <c r="A6" s="3" t="s">
        <v>639</v>
      </c>
      <c r="B6" s="3" t="s">
        <v>5</v>
      </c>
      <c r="C6" s="3" t="s">
        <v>1343</v>
      </c>
      <c r="D6" s="3"/>
      <c r="E6" s="4"/>
      <c r="F6" s="4">
        <v>4947901.273656</v>
      </c>
      <c r="G6" s="4">
        <f>F6*RPI_inc</f>
        <v>5084467.550848205</v>
      </c>
      <c r="H6" s="4"/>
      <c r="I6" s="4"/>
      <c r="J6" s="4">
        <v>139608.201075</v>
      </c>
      <c r="K6" s="4">
        <f>J6*RPI_inc</f>
        <v>143461.50598789807</v>
      </c>
      <c r="L6" s="3"/>
      <c r="M6" s="4"/>
      <c r="N6" s="4"/>
      <c r="O6" s="4"/>
      <c r="P6" s="4"/>
      <c r="Q6" s="4"/>
      <c r="R6" s="4"/>
      <c r="S6" s="4"/>
      <c r="T6" s="4">
        <v>188709.593689</v>
      </c>
      <c r="U6" s="4">
        <f>T6*RPI_inc</f>
        <v>193918.13873774098</v>
      </c>
      <c r="V6" s="3"/>
      <c r="W6" s="4"/>
      <c r="X6" s="3"/>
      <c r="Y6" s="4"/>
      <c r="Z6" s="13">
        <f>D6+F6+H6+J6+L6+N6+P6+R6+T6+V6+X6</f>
        <v>5276219.06842</v>
      </c>
      <c r="AC6" s="13">
        <f>E6+G6+I6+K6+M6+O6+Q6+S6+U6+W6+Y6</f>
        <v>5421847.195573844</v>
      </c>
      <c r="AF6" s="51"/>
      <c r="AG6" s="3"/>
      <c r="AH6" s="4"/>
      <c r="AI6" s="4">
        <v>5466336.491211</v>
      </c>
      <c r="AJ6" s="4">
        <f>AI6/$AI$680*$AJ$680</f>
        <v>3630843.7165463204</v>
      </c>
      <c r="AK6" s="4"/>
      <c r="AL6" s="4"/>
      <c r="AM6" s="4">
        <v>201641.105308</v>
      </c>
      <c r="AN6" s="4">
        <f>AM6/$AM$680*$AN$680</f>
        <v>197673.55911353405</v>
      </c>
      <c r="AO6" s="3"/>
      <c r="AP6" s="4"/>
      <c r="AQ6" s="4"/>
      <c r="AR6" s="4"/>
      <c r="AS6" s="4">
        <v>267699.608761</v>
      </c>
      <c r="AT6" s="4">
        <f>AS6/$AS$680*$AT$680</f>
        <v>262336.63993397873</v>
      </c>
      <c r="AU6" s="3"/>
      <c r="AV6" s="4"/>
      <c r="AW6" s="3"/>
      <c r="AX6" s="4"/>
      <c r="AY6" s="4"/>
      <c r="AZ6" s="4"/>
      <c r="BA6" s="4"/>
      <c r="BB6" s="4"/>
      <c r="BC6" s="4">
        <v>15457.154099</v>
      </c>
      <c r="BD6" s="4">
        <f>AG6+AI6+AK6+AM6+AO6+AQ6+AS6+AU6+AW6+AY6+BA6+BC6</f>
        <v>5951134.359379</v>
      </c>
      <c r="BG6" s="4">
        <f>AH6+AJ6+AL6+AN6+AP6+AR6+AT6+AV6+AX6+AZ6+BB6</f>
        <v>4090853.915593833</v>
      </c>
      <c r="BJ6" s="52"/>
      <c r="BK6" s="4">
        <f t="shared" si="0"/>
        <v>11227353.427799001</v>
      </c>
      <c r="BL6" s="4">
        <f t="shared" si="1"/>
        <v>9512701.111167677</v>
      </c>
    </row>
    <row r="7" spans="1:64" ht="12.75">
      <c r="A7" s="5" t="s">
        <v>640</v>
      </c>
      <c r="B7" s="5" t="s">
        <v>6</v>
      </c>
      <c r="C7" s="5" t="s">
        <v>1343</v>
      </c>
      <c r="D7" s="6">
        <v>21898043.237566</v>
      </c>
      <c r="E7" s="6">
        <f>D7*RPI_inc</f>
        <v>22502447.827987146</v>
      </c>
      <c r="F7" s="6"/>
      <c r="G7" s="6"/>
      <c r="H7" s="6"/>
      <c r="I7" s="6"/>
      <c r="J7" s="6">
        <v>628880.168031</v>
      </c>
      <c r="K7" s="6">
        <f>J7*RPI_inc</f>
        <v>646237.7947494776</v>
      </c>
      <c r="L7" s="6">
        <v>2429133.266391</v>
      </c>
      <c r="M7" s="6">
        <f>L7*RPI_inc</f>
        <v>2496179.4075015793</v>
      </c>
      <c r="N7" s="6"/>
      <c r="O7" s="6"/>
      <c r="P7" s="6"/>
      <c r="Q7" s="6"/>
      <c r="R7" s="6"/>
      <c r="S7" s="6"/>
      <c r="T7" s="6"/>
      <c r="U7" s="6"/>
      <c r="V7" s="6">
        <v>49484.538673</v>
      </c>
      <c r="W7" s="6">
        <f>V7*RPI_inc</f>
        <v>50850.35396546072</v>
      </c>
      <c r="X7" s="6">
        <v>1787874.345848</v>
      </c>
      <c r="Y7" s="6">
        <f>X7*RPI_inc</f>
        <v>1837221.1961580296</v>
      </c>
      <c r="Z7" s="14">
        <f>D7+F7+H7+J7+L7+N7+P7+R7+T7+V7+X7</f>
        <v>26793415.556509003</v>
      </c>
      <c r="AC7" s="14">
        <f>E7+G7+I7+K7+M7+O7+Q7+S7+U7+W7+Y7</f>
        <v>27532936.58036169</v>
      </c>
      <c r="AF7" s="51"/>
      <c r="AG7" s="6">
        <v>26165131.270797</v>
      </c>
      <c r="AH7" s="6">
        <f>AG7/$AG$680*$AH$680</f>
        <v>17800395.90961061</v>
      </c>
      <c r="AI7" s="6"/>
      <c r="AJ7" s="6"/>
      <c r="AK7" s="6"/>
      <c r="AL7" s="6"/>
      <c r="AM7" s="6">
        <v>908314.061862</v>
      </c>
      <c r="AN7" s="6">
        <f>AM7/$AM$680*$AN$680</f>
        <v>890441.8229947519</v>
      </c>
      <c r="AO7" s="6">
        <v>3072653.95251</v>
      </c>
      <c r="AP7" s="6">
        <f>AO7/$AO$680*$AP$680</f>
        <v>2535872.2363901166</v>
      </c>
      <c r="AQ7" s="6"/>
      <c r="AR7" s="6"/>
      <c r="AS7" s="6"/>
      <c r="AT7" s="6"/>
      <c r="AU7" s="6">
        <v>70197.764786</v>
      </c>
      <c r="AV7" s="6">
        <f>AU7/$AU$680*$AV$680</f>
        <v>68791.45435741151</v>
      </c>
      <c r="AW7" s="6">
        <v>2643684.965043</v>
      </c>
      <c r="AX7" s="6">
        <f>AW7/$AW$680*$AX$680</f>
        <v>2592875.102396413</v>
      </c>
      <c r="AY7" s="6"/>
      <c r="AZ7" s="6"/>
      <c r="BA7" s="6"/>
      <c r="BB7" s="6"/>
      <c r="BC7" s="6">
        <v>78493.699319</v>
      </c>
      <c r="BD7" s="6">
        <f>AG7+AI7+AK7+AM7+AO7+AQ7+AS7+AU7+AW7+AY7+BA7+BC7</f>
        <v>32938475.714317</v>
      </c>
      <c r="BG7" s="6">
        <f>AH7+AJ7+AL7+AN7+AP7+AR7+AT7+AV7+AX7+AZ7+BB7</f>
        <v>23888376.525749303</v>
      </c>
      <c r="BJ7" s="52"/>
      <c r="BK7" s="6">
        <f t="shared" si="0"/>
        <v>59731891.270826004</v>
      </c>
      <c r="BL7" s="6">
        <f t="shared" si="1"/>
        <v>51421313.10611099</v>
      </c>
    </row>
    <row r="8" spans="1:64" ht="12.75">
      <c r="A8" t="s">
        <v>641</v>
      </c>
      <c r="B8" t="s">
        <v>7</v>
      </c>
      <c r="J8"/>
      <c r="K8"/>
      <c r="L8"/>
      <c r="M8"/>
      <c r="V8"/>
      <c r="X8"/>
      <c r="Z8" s="12">
        <f>Z9+Z10</f>
        <v>159210634.252532</v>
      </c>
      <c r="AC8" s="12">
        <f>AC9+AC10</f>
        <v>163604982.9686316</v>
      </c>
      <c r="AF8" s="51"/>
      <c r="AG8"/>
      <c r="AM8"/>
      <c r="AO8"/>
      <c r="AU8"/>
      <c r="AW8"/>
      <c r="AY8"/>
      <c r="BA8"/>
      <c r="BC8"/>
      <c r="BD8" s="1">
        <f>BD9+BD10</f>
        <v>191305263.22633198</v>
      </c>
      <c r="BG8" s="1">
        <f>BG9+BG10</f>
        <v>134633642.46120268</v>
      </c>
      <c r="BJ8" s="52"/>
      <c r="BK8" s="1">
        <f t="shared" si="0"/>
        <v>350515897.47886395</v>
      </c>
      <c r="BL8" s="1">
        <f t="shared" si="1"/>
        <v>298238625.42983425</v>
      </c>
    </row>
    <row r="9" spans="1:64" ht="12.75">
      <c r="A9" s="3" t="s">
        <v>642</v>
      </c>
      <c r="B9" s="3" t="s">
        <v>8</v>
      </c>
      <c r="C9" s="3" t="s">
        <v>1343</v>
      </c>
      <c r="D9" s="3"/>
      <c r="E9" s="4"/>
      <c r="F9" s="4">
        <v>25119743.916189</v>
      </c>
      <c r="G9" s="4">
        <f>F9*RPI_inc</f>
        <v>25813070.181391668</v>
      </c>
      <c r="H9" s="4"/>
      <c r="I9" s="4"/>
      <c r="J9" s="4">
        <v>241639.505589</v>
      </c>
      <c r="K9" s="4">
        <f>J9*RPI_inc</f>
        <v>248308.96115727388</v>
      </c>
      <c r="L9" s="3"/>
      <c r="M9" s="4"/>
      <c r="N9" s="4"/>
      <c r="O9" s="4"/>
      <c r="P9" s="4"/>
      <c r="Q9" s="4"/>
      <c r="R9" s="4"/>
      <c r="S9" s="4"/>
      <c r="T9" s="4">
        <v>489813.847709</v>
      </c>
      <c r="U9" s="4">
        <f>T9*RPI_inc</f>
        <v>503333.12588355836</v>
      </c>
      <c r="V9" s="3"/>
      <c r="W9" s="4"/>
      <c r="X9" s="3"/>
      <c r="Y9" s="4"/>
      <c r="Z9" s="13">
        <f>D9+F9+H9+J9+L9+N9+P9+R9+T9+V9+X9</f>
        <v>25851197.269487</v>
      </c>
      <c r="AC9" s="13">
        <f>E9+G9+I9+K9+M9+O9+Q9+S9+U9+W9+Y9</f>
        <v>26564712.268432498</v>
      </c>
      <c r="AF9" s="51"/>
      <c r="AG9" s="3"/>
      <c r="AH9" s="4"/>
      <c r="AI9" s="4">
        <v>27751760.842525</v>
      </c>
      <c r="AJ9" s="4">
        <f>AI9/$AI$680*$AJ$680</f>
        <v>18433242.56386117</v>
      </c>
      <c r="AK9" s="4"/>
      <c r="AL9" s="4"/>
      <c r="AM9" s="4">
        <v>349008.558364</v>
      </c>
      <c r="AN9" s="4">
        <f>AM9/$AM$680*$AN$680</f>
        <v>342141.3693776172</v>
      </c>
      <c r="AO9" s="3"/>
      <c r="AP9" s="4"/>
      <c r="AQ9" s="4"/>
      <c r="AR9" s="4"/>
      <c r="AS9" s="4">
        <v>694840.006988</v>
      </c>
      <c r="AT9" s="4">
        <f>AS9/$AS$680*$AT$680</f>
        <v>680919.9070876271</v>
      </c>
      <c r="AU9" s="3"/>
      <c r="AV9" s="4"/>
      <c r="AW9" s="3"/>
      <c r="AX9" s="4"/>
      <c r="AY9" s="4"/>
      <c r="AZ9" s="4"/>
      <c r="BA9" s="4"/>
      <c r="BB9" s="4"/>
      <c r="BC9" s="4">
        <v>75733.386855</v>
      </c>
      <c r="BD9" s="4">
        <f>AG9+AI9+AK9+AM9+AO9+AQ9+AS9+AU9+AW9+AY9+BA9+BC9</f>
        <v>28871342.794732</v>
      </c>
      <c r="BG9" s="4">
        <f>AH9+AJ9+AL9+AN9+AP9+AR9+AT9+AV9+AX9+AZ9+BB9</f>
        <v>19456303.840326414</v>
      </c>
      <c r="BJ9" s="52"/>
      <c r="BK9" s="4">
        <f t="shared" si="0"/>
        <v>54722540.064219</v>
      </c>
      <c r="BL9" s="4">
        <f t="shared" si="1"/>
        <v>46021016.10875891</v>
      </c>
    </row>
    <row r="10" spans="1:64" ht="12.75">
      <c r="A10" s="5" t="s">
        <v>643</v>
      </c>
      <c r="B10" s="5" t="s">
        <v>9</v>
      </c>
      <c r="C10" s="5" t="s">
        <v>1343</v>
      </c>
      <c r="D10" s="6">
        <v>116952833.403323</v>
      </c>
      <c r="E10" s="6">
        <f>D10*RPI_inc</f>
        <v>120180830.92825547</v>
      </c>
      <c r="F10" s="6"/>
      <c r="G10" s="6"/>
      <c r="H10" s="6"/>
      <c r="I10" s="6"/>
      <c r="J10" s="6">
        <v>1184730.124886</v>
      </c>
      <c r="K10" s="6">
        <f>J10*RPI_inc</f>
        <v>1217429.6824730872</v>
      </c>
      <c r="L10" s="6">
        <v>8960145.953837</v>
      </c>
      <c r="M10" s="6">
        <f>L10*RPI_inc</f>
        <v>9207453.59162868</v>
      </c>
      <c r="N10" s="6"/>
      <c r="O10" s="6"/>
      <c r="P10" s="6"/>
      <c r="Q10" s="6"/>
      <c r="R10" s="6"/>
      <c r="S10" s="6"/>
      <c r="T10" s="6"/>
      <c r="U10" s="6"/>
      <c r="V10" s="6">
        <v>54494.084563</v>
      </c>
      <c r="W10" s="6">
        <f>V10*RPI_inc</f>
        <v>55998.167576416134</v>
      </c>
      <c r="X10" s="6">
        <v>6207233.416436</v>
      </c>
      <c r="Y10" s="6">
        <f>X10*RPI_inc</f>
        <v>6378558.330265444</v>
      </c>
      <c r="Z10" s="14">
        <f>D10+F10+H10+J10+L10+N10+P10+R10+T10+V10+X10</f>
        <v>133359436.98304501</v>
      </c>
      <c r="AC10" s="14">
        <f>E10+G10+I10+K10+M10+O10+Q10+S10+U10+W10+Y10</f>
        <v>137040270.7001991</v>
      </c>
      <c r="AF10" s="51"/>
      <c r="AG10" s="6">
        <v>139742451.199473</v>
      </c>
      <c r="AH10" s="6">
        <f>AG10/$AG$680*$AH$680</f>
        <v>95068162.70042318</v>
      </c>
      <c r="AI10" s="6"/>
      <c r="AJ10" s="6"/>
      <c r="AK10" s="6"/>
      <c r="AL10" s="6"/>
      <c r="AM10" s="6">
        <v>1711147.984384</v>
      </c>
      <c r="AN10" s="6">
        <f>AM10/$AM$680*$AN$680</f>
        <v>1677478.9630639632</v>
      </c>
      <c r="AO10" s="6">
        <v>11333848.274626</v>
      </c>
      <c r="AP10" s="6">
        <f>AO10/$AO$680*$AP$680</f>
        <v>9353865.295375645</v>
      </c>
      <c r="AQ10" s="6"/>
      <c r="AR10" s="6"/>
      <c r="AS10" s="6"/>
      <c r="AT10" s="6"/>
      <c r="AU10" s="6">
        <v>77304.205171</v>
      </c>
      <c r="AV10" s="6">
        <f>AU10/$AU$680*$AV$680</f>
        <v>75755.52751385325</v>
      </c>
      <c r="AW10" s="6">
        <v>9178480.409239</v>
      </c>
      <c r="AX10" s="6">
        <f>AW10/$AW$680*$AX$680</f>
        <v>9002076.134499615</v>
      </c>
      <c r="AY10" s="6"/>
      <c r="AZ10" s="6"/>
      <c r="BA10" s="6"/>
      <c r="BB10" s="6"/>
      <c r="BC10" s="6">
        <v>390688.358707</v>
      </c>
      <c r="BD10" s="6">
        <f>AG10+AI10+AK10+AM10+AO10+AQ10+AS10+AU10+AW10+AY10+BA10+BC10</f>
        <v>162433920.43159997</v>
      </c>
      <c r="BG10" s="6">
        <f>AH10+AJ10+AL10+AN10+AP10+AR10+AT10+AV10+AX10+AZ10+BB10</f>
        <v>115177338.62087625</v>
      </c>
      <c r="BJ10" s="52"/>
      <c r="BK10" s="6">
        <f t="shared" si="0"/>
        <v>295793357.41464496</v>
      </c>
      <c r="BL10" s="6">
        <f t="shared" si="1"/>
        <v>252217609.32107535</v>
      </c>
    </row>
    <row r="11" spans="1:64" ht="12.75">
      <c r="A11" t="s">
        <v>644</v>
      </c>
      <c r="B11" t="s">
        <v>10</v>
      </c>
      <c r="J11"/>
      <c r="K11"/>
      <c r="L11"/>
      <c r="M11"/>
      <c r="V11"/>
      <c r="X11"/>
      <c r="Z11" s="12">
        <f>Z12+Z13</f>
        <v>57704085.71926001</v>
      </c>
      <c r="AC11" s="12">
        <f>AC12+AC13</f>
        <v>59296767.49070455</v>
      </c>
      <c r="AF11" s="51"/>
      <c r="AG11"/>
      <c r="AM11"/>
      <c r="AO11"/>
      <c r="AU11"/>
      <c r="AW11"/>
      <c r="AY11"/>
      <c r="BA11"/>
      <c r="BC11"/>
      <c r="BD11" s="1">
        <f>BD12+BD13</f>
        <v>69534150.693888</v>
      </c>
      <c r="BG11" s="1">
        <f>BG12+BG13</f>
        <v>49227920.3212096</v>
      </c>
      <c r="BJ11" s="52"/>
      <c r="BK11" s="1">
        <f t="shared" si="0"/>
        <v>127238236.413148</v>
      </c>
      <c r="BL11" s="1">
        <f t="shared" si="1"/>
        <v>108524687.81191415</v>
      </c>
    </row>
    <row r="12" spans="1:64" ht="12.75">
      <c r="A12" s="3" t="s">
        <v>645</v>
      </c>
      <c r="B12" s="3" t="s">
        <v>11</v>
      </c>
      <c r="C12" s="3" t="s">
        <v>1343</v>
      </c>
      <c r="D12" s="3"/>
      <c r="E12" s="4"/>
      <c r="F12" s="4">
        <v>8334351.010154</v>
      </c>
      <c r="G12" s="4">
        <f>F12*RPI_inc</f>
        <v>8564386.176039355</v>
      </c>
      <c r="H12" s="4"/>
      <c r="I12" s="4"/>
      <c r="J12" s="4">
        <v>134249.762796</v>
      </c>
      <c r="K12" s="4">
        <f>J12*RPI_inc</f>
        <v>137955.170261707</v>
      </c>
      <c r="L12" s="3"/>
      <c r="M12" s="4"/>
      <c r="N12" s="4"/>
      <c r="O12" s="4"/>
      <c r="P12" s="4"/>
      <c r="Q12" s="4"/>
      <c r="R12" s="4"/>
      <c r="S12" s="4"/>
      <c r="T12" s="4">
        <v>33358.280988</v>
      </c>
      <c r="U12" s="4">
        <f>T12*RPI_inc</f>
        <v>34278.99787301911</v>
      </c>
      <c r="V12" s="3"/>
      <c r="W12" s="4"/>
      <c r="X12" s="3"/>
      <c r="Y12" s="4"/>
      <c r="Z12" s="13">
        <f>D12+F12+H12+J12+L12+N12+P12+R12+T12+V12+X12</f>
        <v>8501959.053938</v>
      </c>
      <c r="AC12" s="13">
        <f>E12+G12+I12+K12+M12+O12+Q12+S12+U12+W12+Y12</f>
        <v>8736620.344174081</v>
      </c>
      <c r="AF12" s="51"/>
      <c r="AG12" s="3"/>
      <c r="AH12" s="4"/>
      <c r="AI12" s="4">
        <v>9207614.408138</v>
      </c>
      <c r="AJ12" s="4">
        <f>AI12/$AI$680*$AJ$680</f>
        <v>6115871.017439489</v>
      </c>
      <c r="AK12" s="4"/>
      <c r="AL12" s="4"/>
      <c r="AM12" s="4">
        <v>193901.72174</v>
      </c>
      <c r="AN12" s="4">
        <f>AM12/$AM$680*$AN$680</f>
        <v>190086.45779857875</v>
      </c>
      <c r="AO12" s="3"/>
      <c r="AP12" s="4"/>
      <c r="AQ12" s="4"/>
      <c r="AR12" s="4"/>
      <c r="AS12" s="4">
        <v>47321.381996</v>
      </c>
      <c r="AT12" s="4">
        <f>AS12/$AS$680*$AT$680</f>
        <v>46373.36754924492</v>
      </c>
      <c r="AU12" s="3"/>
      <c r="AV12" s="4"/>
      <c r="AW12" s="3"/>
      <c r="AX12" s="4"/>
      <c r="AY12" s="4"/>
      <c r="AZ12" s="4"/>
      <c r="BA12" s="4"/>
      <c r="BB12" s="4"/>
      <c r="BC12" s="4">
        <v>24907.246939</v>
      </c>
      <c r="BD12" s="4">
        <f>AG12+AI12+AK12+AM12+AO12+AQ12+AS12+AU12+AW12+AY12+BA12+BC12</f>
        <v>9473744.758813</v>
      </c>
      <c r="BG12" s="4">
        <f>AH12+AJ12+AL12+AN12+AP12+AR12+AT12+AV12+AX12+AZ12+BB12</f>
        <v>6352330.842787313</v>
      </c>
      <c r="BJ12" s="52"/>
      <c r="BK12" s="4">
        <f t="shared" si="0"/>
        <v>17975703.812751</v>
      </c>
      <c r="BL12" s="4">
        <f t="shared" si="1"/>
        <v>15088951.186961394</v>
      </c>
    </row>
    <row r="13" spans="1:64" ht="12.75">
      <c r="A13" s="5" t="s">
        <v>646</v>
      </c>
      <c r="B13" s="5" t="s">
        <v>12</v>
      </c>
      <c r="C13" s="5" t="s">
        <v>1343</v>
      </c>
      <c r="D13" s="6">
        <v>41911098.258091</v>
      </c>
      <c r="E13" s="6">
        <f>D13*RPI_inc</f>
        <v>43067880.1633037</v>
      </c>
      <c r="F13" s="6"/>
      <c r="G13" s="6"/>
      <c r="H13" s="6"/>
      <c r="I13" s="6"/>
      <c r="J13" s="6">
        <v>729149.951485</v>
      </c>
      <c r="K13" s="6">
        <f>J13*RPI_inc</f>
        <v>749275.1093816136</v>
      </c>
      <c r="L13" s="6">
        <v>4279434.044554</v>
      </c>
      <c r="M13" s="6">
        <f>L13*RPI_inc</f>
        <v>4397550.058522581</v>
      </c>
      <c r="N13" s="6"/>
      <c r="O13" s="6"/>
      <c r="P13" s="6"/>
      <c r="Q13" s="6"/>
      <c r="R13" s="6"/>
      <c r="S13" s="6"/>
      <c r="T13" s="6"/>
      <c r="U13" s="6"/>
      <c r="V13" s="6">
        <v>49280.898596</v>
      </c>
      <c r="W13" s="6">
        <f>V13*RPI_inc</f>
        <v>50641.09324939278</v>
      </c>
      <c r="X13" s="6">
        <v>2233163.512596</v>
      </c>
      <c r="Y13" s="6">
        <f>X13*RPI_inc</f>
        <v>2294800.7220731718</v>
      </c>
      <c r="Z13" s="14">
        <f>D13+F13+H13+J13+L13+N13+P13+R13+T13+V13+X13</f>
        <v>49202126.665322006</v>
      </c>
      <c r="AC13" s="14">
        <f>E13+G13+I13+K13+M13+O13+Q13+S13+U13+W13+Y13</f>
        <v>50560147.14653047</v>
      </c>
      <c r="AF13" s="51"/>
      <c r="AG13" s="6">
        <v>50077962.479542</v>
      </c>
      <c r="AH13" s="6">
        <f>AG13/$AG$680*$AH$680</f>
        <v>34068529.95526059</v>
      </c>
      <c r="AI13" s="6"/>
      <c r="AJ13" s="6"/>
      <c r="AK13" s="6"/>
      <c r="AL13" s="6"/>
      <c r="AM13" s="6">
        <v>1053137.287209</v>
      </c>
      <c r="AN13" s="6">
        <f>AM13/$AM$680*$AN$680</f>
        <v>1032415.4664783807</v>
      </c>
      <c r="AO13" s="6">
        <v>5413132.376652</v>
      </c>
      <c r="AP13" s="6">
        <f>AO13/$AO$680*$AP$680</f>
        <v>4467477.404880847</v>
      </c>
      <c r="AQ13" s="6"/>
      <c r="AR13" s="6"/>
      <c r="AS13" s="6"/>
      <c r="AT13" s="6"/>
      <c r="AU13" s="6">
        <v>69908.885095</v>
      </c>
      <c r="AV13" s="6">
        <f>AU13/$AU$680*$AV$680</f>
        <v>68508.36195213634</v>
      </c>
      <c r="AW13" s="6">
        <v>3302122.890484</v>
      </c>
      <c r="AX13" s="6">
        <f>AW13/$AW$680*$AX$680</f>
        <v>3238658.2898503486</v>
      </c>
      <c r="AY13" s="6"/>
      <c r="AZ13" s="6"/>
      <c r="BA13" s="6"/>
      <c r="BB13" s="6"/>
      <c r="BC13" s="6">
        <v>144142.016093</v>
      </c>
      <c r="BD13" s="6">
        <f>AG13+AI13+AK13+AM13+AO13+AQ13+AS13+AU13+AW13+AY13+BA13+BC13</f>
        <v>60060405.935075</v>
      </c>
      <c r="BG13" s="6">
        <f>AH13+AJ13+AL13+AN13+AP13+AR13+AT13+AV13+AX13+AZ13+BB13</f>
        <v>42875589.47842229</v>
      </c>
      <c r="BJ13" s="52"/>
      <c r="BK13" s="6">
        <f t="shared" si="0"/>
        <v>109262532.600397</v>
      </c>
      <c r="BL13" s="6">
        <f t="shared" si="1"/>
        <v>93435736.62495276</v>
      </c>
    </row>
    <row r="14" spans="1:64" ht="12.75">
      <c r="A14" t="s">
        <v>647</v>
      </c>
      <c r="B14" t="s">
        <v>13</v>
      </c>
      <c r="J14"/>
      <c r="K14"/>
      <c r="L14"/>
      <c r="M14"/>
      <c r="V14"/>
      <c r="X14"/>
      <c r="Z14" s="12">
        <f>Z15+Z16</f>
        <v>54645193.457593</v>
      </c>
      <c r="AC14" s="12">
        <f>AC15+AC16</f>
        <v>56153447.20483017</v>
      </c>
      <c r="AF14" s="51"/>
      <c r="AG14"/>
      <c r="AM14"/>
      <c r="AO14"/>
      <c r="AU14"/>
      <c r="AW14"/>
      <c r="AY14"/>
      <c r="BA14"/>
      <c r="BC14"/>
      <c r="BD14" s="1">
        <f>BD15+BD16</f>
        <v>66250976.607806996</v>
      </c>
      <c r="BG14" s="1">
        <f>BG15+BG16</f>
        <v>47451171.761791274</v>
      </c>
      <c r="BJ14" s="52"/>
      <c r="BK14" s="1">
        <f t="shared" si="0"/>
        <v>120896170.0654</v>
      </c>
      <c r="BL14" s="1">
        <f t="shared" si="1"/>
        <v>103604618.96662144</v>
      </c>
    </row>
    <row r="15" spans="1:64" ht="12.75">
      <c r="A15" s="3" t="s">
        <v>648</v>
      </c>
      <c r="B15" s="3" t="s">
        <v>14</v>
      </c>
      <c r="C15" s="3" t="s">
        <v>1343</v>
      </c>
      <c r="D15" s="3"/>
      <c r="E15" s="4"/>
      <c r="F15" s="4">
        <v>7394715.807346</v>
      </c>
      <c r="G15" s="4">
        <f>F15*RPI_inc</f>
        <v>7598816.243642175</v>
      </c>
      <c r="H15" s="4"/>
      <c r="I15" s="4"/>
      <c r="J15" s="4">
        <v>122418.872573</v>
      </c>
      <c r="K15" s="4">
        <f>J15*RPI_inc</f>
        <v>125797.73742108705</v>
      </c>
      <c r="L15" s="3"/>
      <c r="M15" s="4"/>
      <c r="N15" s="4"/>
      <c r="O15" s="4"/>
      <c r="P15" s="4"/>
      <c r="Q15" s="4"/>
      <c r="R15" s="4"/>
      <c r="S15" s="4"/>
      <c r="T15" s="4">
        <v>55024.770603</v>
      </c>
      <c r="U15" s="4">
        <f>T15*RPI_inc</f>
        <v>56543.501001808916</v>
      </c>
      <c r="V15" s="3"/>
      <c r="W15" s="4"/>
      <c r="X15" s="3"/>
      <c r="Y15" s="4"/>
      <c r="Z15" s="13">
        <f>D15+F15+H15+J15+L15+N15+P15+R15+T15+V15+X15</f>
        <v>7572159.450522001</v>
      </c>
      <c r="AC15" s="13">
        <f>E15+G15+I15+K15+M15+O15+Q15+S15+U15+W15+Y15</f>
        <v>7781157.48206507</v>
      </c>
      <c r="AF15" s="51"/>
      <c r="AG15" s="3"/>
      <c r="AH15" s="4"/>
      <c r="AI15" s="4">
        <v>8169525.345027</v>
      </c>
      <c r="AJ15" s="4">
        <f>AI15/$AI$680*$AJ$680</f>
        <v>5426352.697798499</v>
      </c>
      <c r="AK15" s="4"/>
      <c r="AL15" s="4"/>
      <c r="AM15" s="4">
        <v>176813.944927</v>
      </c>
      <c r="AN15" s="4">
        <f>AM15/$AM$680*$AN$680</f>
        <v>173334.90481138424</v>
      </c>
      <c r="AO15" s="3"/>
      <c r="AP15" s="4"/>
      <c r="AQ15" s="4"/>
      <c r="AR15" s="4"/>
      <c r="AS15" s="4">
        <v>78057.025479</v>
      </c>
      <c r="AT15" s="4">
        <f>AS15/$AS$680*$AT$680</f>
        <v>76493.26751793546</v>
      </c>
      <c r="AU15" s="3"/>
      <c r="AV15" s="4"/>
      <c r="AW15" s="3"/>
      <c r="AX15" s="4"/>
      <c r="AY15" s="4"/>
      <c r="AZ15" s="4"/>
      <c r="BA15" s="4"/>
      <c r="BB15" s="4"/>
      <c r="BC15" s="4">
        <v>22183.316116</v>
      </c>
      <c r="BD15" s="4">
        <f>AG15+AI15+AK15+AM15+AO15+AQ15+AS15+AU15+AW15+AY15+BA15+BC15</f>
        <v>8446579.631548999</v>
      </c>
      <c r="BG15" s="4">
        <f>AH15+AJ15+AL15+AN15+AP15+AR15+AT15+AV15+AX15+AZ15+BB15</f>
        <v>5676180.870127819</v>
      </c>
      <c r="BJ15" s="52"/>
      <c r="BK15" s="4">
        <f t="shared" si="0"/>
        <v>16018739.082070999</v>
      </c>
      <c r="BL15" s="4">
        <f t="shared" si="1"/>
        <v>13457338.35219289</v>
      </c>
    </row>
    <row r="16" spans="1:64" ht="12.75">
      <c r="A16" s="5" t="s">
        <v>649</v>
      </c>
      <c r="B16" s="5" t="s">
        <v>15</v>
      </c>
      <c r="C16" s="5" t="s">
        <v>1343</v>
      </c>
      <c r="D16" s="6">
        <v>39043517.567774</v>
      </c>
      <c r="E16" s="6">
        <f>D16*RPI_inc</f>
        <v>40121151.81062126</v>
      </c>
      <c r="F16" s="6"/>
      <c r="G16" s="6"/>
      <c r="H16" s="6"/>
      <c r="I16" s="6"/>
      <c r="J16" s="6">
        <v>680645.1379</v>
      </c>
      <c r="K16" s="6">
        <f>J16*RPI_inc</f>
        <v>699431.52174862</v>
      </c>
      <c r="L16" s="6">
        <v>3891051.800042</v>
      </c>
      <c r="M16" s="6">
        <f>L16*RPI_inc</f>
        <v>3998448.1342257494</v>
      </c>
      <c r="N16" s="6"/>
      <c r="O16" s="6"/>
      <c r="P16" s="6"/>
      <c r="Q16" s="6"/>
      <c r="R16" s="6"/>
      <c r="S16" s="6"/>
      <c r="T16" s="6"/>
      <c r="U16" s="6"/>
      <c r="V16" s="6">
        <v>50584.195088</v>
      </c>
      <c r="W16" s="6">
        <f>V16*RPI_inc</f>
        <v>51980.36183140552</v>
      </c>
      <c r="X16" s="6">
        <v>3407235.306267</v>
      </c>
      <c r="Y16" s="6">
        <f>X16*RPI_inc</f>
        <v>3501277.8943380634</v>
      </c>
      <c r="Z16" s="14">
        <f>D16+F16+H16+J16+L16+N16+P16+R16+T16+V16+X16</f>
        <v>47073034.007071</v>
      </c>
      <c r="AC16" s="14">
        <f>E16+G16+I16+K16+M16+O16+Q16+S16+U16+W16+Y16</f>
        <v>48372289.722765096</v>
      </c>
      <c r="AF16" s="51"/>
      <c r="AG16" s="6">
        <v>46651600.389661</v>
      </c>
      <c r="AH16" s="6">
        <f>AG16/$AG$680*$AH$680</f>
        <v>31737542.157097522</v>
      </c>
      <c r="AI16" s="6"/>
      <c r="AJ16" s="6"/>
      <c r="AK16" s="6"/>
      <c r="AL16" s="6"/>
      <c r="AM16" s="6">
        <v>983080.054549</v>
      </c>
      <c r="AN16" s="6">
        <f>AM16/$AM$680*$AN$680</f>
        <v>963736.6993173197</v>
      </c>
      <c r="AO16" s="6">
        <v>4921860.755125</v>
      </c>
      <c r="AP16" s="6">
        <f>AO16/$AO$680*$AP$680</f>
        <v>4062029.1881888905</v>
      </c>
      <c r="AQ16" s="6"/>
      <c r="AR16" s="6"/>
      <c r="AS16" s="6"/>
      <c r="AT16" s="6"/>
      <c r="AU16" s="6">
        <v>71757.715114</v>
      </c>
      <c r="AV16" s="6">
        <f>AU16/$AU$680*$AV$680</f>
        <v>70320.15334256558</v>
      </c>
      <c r="AW16" s="6">
        <v>5038193.412452</v>
      </c>
      <c r="AX16" s="6">
        <f>AW16/$AW$680*$AX$680</f>
        <v>4941362.693717152</v>
      </c>
      <c r="AY16" s="6"/>
      <c r="AZ16" s="6"/>
      <c r="BA16" s="6"/>
      <c r="BB16" s="6"/>
      <c r="BC16" s="6">
        <v>137904.649357</v>
      </c>
      <c r="BD16" s="6">
        <f>AG16+AI16+AK16+AM16+AO16+AQ16+AS16+AU16+AW16+AY16+BA16+BC16</f>
        <v>57804396.976257995</v>
      </c>
      <c r="BG16" s="6">
        <f>AH16+AJ16+AL16+AN16+AP16+AR16+AT16+AV16+AX16+AZ16+BB16</f>
        <v>41774990.891663454</v>
      </c>
      <c r="BJ16" s="52"/>
      <c r="BK16" s="6">
        <f t="shared" si="0"/>
        <v>104877430.983329</v>
      </c>
      <c r="BL16" s="6">
        <f t="shared" si="1"/>
        <v>90147280.61442855</v>
      </c>
    </row>
    <row r="17" spans="1:64" ht="12.75">
      <c r="A17" t="s">
        <v>650</v>
      </c>
      <c r="B17" t="s">
        <v>16</v>
      </c>
      <c r="J17"/>
      <c r="K17"/>
      <c r="L17"/>
      <c r="M17"/>
      <c r="V17"/>
      <c r="X17"/>
      <c r="Z17" s="12">
        <f>Z18+Z19</f>
        <v>64686672.75062</v>
      </c>
      <c r="AC17" s="12">
        <f>AC18+AC19</f>
        <v>66472079.854140304</v>
      </c>
      <c r="AF17" s="51"/>
      <c r="AG17"/>
      <c r="AM17"/>
      <c r="AO17"/>
      <c r="AU17"/>
      <c r="AW17"/>
      <c r="AY17"/>
      <c r="BA17"/>
      <c r="BC17"/>
      <c r="BD17" s="1">
        <f>BD18+BD19</f>
        <v>79015278.52711698</v>
      </c>
      <c r="BG17" s="1">
        <f>BG18+BG19</f>
        <v>56283592.06140614</v>
      </c>
      <c r="BJ17" s="52"/>
      <c r="BK17" s="1">
        <f t="shared" si="0"/>
        <v>143701951.277737</v>
      </c>
      <c r="BL17" s="1">
        <f t="shared" si="1"/>
        <v>122755671.91554645</v>
      </c>
    </row>
    <row r="18" spans="1:64" ht="12.75">
      <c r="A18" s="3" t="s">
        <v>651</v>
      </c>
      <c r="B18" s="3" t="s">
        <v>17</v>
      </c>
      <c r="C18" s="3" t="s">
        <v>1343</v>
      </c>
      <c r="D18" s="3"/>
      <c r="E18" s="4"/>
      <c r="F18" s="4">
        <v>8884075.821443</v>
      </c>
      <c r="G18" s="4">
        <f>F18*RPI_inc</f>
        <v>9129283.85897752</v>
      </c>
      <c r="H18" s="4"/>
      <c r="I18" s="4"/>
      <c r="J18" s="4">
        <v>140296.09932</v>
      </c>
      <c r="K18" s="4">
        <f>J18*RPI_inc</f>
        <v>144168.39080866243</v>
      </c>
      <c r="L18" s="3"/>
      <c r="M18" s="4"/>
      <c r="N18" s="4"/>
      <c r="O18" s="4"/>
      <c r="P18" s="4"/>
      <c r="Q18" s="4"/>
      <c r="R18" s="4"/>
      <c r="S18" s="4"/>
      <c r="T18" s="4">
        <v>29186.917654</v>
      </c>
      <c r="U18" s="4">
        <f>T18*RPI_inc</f>
        <v>29992.501368441615</v>
      </c>
      <c r="V18" s="3"/>
      <c r="W18" s="4"/>
      <c r="X18" s="3"/>
      <c r="Y18" s="4"/>
      <c r="Z18" s="13">
        <f>D18+F18+H18+J18+L18+N18+P18+R18+T18+V18+X18</f>
        <v>9053558.838417001</v>
      </c>
      <c r="AC18" s="13">
        <f>E18+G18+I18+K18+M18+O18+Q18+S18+U18+W18+Y18</f>
        <v>9303444.751154624</v>
      </c>
      <c r="AF18" s="51"/>
      <c r="AG18" s="3"/>
      <c r="AH18" s="4"/>
      <c r="AI18" s="4">
        <v>9814938.732104</v>
      </c>
      <c r="AJ18" s="4">
        <f>AI18/$AI$680*$AJ$680</f>
        <v>6519267.279108184</v>
      </c>
      <c r="AK18" s="4"/>
      <c r="AL18" s="4"/>
      <c r="AM18" s="4">
        <v>202634.661283</v>
      </c>
      <c r="AN18" s="4">
        <f>AM18/$AM$680*$AN$680</f>
        <v>198647.56560619222</v>
      </c>
      <c r="AO18" s="3"/>
      <c r="AP18" s="4"/>
      <c r="AQ18" s="4"/>
      <c r="AR18" s="4"/>
      <c r="AS18" s="4">
        <v>41403.970429</v>
      </c>
      <c r="AT18" s="4">
        <f>AS18/$AS$680*$AT$680</f>
        <v>40574.502639512575</v>
      </c>
      <c r="AU18" s="3"/>
      <c r="AV18" s="4"/>
      <c r="AW18" s="3"/>
      <c r="AX18" s="4"/>
      <c r="AY18" s="4"/>
      <c r="AZ18" s="4"/>
      <c r="BA18" s="4">
        <v>140394.425672</v>
      </c>
      <c r="BB18" s="4">
        <f>BA18/$BA$680*$BB$680</f>
        <v>140394.425672</v>
      </c>
      <c r="BC18" s="4">
        <v>26523.207679</v>
      </c>
      <c r="BD18" s="4">
        <f>AG18+AI18+AK18+AM18+AO18+AQ18+AS18+AU18+AW18+AY18+BA18+BC18</f>
        <v>10225894.997166999</v>
      </c>
      <c r="BG18" s="4">
        <f>AH18+AJ18+AL18+AN18+AP18+AR18+AT18+AV18+AX18+AZ18+BB18</f>
        <v>6898883.77302589</v>
      </c>
      <c r="BJ18" s="52"/>
      <c r="BK18" s="4">
        <f t="shared" si="0"/>
        <v>19279453.835584</v>
      </c>
      <c r="BL18" s="4">
        <f t="shared" si="1"/>
        <v>16202328.524180513</v>
      </c>
    </row>
    <row r="19" spans="1:64" ht="12.75">
      <c r="A19" s="5" t="s">
        <v>652</v>
      </c>
      <c r="B19" s="5" t="s">
        <v>18</v>
      </c>
      <c r="C19" s="5" t="s">
        <v>1343</v>
      </c>
      <c r="D19" s="6">
        <v>47807950.659702</v>
      </c>
      <c r="E19" s="6">
        <f>D19*RPI_inc</f>
        <v>49127490.69914176</v>
      </c>
      <c r="F19" s="6"/>
      <c r="G19" s="6"/>
      <c r="H19" s="6"/>
      <c r="I19" s="6"/>
      <c r="J19" s="6">
        <v>805896.339162</v>
      </c>
      <c r="K19" s="6">
        <f>J19*RPI_inc</f>
        <v>828139.7625358981</v>
      </c>
      <c r="L19" s="6">
        <v>3933183.004817</v>
      </c>
      <c r="M19" s="6">
        <f>L19*RPI_inc</f>
        <v>4041742.196032756</v>
      </c>
      <c r="N19" s="6"/>
      <c r="O19" s="6"/>
      <c r="P19" s="6"/>
      <c r="Q19" s="6"/>
      <c r="R19" s="6"/>
      <c r="S19" s="6"/>
      <c r="T19" s="6"/>
      <c r="U19" s="6"/>
      <c r="V19" s="6">
        <v>49891.818826</v>
      </c>
      <c r="W19" s="6">
        <f>V19*RPI_inc</f>
        <v>51268.875396569005</v>
      </c>
      <c r="X19" s="6">
        <v>3036192.089696</v>
      </c>
      <c r="Y19" s="6">
        <f>X19*RPI_inc</f>
        <v>3119993.569878692</v>
      </c>
      <c r="Z19" s="14">
        <f>D19+F19+H19+J19+L19+N19+P19+R19+T19+V19+X19</f>
        <v>55633113.912203</v>
      </c>
      <c r="AC19" s="14">
        <f>E19+G19+I19+K19+M19+O19+Q19+S19+U19+W19+Y19</f>
        <v>57168635.10298568</v>
      </c>
      <c r="AF19" s="51"/>
      <c r="AG19" s="6">
        <v>57123885.053481</v>
      </c>
      <c r="AH19" s="6">
        <f>AG19/$AG$680*$AH$680</f>
        <v>38861940.31756818</v>
      </c>
      <c r="AI19" s="6"/>
      <c r="AJ19" s="6"/>
      <c r="AK19" s="6"/>
      <c r="AL19" s="6"/>
      <c r="AM19" s="6">
        <v>1163984.832844</v>
      </c>
      <c r="AN19" s="6">
        <f>AM19/$AM$680*$AN$680</f>
        <v>1141081.9451271717</v>
      </c>
      <c r="AO19" s="6">
        <v>4975153.266766</v>
      </c>
      <c r="AP19" s="6">
        <f>AO19/$AO$680*$AP$680</f>
        <v>4106011.6876068646</v>
      </c>
      <c r="AQ19" s="6"/>
      <c r="AR19" s="6"/>
      <c r="AS19" s="6"/>
      <c r="AT19" s="6"/>
      <c r="AU19" s="6">
        <v>70775.524167</v>
      </c>
      <c r="AV19" s="6">
        <f>AU19/$AU$680*$AV$680</f>
        <v>69357.6391669819</v>
      </c>
      <c r="AW19" s="6">
        <v>4489541.111853</v>
      </c>
      <c r="AX19" s="6">
        <f>AW19/$AW$680*$AX$680</f>
        <v>4403255.124583051</v>
      </c>
      <c r="AY19" s="6"/>
      <c r="AZ19" s="6"/>
      <c r="BA19" s="6">
        <v>803061.574328</v>
      </c>
      <c r="BB19" s="6">
        <f>BA19/$BA$680*$BB$680</f>
        <v>803061.5743279998</v>
      </c>
      <c r="BC19" s="6">
        <v>162982.166511</v>
      </c>
      <c r="BD19" s="6">
        <f>AG19+AI19+AK19+AM19+AO19+AQ19+AS19+AU19+AW19+AY19+BA19+BC19</f>
        <v>68789383.52995</v>
      </c>
      <c r="BG19" s="6">
        <f>AH19+AJ19+AL19+AN19+AP19+AR19+AT19+AV19+AX19+AZ19+BB19</f>
        <v>49384708.28838025</v>
      </c>
      <c r="BJ19" s="52"/>
      <c r="BK19" s="6">
        <f t="shared" si="0"/>
        <v>124422497.44215299</v>
      </c>
      <c r="BL19" s="6">
        <f t="shared" si="1"/>
        <v>106553343.39136593</v>
      </c>
    </row>
    <row r="20" spans="1:64" ht="12.75">
      <c r="A20" t="s">
        <v>653</v>
      </c>
      <c r="B20" t="s">
        <v>19</v>
      </c>
      <c r="J20"/>
      <c r="K20"/>
      <c r="L20"/>
      <c r="M20"/>
      <c r="V20"/>
      <c r="X20"/>
      <c r="Z20" s="12">
        <f>Z21+Z22</f>
        <v>42673743.439633</v>
      </c>
      <c r="AC20" s="12">
        <f>AC21+AC22</f>
        <v>43851574.999537945</v>
      </c>
      <c r="AF20" s="51"/>
      <c r="AG20"/>
      <c r="AM20"/>
      <c r="AO20"/>
      <c r="AU20"/>
      <c r="AW20"/>
      <c r="AY20"/>
      <c r="BA20"/>
      <c r="BC20"/>
      <c r="BD20" s="1">
        <f>BD21+BD22</f>
        <v>51815503.221416004</v>
      </c>
      <c r="BG20" s="1">
        <f>BG21+BG22</f>
        <v>37345066.077877164</v>
      </c>
      <c r="BJ20" s="52"/>
      <c r="BK20" s="1">
        <f t="shared" si="0"/>
        <v>94489246.66104901</v>
      </c>
      <c r="BL20" s="1">
        <f t="shared" si="1"/>
        <v>81196641.07741511</v>
      </c>
    </row>
    <row r="21" spans="1:64" ht="12.75">
      <c r="A21" s="3" t="s">
        <v>654</v>
      </c>
      <c r="B21" s="3" t="s">
        <v>20</v>
      </c>
      <c r="C21" s="3" t="s">
        <v>1343</v>
      </c>
      <c r="D21" s="3"/>
      <c r="E21" s="4"/>
      <c r="F21" s="4">
        <v>6333144.545301</v>
      </c>
      <c r="G21" s="4">
        <f>F21*RPI_inc</f>
        <v>6507944.713218012</v>
      </c>
      <c r="H21" s="4"/>
      <c r="I21" s="4"/>
      <c r="J21" s="4">
        <v>254164.066773</v>
      </c>
      <c r="K21" s="4">
        <f>J21*RPI_inc</f>
        <v>261179.21086652228</v>
      </c>
      <c r="L21" s="3"/>
      <c r="M21" s="4"/>
      <c r="N21" s="4"/>
      <c r="O21" s="4"/>
      <c r="P21" s="4"/>
      <c r="Q21" s="4"/>
      <c r="R21" s="4"/>
      <c r="S21" s="4"/>
      <c r="T21" s="4">
        <v>44940.921278</v>
      </c>
      <c r="U21" s="4">
        <f>T21*RPI_inc</f>
        <v>46181.3288716603</v>
      </c>
      <c r="V21" s="3"/>
      <c r="W21" s="4"/>
      <c r="X21" s="3"/>
      <c r="Y21" s="4"/>
      <c r="Z21" s="13">
        <f>D21+F21+H21+J21+L21+N21+P21+R21+T21+V21+X21</f>
        <v>6632249.533352</v>
      </c>
      <c r="AC21" s="13">
        <f>E21+G21+I21+K21+M21+O21+Q21+S21+U21+W21+Y21</f>
        <v>6815305.252956194</v>
      </c>
      <c r="AF21" s="51"/>
      <c r="AG21" s="3"/>
      <c r="AH21" s="4"/>
      <c r="AI21" s="4">
        <v>6996723.907247</v>
      </c>
      <c r="AJ21" s="4">
        <f>AI21/$AI$680*$AJ$680</f>
        <v>4647355.880100466</v>
      </c>
      <c r="AK21" s="4"/>
      <c r="AL21" s="4"/>
      <c r="AM21" s="4">
        <v>367098.228893</v>
      </c>
      <c r="AN21" s="4">
        <f>AM21/$AM$680*$AN$680</f>
        <v>359875.10254277044</v>
      </c>
      <c r="AO21" s="3"/>
      <c r="AP21" s="4"/>
      <c r="AQ21" s="4"/>
      <c r="AR21" s="4"/>
      <c r="AS21" s="4">
        <v>63752.280996</v>
      </c>
      <c r="AT21" s="4">
        <f>AS21/$AS$680*$AT$680</f>
        <v>62475.09759922375</v>
      </c>
      <c r="AU21" s="3"/>
      <c r="AV21" s="4"/>
      <c r="AW21" s="3"/>
      <c r="AX21" s="4"/>
      <c r="AY21" s="4"/>
      <c r="AZ21" s="4"/>
      <c r="BA21" s="4"/>
      <c r="BB21" s="4"/>
      <c r="BC21" s="4">
        <v>19429.766227</v>
      </c>
      <c r="BD21" s="4">
        <f>AG21+AI21+AK21+AM21+AO21+AQ21+AS21+AU21+AW21+AY21+BA21+BC21</f>
        <v>7447004.183363001</v>
      </c>
      <c r="BG21" s="4">
        <f>AH21+AJ21+AL21+AN21+AP21+AR21+AT21+AV21+AX21+AZ21+BB21</f>
        <v>5069706.080242461</v>
      </c>
      <c r="BJ21" s="52"/>
      <c r="BK21" s="4">
        <f t="shared" si="0"/>
        <v>14079253.716715</v>
      </c>
      <c r="BL21" s="4">
        <f t="shared" si="1"/>
        <v>11885011.333198655</v>
      </c>
    </row>
    <row r="22" spans="1:64" ht="12.75">
      <c r="A22" s="5" t="s">
        <v>655</v>
      </c>
      <c r="B22" s="5" t="s">
        <v>21</v>
      </c>
      <c r="C22" s="5" t="s">
        <v>1343</v>
      </c>
      <c r="D22" s="6">
        <v>29272301.152781</v>
      </c>
      <c r="E22" s="6">
        <f>D22*RPI_inc</f>
        <v>30080241.52430149</v>
      </c>
      <c r="F22" s="6"/>
      <c r="G22" s="6"/>
      <c r="H22" s="6"/>
      <c r="I22" s="6"/>
      <c r="J22" s="6">
        <v>1128630.660059</v>
      </c>
      <c r="K22" s="6">
        <f>J22*RPI_inc</f>
        <v>1159781.824774004</v>
      </c>
      <c r="L22" s="6">
        <v>3186489.825486</v>
      </c>
      <c r="M22" s="6">
        <f>L22*RPI_inc</f>
        <v>3274439.6508178855</v>
      </c>
      <c r="N22" s="6"/>
      <c r="O22" s="6"/>
      <c r="P22" s="6"/>
      <c r="Q22" s="6"/>
      <c r="R22" s="6"/>
      <c r="S22" s="6"/>
      <c r="T22" s="6"/>
      <c r="U22" s="6"/>
      <c r="V22" s="6">
        <v>49606.722719</v>
      </c>
      <c r="W22" s="6">
        <f>V22*RPI_inc</f>
        <v>50975.91039489596</v>
      </c>
      <c r="X22" s="6">
        <v>2404465.545236</v>
      </c>
      <c r="Y22" s="6">
        <f>X22*RPI_inc</f>
        <v>2470830.836293469</v>
      </c>
      <c r="Z22" s="14">
        <f>D22+F22+H22+J22+L22+N22+P22+R22+T22+V22+X22</f>
        <v>36041493.906280994</v>
      </c>
      <c r="AC22" s="14">
        <f>E22+G22+I22+K22+M22+O22+Q22+S22+U22+W22+Y22</f>
        <v>37036269.74658175</v>
      </c>
      <c r="AF22" s="51"/>
      <c r="AG22" s="6">
        <v>34976348.980208</v>
      </c>
      <c r="AH22" s="6">
        <f>AG22/$AG$680*$AH$680</f>
        <v>23794753.898876324</v>
      </c>
      <c r="AI22" s="6"/>
      <c r="AJ22" s="6"/>
      <c r="AK22" s="6"/>
      <c r="AL22" s="6"/>
      <c r="AM22" s="6">
        <v>1630121.525998</v>
      </c>
      <c r="AN22" s="6">
        <f>AM22/$AM$680*$AN$680</f>
        <v>1598046.8036981423</v>
      </c>
      <c r="AO22" s="6">
        <v>4030647.759174</v>
      </c>
      <c r="AP22" s="6">
        <f>AO22/$AO$680*$AP$680</f>
        <v>3326507.9325993895</v>
      </c>
      <c r="AQ22" s="6"/>
      <c r="AR22" s="6"/>
      <c r="AS22" s="6"/>
      <c r="AT22" s="6"/>
      <c r="AU22" s="6">
        <v>70371.0926</v>
      </c>
      <c r="AV22" s="6">
        <f>AU22/$AU$680*$AV$680</f>
        <v>68961.30979998864</v>
      </c>
      <c r="AW22" s="6">
        <v>3555422.910826</v>
      </c>
      <c r="AX22" s="6">
        <f>AW22/$AW$680*$AX$680</f>
        <v>3487090.0526608597</v>
      </c>
      <c r="AY22" s="6"/>
      <c r="AZ22" s="6"/>
      <c r="BA22" s="6"/>
      <c r="BB22" s="6"/>
      <c r="BC22" s="6">
        <v>105586.769247</v>
      </c>
      <c r="BD22" s="6">
        <f>AG22+AI22+AK22+AM22+AO22+AQ22+AS22+AU22+AW22+AY22+BA22+BC22</f>
        <v>44368499.038053006</v>
      </c>
      <c r="BG22" s="6">
        <f>AH22+AJ22+AL22+AN22+AP22+AR22+AT22+AV22+AX22+AZ22+BB22</f>
        <v>32275359.9976347</v>
      </c>
      <c r="BJ22" s="52"/>
      <c r="BK22" s="6">
        <f t="shared" si="0"/>
        <v>80409992.944334</v>
      </c>
      <c r="BL22" s="6">
        <f t="shared" si="1"/>
        <v>69311629.74421644</v>
      </c>
    </row>
    <row r="23" spans="1:64" ht="12.75">
      <c r="A23" t="s">
        <v>656</v>
      </c>
      <c r="B23" t="s">
        <v>22</v>
      </c>
      <c r="J23"/>
      <c r="K23"/>
      <c r="L23"/>
      <c r="M23"/>
      <c r="V23"/>
      <c r="X23"/>
      <c r="Z23" s="12">
        <f>Z24+Z25</f>
        <v>50139247.129061</v>
      </c>
      <c r="AC23" s="12">
        <f>AC24+AC25</f>
        <v>51523132.93092468</v>
      </c>
      <c r="AF23" s="51"/>
      <c r="AG23"/>
      <c r="AM23"/>
      <c r="AO23"/>
      <c r="AU23"/>
      <c r="AW23"/>
      <c r="AY23"/>
      <c r="BA23"/>
      <c r="BC23"/>
      <c r="BD23" s="1">
        <f>BD24+BD25</f>
        <v>60534042.213506</v>
      </c>
      <c r="BG23" s="1">
        <f>BG24+BG25</f>
        <v>43011066.36834176</v>
      </c>
      <c r="BJ23" s="52"/>
      <c r="BK23" s="1">
        <f t="shared" si="0"/>
        <v>110673289.342567</v>
      </c>
      <c r="BL23" s="1">
        <f t="shared" si="1"/>
        <v>94534199.29926643</v>
      </c>
    </row>
    <row r="24" spans="1:64" ht="12.75">
      <c r="A24" s="3" t="s">
        <v>657</v>
      </c>
      <c r="B24" s="3" t="s">
        <v>23</v>
      </c>
      <c r="C24" s="3" t="s">
        <v>1343</v>
      </c>
      <c r="D24" s="3"/>
      <c r="E24" s="4"/>
      <c r="F24" s="4">
        <v>7158668.205048</v>
      </c>
      <c r="G24" s="4">
        <f>F24*RPI_inc</f>
        <v>7356253.527055695</v>
      </c>
      <c r="H24" s="4"/>
      <c r="I24" s="4"/>
      <c r="J24" s="4">
        <v>125951.053503</v>
      </c>
      <c r="K24" s="4">
        <f>J24*RPI_inc</f>
        <v>129427.40954448408</v>
      </c>
      <c r="L24" s="3"/>
      <c r="M24" s="4"/>
      <c r="N24" s="4"/>
      <c r="O24" s="4"/>
      <c r="P24" s="4"/>
      <c r="Q24" s="4"/>
      <c r="R24" s="4"/>
      <c r="S24" s="4"/>
      <c r="T24" s="4">
        <v>35747.793649</v>
      </c>
      <c r="U24" s="4">
        <f>T24*RPI_inc</f>
        <v>36734.46311277282</v>
      </c>
      <c r="V24" s="3"/>
      <c r="W24" s="4"/>
      <c r="X24" s="3"/>
      <c r="Y24" s="4"/>
      <c r="Z24" s="13">
        <f>D24+F24+H24+J24+L24+N24+P24+R24+T24+V24+X24</f>
        <v>7320367.052200001</v>
      </c>
      <c r="AC24" s="13">
        <f>E24+G24+I24+K24+M24+O24+Q24+S24+U24+W24+Y24</f>
        <v>7522415.399712951</v>
      </c>
      <c r="AF24" s="51"/>
      <c r="AG24" s="3"/>
      <c r="AH24" s="4"/>
      <c r="AI24" s="4">
        <v>7908744.955375</v>
      </c>
      <c r="AJ24" s="4">
        <f>AI24/$AI$680*$AJ$680</f>
        <v>5253137.448300255</v>
      </c>
      <c r="AK24" s="4"/>
      <c r="AL24" s="4"/>
      <c r="AM24" s="4">
        <v>181915.599853</v>
      </c>
      <c r="AN24" s="4">
        <f>AM24/$AM$680*$AN$680</f>
        <v>178336.17816312032</v>
      </c>
      <c r="AO24" s="3"/>
      <c r="AP24" s="4"/>
      <c r="AQ24" s="4"/>
      <c r="AR24" s="4"/>
      <c r="AS24" s="4">
        <v>50711.096277</v>
      </c>
      <c r="AT24" s="4">
        <f>AS24/$AS$680*$AT$680</f>
        <v>49695.173878845024</v>
      </c>
      <c r="AU24" s="3"/>
      <c r="AV24" s="4"/>
      <c r="AW24" s="3"/>
      <c r="AX24" s="4"/>
      <c r="AY24" s="4"/>
      <c r="AZ24" s="4"/>
      <c r="BA24" s="4"/>
      <c r="BB24" s="4"/>
      <c r="BC24" s="4">
        <v>21445.667839</v>
      </c>
      <c r="BD24" s="4">
        <f>AG24+AI24+AK24+AM24+AO24+AQ24+AS24+AU24+AW24+AY24+BA24+BC24</f>
        <v>8162817.319344</v>
      </c>
      <c r="BG24" s="4">
        <f>AH24+AJ24+AL24+AN24+AP24+AR24+AT24+AV24+AX24+AZ24+BB24</f>
        <v>5481168.800342221</v>
      </c>
      <c r="BJ24" s="52"/>
      <c r="BK24" s="4">
        <f t="shared" si="0"/>
        <v>15483184.371544</v>
      </c>
      <c r="BL24" s="4">
        <f t="shared" si="1"/>
        <v>13003584.20005517</v>
      </c>
    </row>
    <row r="25" spans="1:64" ht="12.75">
      <c r="A25" s="5" t="s">
        <v>658</v>
      </c>
      <c r="B25" s="5" t="s">
        <v>24</v>
      </c>
      <c r="C25" s="5" t="s">
        <v>1343</v>
      </c>
      <c r="D25" s="6">
        <v>36266518.173557</v>
      </c>
      <c r="E25" s="6">
        <f>D25*RPI_inc</f>
        <v>37267504.87473798</v>
      </c>
      <c r="F25" s="6"/>
      <c r="G25" s="6"/>
      <c r="H25" s="6"/>
      <c r="I25" s="6"/>
      <c r="J25" s="6">
        <v>661785.782947</v>
      </c>
      <c r="K25" s="6">
        <f>J25*RPI_inc</f>
        <v>680051.6325824799</v>
      </c>
      <c r="L25" s="6">
        <v>3512656.688258</v>
      </c>
      <c r="M25" s="6">
        <f>L25*RPI_inc</f>
        <v>3609608.9960018517</v>
      </c>
      <c r="N25" s="6"/>
      <c r="O25" s="6"/>
      <c r="P25" s="6"/>
      <c r="Q25" s="6"/>
      <c r="R25" s="6"/>
      <c r="S25" s="6"/>
      <c r="T25" s="6"/>
      <c r="U25" s="6"/>
      <c r="V25" s="6">
        <v>48588.522335</v>
      </c>
      <c r="W25" s="6">
        <f>V25*RPI_inc</f>
        <v>49929.606815583866</v>
      </c>
      <c r="X25" s="6">
        <v>2329330.909764</v>
      </c>
      <c r="Y25" s="6">
        <f>X25*RPI_inc</f>
        <v>2393622.4210738344</v>
      </c>
      <c r="Z25" s="14">
        <f>D25+F25+H25+J25+L25+N25+P25+R25+T25+V25+X25</f>
        <v>42818880.076860994</v>
      </c>
      <c r="AC25" s="14">
        <f>E25+G25+I25+K25+M25+O25+Q25+S25+U25+W25+Y25</f>
        <v>44000717.53121173</v>
      </c>
      <c r="AF25" s="51"/>
      <c r="AG25" s="6">
        <v>43333470.413373</v>
      </c>
      <c r="AH25" s="6">
        <f>AG25/$AG$680*$AH$680</f>
        <v>29480185.729331583</v>
      </c>
      <c r="AI25" s="6"/>
      <c r="AJ25" s="6"/>
      <c r="AK25" s="6"/>
      <c r="AL25" s="6"/>
      <c r="AM25" s="6">
        <v>955840.815386</v>
      </c>
      <c r="AN25" s="6">
        <f>AM25/$AM$680*$AN$680</f>
        <v>937033.4269628543</v>
      </c>
      <c r="AO25" s="6">
        <v>4443222.035744</v>
      </c>
      <c r="AP25" s="6">
        <f>AO25/$AO$680*$AP$680</f>
        <v>3667006.950573069</v>
      </c>
      <c r="AQ25" s="6"/>
      <c r="AR25" s="6"/>
      <c r="AS25" s="6"/>
      <c r="AT25" s="6"/>
      <c r="AU25" s="6">
        <v>68926.694148</v>
      </c>
      <c r="AV25" s="6">
        <f>AU25/$AU$680*$AV$680</f>
        <v>67545.84777655266</v>
      </c>
      <c r="AW25" s="6">
        <v>3444323.209321</v>
      </c>
      <c r="AX25" s="6">
        <f>AW25/$AW$680*$AX$680</f>
        <v>3378125.6133554745</v>
      </c>
      <c r="AY25" s="6"/>
      <c r="AZ25" s="6"/>
      <c r="BA25" s="6"/>
      <c r="BB25" s="6"/>
      <c r="BC25" s="6">
        <v>125441.72619</v>
      </c>
      <c r="BD25" s="6">
        <f>AG25+AI25+AK25+AM25+AO25+AQ25+AS25+AU25+AW25+AY25+BA25+BC25</f>
        <v>52371224.894162</v>
      </c>
      <c r="BG25" s="6">
        <f>AH25+AJ25+AL25+AN25+AP25+AR25+AT25+AV25+AX25+AZ25+BB25</f>
        <v>37529897.567999534</v>
      </c>
      <c r="BJ25" s="52"/>
      <c r="BK25" s="6">
        <f t="shared" si="0"/>
        <v>95190104.971023</v>
      </c>
      <c r="BL25" s="6">
        <f t="shared" si="1"/>
        <v>81530615.09921126</v>
      </c>
    </row>
    <row r="26" spans="1:64" ht="12.75">
      <c r="A26" t="s">
        <v>659</v>
      </c>
      <c r="B26" t="s">
        <v>25</v>
      </c>
      <c r="J26"/>
      <c r="K26"/>
      <c r="L26"/>
      <c r="M26"/>
      <c r="V26"/>
      <c r="X26"/>
      <c r="Z26" s="12">
        <f>Z27+Z28</f>
        <v>32434060.596286997</v>
      </c>
      <c r="AC26" s="12">
        <f>AC27+AC28</f>
        <v>33329268.213594284</v>
      </c>
      <c r="AF26" s="51"/>
      <c r="AG26"/>
      <c r="AM26"/>
      <c r="AO26"/>
      <c r="AU26"/>
      <c r="AW26"/>
      <c r="AY26"/>
      <c r="BA26"/>
      <c r="BC26"/>
      <c r="BD26" s="1">
        <f>BD27+BD28</f>
        <v>40300614.658781</v>
      </c>
      <c r="BG26" s="1">
        <f>BG27+BG28</f>
        <v>29418663.290926814</v>
      </c>
      <c r="BJ26" s="52"/>
      <c r="BK26" s="1">
        <f t="shared" si="0"/>
        <v>72734675.255068</v>
      </c>
      <c r="BL26" s="1">
        <f t="shared" si="1"/>
        <v>62747931.5045211</v>
      </c>
    </row>
    <row r="27" spans="1:64" ht="12.75">
      <c r="A27" s="3" t="s">
        <v>660</v>
      </c>
      <c r="B27" s="3" t="s">
        <v>26</v>
      </c>
      <c r="C27" s="3" t="s">
        <v>1343</v>
      </c>
      <c r="D27" s="3"/>
      <c r="E27" s="4"/>
      <c r="F27" s="4">
        <v>5351211.978784</v>
      </c>
      <c r="G27" s="4">
        <f>F27*RPI_inc</f>
        <v>5498909.973952135</v>
      </c>
      <c r="H27" s="4"/>
      <c r="I27" s="4"/>
      <c r="J27" s="4">
        <v>169374.326574</v>
      </c>
      <c r="K27" s="4">
        <f>J27*RPI_inc</f>
        <v>174049.20182975798</v>
      </c>
      <c r="L27" s="3"/>
      <c r="M27" s="4"/>
      <c r="N27" s="4"/>
      <c r="O27" s="4"/>
      <c r="P27" s="4"/>
      <c r="Q27" s="4"/>
      <c r="R27" s="4"/>
      <c r="S27" s="4"/>
      <c r="T27" s="4">
        <v>38461.094033</v>
      </c>
      <c r="U27" s="4">
        <f>T27*RPI_inc</f>
        <v>39522.6528916603</v>
      </c>
      <c r="V27" s="3"/>
      <c r="W27" s="4"/>
      <c r="X27" s="3"/>
      <c r="Y27" s="4"/>
      <c r="Z27" s="13">
        <f>D27+F27+H27+J27+L27+N27+P27+R27+T27+V27+X27</f>
        <v>5559047.399390999</v>
      </c>
      <c r="AC27" s="13">
        <f>E27+G27+I27+K27+M27+O27+Q27+S27+U27+W27+Y27</f>
        <v>5712481.828673553</v>
      </c>
      <c r="AF27" s="51"/>
      <c r="AG27" s="3"/>
      <c r="AH27" s="4"/>
      <c r="AI27" s="4">
        <v>5911905.612905</v>
      </c>
      <c r="AJ27" s="4">
        <f>AI27/$AI$680*$AJ$680</f>
        <v>3926799.1244124253</v>
      </c>
      <c r="AK27" s="4"/>
      <c r="AL27" s="4"/>
      <c r="AM27" s="4">
        <v>244633.382266</v>
      </c>
      <c r="AN27" s="4">
        <f>AM27/$AM$680*$AN$680</f>
        <v>239819.90813151607</v>
      </c>
      <c r="AO27" s="3"/>
      <c r="AP27" s="4"/>
      <c r="AQ27" s="4"/>
      <c r="AR27" s="4"/>
      <c r="AS27" s="4">
        <v>54560.129265</v>
      </c>
      <c r="AT27" s="4">
        <f>AS27/$AS$680*$AT$680</f>
        <v>53467.09713917542</v>
      </c>
      <c r="AU27" s="3"/>
      <c r="AV27" s="4"/>
      <c r="AW27" s="3"/>
      <c r="AX27" s="4"/>
      <c r="AY27" s="4"/>
      <c r="AZ27" s="4"/>
      <c r="BA27" s="4">
        <v>166948.894933</v>
      </c>
      <c r="BB27" s="4">
        <f>BA27/$BA$680*$BB$680</f>
        <v>166948.894933</v>
      </c>
      <c r="BC27" s="4">
        <v>16285.724907</v>
      </c>
      <c r="BD27" s="4">
        <f>AG27+AI27+AK27+AM27+AO27+AQ27+AS27+AU27+AW27+AY27+BA27+BC27</f>
        <v>6394333.744276</v>
      </c>
      <c r="BG27" s="4">
        <f>AH27+AJ27+AL27+AN27+AP27+AR27+AT27+AV27+AX27+AZ27+BB27</f>
        <v>4387035.024616117</v>
      </c>
      <c r="BJ27" s="52"/>
      <c r="BK27" s="4">
        <f t="shared" si="0"/>
        <v>11953381.143667</v>
      </c>
      <c r="BL27" s="4">
        <f t="shared" si="1"/>
        <v>10099516.85328967</v>
      </c>
    </row>
    <row r="28" spans="1:64" ht="12.75">
      <c r="A28" s="5" t="s">
        <v>661</v>
      </c>
      <c r="B28" s="5" t="s">
        <v>27</v>
      </c>
      <c r="C28" s="5" t="s">
        <v>1343</v>
      </c>
      <c r="D28" s="6">
        <v>21216541.915483</v>
      </c>
      <c r="E28" s="6">
        <f>D28*RPI_inc</f>
        <v>21802136.490644954</v>
      </c>
      <c r="F28" s="6"/>
      <c r="G28" s="6"/>
      <c r="H28" s="6"/>
      <c r="I28" s="6"/>
      <c r="J28" s="6">
        <v>726918.554759</v>
      </c>
      <c r="K28" s="6">
        <f>J28*RPI_inc</f>
        <v>746982.1242109468</v>
      </c>
      <c r="L28" s="6">
        <v>2756056.011019</v>
      </c>
      <c r="M28" s="6">
        <f>L28*RPI_inc</f>
        <v>2832125.497522709</v>
      </c>
      <c r="N28" s="6"/>
      <c r="O28" s="6"/>
      <c r="P28" s="6"/>
      <c r="Q28" s="6"/>
      <c r="R28" s="6"/>
      <c r="S28" s="6"/>
      <c r="T28" s="6"/>
      <c r="U28" s="6"/>
      <c r="V28" s="6">
        <v>47651.777981</v>
      </c>
      <c r="W28" s="6">
        <f>V28*RPI_inc</f>
        <v>48967.007521876854</v>
      </c>
      <c r="X28" s="6">
        <v>2127844.937654</v>
      </c>
      <c r="Y28" s="6">
        <f>X28*RPI_inc</f>
        <v>2186575.265020246</v>
      </c>
      <c r="Z28" s="14">
        <f>D28+F28+H28+J28+L28+N28+P28+R28+T28+V28+X28</f>
        <v>26875013.196895998</v>
      </c>
      <c r="AC28" s="14">
        <f>E28+G28+I28+K28+M28+O28+Q28+S28+U28+W28+Y28</f>
        <v>27616786.38492073</v>
      </c>
      <c r="AF28" s="51"/>
      <c r="AG28" s="6">
        <v>25350831.501631</v>
      </c>
      <c r="AH28" s="6">
        <f>AG28/$AG$680*$AH$680</f>
        <v>17246419.775103804</v>
      </c>
      <c r="AI28" s="6"/>
      <c r="AJ28" s="6"/>
      <c r="AK28" s="6"/>
      <c r="AL28" s="6"/>
      <c r="AM28" s="6">
        <v>1049914.401313</v>
      </c>
      <c r="AN28" s="6">
        <f>AM28/$AM$680*$AN$680</f>
        <v>1029255.99497724</v>
      </c>
      <c r="AO28" s="6">
        <v>3486184.357508</v>
      </c>
      <c r="AP28" s="6">
        <f>AO28/$AO$680*$AP$680</f>
        <v>2877160.3505563587</v>
      </c>
      <c r="AQ28" s="6"/>
      <c r="AR28" s="6"/>
      <c r="AS28" s="6"/>
      <c r="AT28" s="6"/>
      <c r="AU28" s="6">
        <v>67597.847571</v>
      </c>
      <c r="AV28" s="6">
        <f>AU28/$AU$680*$AV$680</f>
        <v>66243.62271385481</v>
      </c>
      <c r="AW28" s="6">
        <v>3146390.954534</v>
      </c>
      <c r="AX28" s="6">
        <f>AW28/$AW$680*$AX$680</f>
        <v>3085919.417892441</v>
      </c>
      <c r="AY28" s="6"/>
      <c r="AZ28" s="6"/>
      <c r="BA28" s="6">
        <v>726629.105067</v>
      </c>
      <c r="BB28" s="6">
        <f>BA28/$BA$680*$BB$680</f>
        <v>726629.105067</v>
      </c>
      <c r="BC28" s="6">
        <v>78732.746881</v>
      </c>
      <c r="BD28" s="6">
        <f>AG28+AI28+AK28+AM28+AO28+AQ28+AS28+AU28+AW28+AY28+BA28+BC28</f>
        <v>33906280.914505</v>
      </c>
      <c r="BG28" s="6">
        <f>AH28+AJ28+AL28+AN28+AP28+AR28+AT28+AV28+AX28+AZ28+BB28</f>
        <v>25031628.2663107</v>
      </c>
      <c r="BJ28" s="52"/>
      <c r="BK28" s="6">
        <f t="shared" si="0"/>
        <v>60781294.11140099</v>
      </c>
      <c r="BL28" s="6">
        <f t="shared" si="1"/>
        <v>52648414.65123143</v>
      </c>
    </row>
    <row r="29" spans="1:64" ht="12.75">
      <c r="A29" t="s">
        <v>662</v>
      </c>
      <c r="B29" t="s">
        <v>28</v>
      </c>
      <c r="J29"/>
      <c r="K29"/>
      <c r="L29"/>
      <c r="M29"/>
      <c r="V29"/>
      <c r="X29"/>
      <c r="Z29" s="12">
        <f>Z30+Z31</f>
        <v>62870568.501699</v>
      </c>
      <c r="AC29" s="12">
        <f>AC30+AC31</f>
        <v>64605849.58561002</v>
      </c>
      <c r="AF29" s="51"/>
      <c r="AG29"/>
      <c r="AM29"/>
      <c r="AO29"/>
      <c r="AU29"/>
      <c r="AW29"/>
      <c r="AY29"/>
      <c r="BA29"/>
      <c r="BC29"/>
      <c r="BD29" s="1">
        <f>BD30+BD31</f>
        <v>75886354.351982</v>
      </c>
      <c r="BG29" s="1">
        <f>BG30+BG31</f>
        <v>53933770.280846216</v>
      </c>
      <c r="BJ29" s="52"/>
      <c r="BK29" s="1">
        <f t="shared" si="0"/>
        <v>138756922.853681</v>
      </c>
      <c r="BL29" s="1">
        <f t="shared" si="1"/>
        <v>118539619.86645624</v>
      </c>
    </row>
    <row r="30" spans="1:64" ht="12.75">
      <c r="A30" s="3" t="s">
        <v>663</v>
      </c>
      <c r="B30" s="3" t="s">
        <v>29</v>
      </c>
      <c r="C30" s="3" t="s">
        <v>1343</v>
      </c>
      <c r="D30" s="3"/>
      <c r="E30" s="4"/>
      <c r="F30" s="4">
        <v>9410303.128849</v>
      </c>
      <c r="G30" s="4">
        <f>F30*RPI_inc</f>
        <v>9670035.486970097</v>
      </c>
      <c r="H30" s="4"/>
      <c r="I30" s="4"/>
      <c r="J30" s="4">
        <v>186146.601225</v>
      </c>
      <c r="K30" s="4">
        <f>J30*RPI_inc</f>
        <v>191284.40550509552</v>
      </c>
      <c r="L30" s="3"/>
      <c r="M30" s="4"/>
      <c r="N30" s="4"/>
      <c r="O30" s="4"/>
      <c r="P30" s="4"/>
      <c r="Q30" s="4"/>
      <c r="R30" s="4"/>
      <c r="S30" s="4"/>
      <c r="T30" s="4">
        <v>36638.922626</v>
      </c>
      <c r="U30" s="4">
        <f>T30*RPI_inc</f>
        <v>37650.188006335455</v>
      </c>
      <c r="V30" s="3"/>
      <c r="W30" s="4"/>
      <c r="X30" s="3"/>
      <c r="Y30" s="4"/>
      <c r="Z30" s="13">
        <f>D30+F30+H30+J30+L30+N30+P30+R30+T30+V30+X30</f>
        <v>9633088.6527</v>
      </c>
      <c r="AC30" s="13">
        <f>E30+G30+I30+K30+M30+O30+Q30+S30+U30+W30+Y30</f>
        <v>9898970.080481527</v>
      </c>
      <c r="AF30" s="51"/>
      <c r="AG30" s="3"/>
      <c r="AH30" s="4"/>
      <c r="AI30" s="4">
        <v>10396303.511645</v>
      </c>
      <c r="AJ30" s="4">
        <f>AI30/$AI$680*$AJ$680</f>
        <v>6905420.722133816</v>
      </c>
      <c r="AK30" s="4"/>
      <c r="AL30" s="4"/>
      <c r="AM30" s="4">
        <v>268858.176892</v>
      </c>
      <c r="AN30" s="4">
        <f>AM30/$AM$680*$AN$680</f>
        <v>263568.0489939727</v>
      </c>
      <c r="AO30" s="3"/>
      <c r="AP30" s="4"/>
      <c r="AQ30" s="4"/>
      <c r="AR30" s="4"/>
      <c r="AS30" s="4">
        <v>51975.2338</v>
      </c>
      <c r="AT30" s="4">
        <f>AS30/$AS$680*$AT$680</f>
        <v>50933.98626162426</v>
      </c>
      <c r="AU30" s="3"/>
      <c r="AV30" s="4"/>
      <c r="AW30" s="3"/>
      <c r="AX30" s="4"/>
      <c r="AY30" s="4"/>
      <c r="AZ30" s="4"/>
      <c r="BA30" s="4"/>
      <c r="BB30" s="4"/>
      <c r="BC30" s="4">
        <v>28220.991931</v>
      </c>
      <c r="BD30" s="4">
        <f>AG30+AI30+AK30+AM30+AO30+AQ30+AS30+AU30+AW30+AY30+BA30+BC30</f>
        <v>10745357.914268</v>
      </c>
      <c r="BG30" s="4">
        <f>AH30+AJ30+AL30+AN30+AP30+AR30+AT30+AV30+AX30+AZ30+BB30</f>
        <v>7219922.757389413</v>
      </c>
      <c r="BJ30" s="52"/>
      <c r="BK30" s="4">
        <f t="shared" si="0"/>
        <v>20378446.566968</v>
      </c>
      <c r="BL30" s="4">
        <f t="shared" si="1"/>
        <v>17118892.83787094</v>
      </c>
    </row>
    <row r="31" spans="1:64" ht="12.75">
      <c r="A31" s="5" t="s">
        <v>664</v>
      </c>
      <c r="B31" s="5" t="s">
        <v>30</v>
      </c>
      <c r="C31" s="5" t="s">
        <v>1343</v>
      </c>
      <c r="D31" s="6">
        <v>45120505.495792</v>
      </c>
      <c r="E31" s="6">
        <f>D31*RPI_inc</f>
        <v>46365869.766376495</v>
      </c>
      <c r="F31" s="6"/>
      <c r="G31" s="6"/>
      <c r="H31" s="6"/>
      <c r="I31" s="6"/>
      <c r="J31" s="6">
        <v>966396.363523</v>
      </c>
      <c r="K31" s="6">
        <f>J31*RPI_inc</f>
        <v>993069.7238750149</v>
      </c>
      <c r="L31" s="6">
        <v>4181233.606173</v>
      </c>
      <c r="M31" s="6">
        <f>L31*RPI_inc</f>
        <v>4296639.204644866</v>
      </c>
      <c r="N31" s="6"/>
      <c r="O31" s="6"/>
      <c r="P31" s="6"/>
      <c r="Q31" s="6"/>
      <c r="R31" s="6"/>
      <c r="S31" s="6"/>
      <c r="T31" s="6"/>
      <c r="U31" s="6"/>
      <c r="V31" s="6">
        <v>52254.043718</v>
      </c>
      <c r="W31" s="6">
        <f>V31*RPI_inc</f>
        <v>53696.29970172399</v>
      </c>
      <c r="X31" s="6">
        <v>2917090.339793</v>
      </c>
      <c r="Y31" s="6">
        <f>X31*RPI_inc</f>
        <v>2997604.510530386</v>
      </c>
      <c r="Z31" s="14">
        <f>D31+F31+H31+J31+L31+N31+P31+R31+T31+V31+X31</f>
        <v>53237479.848999</v>
      </c>
      <c r="AC31" s="14">
        <f>E31+G31+I31+K31+M31+O31+Q31+S31+U31+W31+Y31</f>
        <v>54706879.50512849</v>
      </c>
      <c r="AF31" s="51"/>
      <c r="AG31" s="6">
        <v>53912759.989294</v>
      </c>
      <c r="AH31" s="6">
        <f>AG31/$AG$680*$AH$680</f>
        <v>36677380.38296552</v>
      </c>
      <c r="AI31" s="6"/>
      <c r="AJ31" s="6"/>
      <c r="AK31" s="6"/>
      <c r="AL31" s="6"/>
      <c r="AM31" s="6">
        <v>1395800.743834</v>
      </c>
      <c r="AN31" s="6">
        <f>AM31/$AM$680*$AN$680</f>
        <v>1368336.5820948924</v>
      </c>
      <c r="AO31" s="6">
        <v>5288916.892346</v>
      </c>
      <c r="AP31" s="6">
        <f>AO31/$AO$680*$AP$680</f>
        <v>4364961.9238505075</v>
      </c>
      <c r="AQ31" s="6"/>
      <c r="AR31" s="6"/>
      <c r="AS31" s="6"/>
      <c r="AT31" s="6"/>
      <c r="AU31" s="6">
        <v>74126.528576</v>
      </c>
      <c r="AV31" s="6">
        <f>AU31/$AU$680*$AV$680</f>
        <v>72641.51106170613</v>
      </c>
      <c r="AW31" s="6">
        <v>4313428.340696</v>
      </c>
      <c r="AX31" s="6">
        <f>AW31/$AW$680*$AX$680</f>
        <v>4230527.123484177</v>
      </c>
      <c r="AY31" s="6"/>
      <c r="AZ31" s="6"/>
      <c r="BA31" s="6"/>
      <c r="BB31" s="6"/>
      <c r="BC31" s="6">
        <v>155963.942968</v>
      </c>
      <c r="BD31" s="6">
        <f>AG31+AI31+AK31+AM31+AO31+AQ31+AS31+AU31+AW31+AY31+BA31+BC31</f>
        <v>65140996.437714</v>
      </c>
      <c r="BG31" s="6">
        <f>AH31+AJ31+AL31+AN31+AP31+AR31+AT31+AV31+AX31+AZ31+BB31</f>
        <v>46713847.523456804</v>
      </c>
      <c r="BJ31" s="52"/>
      <c r="BK31" s="6">
        <f t="shared" si="0"/>
        <v>118378476.286713</v>
      </c>
      <c r="BL31" s="6">
        <f t="shared" si="1"/>
        <v>101420727.02858528</v>
      </c>
    </row>
    <row r="32" spans="1:64" ht="12.75">
      <c r="A32" t="s">
        <v>665</v>
      </c>
      <c r="B32" t="s">
        <v>31</v>
      </c>
      <c r="J32"/>
      <c r="K32"/>
      <c r="L32"/>
      <c r="M32"/>
      <c r="V32"/>
      <c r="X32"/>
      <c r="Z32" s="12">
        <f>Z33+Z34</f>
        <v>55562446.320902005</v>
      </c>
      <c r="AC32" s="12">
        <f>AC33+AC34</f>
        <v>57096017.026149824</v>
      </c>
      <c r="AF32" s="51"/>
      <c r="AG32"/>
      <c r="AM32"/>
      <c r="AO32"/>
      <c r="AU32"/>
      <c r="AW32"/>
      <c r="AY32"/>
      <c r="BA32"/>
      <c r="BC32"/>
      <c r="BD32" s="1">
        <f>BD33+BD34</f>
        <v>67683628.088037</v>
      </c>
      <c r="BG32" s="1">
        <f>BG33+BG34</f>
        <v>48141022.30202335</v>
      </c>
      <c r="BJ32" s="52"/>
      <c r="BK32" s="1">
        <f t="shared" si="0"/>
        <v>123246074.408939</v>
      </c>
      <c r="BL32" s="1">
        <f t="shared" si="1"/>
        <v>105237039.32817318</v>
      </c>
    </row>
    <row r="33" spans="1:64" ht="12.75">
      <c r="A33" s="3" t="s">
        <v>666</v>
      </c>
      <c r="B33" s="3" t="s">
        <v>32</v>
      </c>
      <c r="C33" s="3" t="s">
        <v>1343</v>
      </c>
      <c r="D33" s="3"/>
      <c r="E33" s="4"/>
      <c r="F33" s="4">
        <v>6593303.121248</v>
      </c>
      <c r="G33" s="4">
        <f>F33*RPI_inc</f>
        <v>6775283.886802616</v>
      </c>
      <c r="H33" s="4"/>
      <c r="I33" s="4"/>
      <c r="J33" s="4">
        <v>71406.644425</v>
      </c>
      <c r="K33" s="4">
        <f>J33*RPI_inc</f>
        <v>73377.52845371551</v>
      </c>
      <c r="L33" s="3"/>
      <c r="M33" s="4"/>
      <c r="N33" s="4"/>
      <c r="O33" s="4"/>
      <c r="P33" s="4"/>
      <c r="Q33" s="4"/>
      <c r="R33" s="4"/>
      <c r="S33" s="4"/>
      <c r="T33" s="4">
        <v>23274.431663</v>
      </c>
      <c r="U33" s="4">
        <f>T33*RPI_inc</f>
        <v>23916.82574287049</v>
      </c>
      <c r="V33" s="3"/>
      <c r="W33" s="4"/>
      <c r="X33" s="3"/>
      <c r="Y33" s="4"/>
      <c r="Z33" s="13">
        <f>D33+F33+H33+J33+L33+N33+P33+R33+T33+V33+X33</f>
        <v>6687984.197336</v>
      </c>
      <c r="AC33" s="13">
        <f>E33+G33+I33+K33+M33+O33+Q33+S33+U33+W33+Y33</f>
        <v>6872578.240999201</v>
      </c>
      <c r="AF33" s="51"/>
      <c r="AG33" s="3"/>
      <c r="AH33" s="4"/>
      <c r="AI33" s="4">
        <v>7284141.589725</v>
      </c>
      <c r="AJ33" s="4">
        <f>AI33/$AI$680*$AJ$680</f>
        <v>4838264.121502627</v>
      </c>
      <c r="AK33" s="4"/>
      <c r="AL33" s="4"/>
      <c r="AM33" s="4">
        <v>103135.163962</v>
      </c>
      <c r="AN33" s="4">
        <f>AM33/$AM$680*$AN$680</f>
        <v>101105.8479320763</v>
      </c>
      <c r="AO33" s="3"/>
      <c r="AP33" s="4"/>
      <c r="AQ33" s="4"/>
      <c r="AR33" s="4"/>
      <c r="AS33" s="4">
        <v>33016.637514</v>
      </c>
      <c r="AT33" s="4">
        <f>AS33/$AS$680*$AT$680</f>
        <v>32355.197631513187</v>
      </c>
      <c r="AU33" s="3"/>
      <c r="AV33" s="4"/>
      <c r="AW33" s="3"/>
      <c r="AX33" s="4"/>
      <c r="AY33" s="4"/>
      <c r="AZ33" s="4"/>
      <c r="BA33" s="4">
        <v>67363.007246</v>
      </c>
      <c r="BB33" s="4">
        <f>BA33/$BA$680*$BB$680</f>
        <v>67363.007246</v>
      </c>
      <c r="BC33" s="4">
        <v>19593.045893</v>
      </c>
      <c r="BD33" s="4">
        <f>AG33+AI33+AK33+AM33+AO33+AQ33+AS33+AU33+AW33+AY33+BA33+BC33</f>
        <v>7507249.44434</v>
      </c>
      <c r="BG33" s="4">
        <f>AH33+AJ33+AL33+AN33+AP33+AR33+AT33+AV33+AX33+AZ33+BB33</f>
        <v>5039088.174312215</v>
      </c>
      <c r="BJ33" s="52"/>
      <c r="BK33" s="4">
        <f t="shared" si="0"/>
        <v>14195233.641676001</v>
      </c>
      <c r="BL33" s="4">
        <f t="shared" si="1"/>
        <v>11911666.415311417</v>
      </c>
    </row>
    <row r="34" spans="1:64" ht="12.75">
      <c r="A34" s="5" t="s">
        <v>667</v>
      </c>
      <c r="B34" s="5" t="s">
        <v>33</v>
      </c>
      <c r="C34" s="5" t="s">
        <v>1343</v>
      </c>
      <c r="D34" s="6">
        <v>42152636.97771</v>
      </c>
      <c r="E34" s="6">
        <f>D34*RPI_inc</f>
        <v>43316085.55671261</v>
      </c>
      <c r="F34" s="6"/>
      <c r="G34" s="6"/>
      <c r="H34" s="6"/>
      <c r="I34" s="6"/>
      <c r="J34" s="6">
        <v>463172.179536</v>
      </c>
      <c r="K34" s="6">
        <f>J34*RPI_inc</f>
        <v>475956.1250433631</v>
      </c>
      <c r="L34" s="6">
        <v>3316085.216513</v>
      </c>
      <c r="M34" s="6">
        <f>L34*RPI_inc</f>
        <v>3407611.9846970104</v>
      </c>
      <c r="N34" s="6"/>
      <c r="O34" s="6"/>
      <c r="P34" s="6"/>
      <c r="Q34" s="6"/>
      <c r="R34" s="6"/>
      <c r="S34" s="6"/>
      <c r="T34" s="6"/>
      <c r="U34" s="6"/>
      <c r="V34" s="6">
        <v>46755.761643</v>
      </c>
      <c r="W34" s="6">
        <f>V34*RPI_inc</f>
        <v>48046.260372</v>
      </c>
      <c r="X34" s="6">
        <v>2895811.988164</v>
      </c>
      <c r="Y34" s="6">
        <f>X34*RPI_inc</f>
        <v>2975738.8583256393</v>
      </c>
      <c r="Z34" s="14">
        <f>D34+F34+H34+J34+L34+N34+P34+R34+T34+V34+X34</f>
        <v>48874462.123566</v>
      </c>
      <c r="AC34" s="14">
        <f>E34+G34+I34+K34+M34+O34+Q34+S34+U34+W34+Y34</f>
        <v>50223438.785150625</v>
      </c>
      <c r="AF34" s="51"/>
      <c r="AG34" s="6">
        <v>50366567.823738</v>
      </c>
      <c r="AH34" s="6">
        <f>AG34/$AG$680*$AH$680</f>
        <v>34264871.00683605</v>
      </c>
      <c r="AI34" s="6"/>
      <c r="AJ34" s="6"/>
      <c r="AK34" s="6"/>
      <c r="AL34" s="6"/>
      <c r="AM34" s="6">
        <v>668976.102479</v>
      </c>
      <c r="AN34" s="6">
        <f>AM34/$AM$680*$AN$680</f>
        <v>655813.1435400225</v>
      </c>
      <c r="AO34" s="6">
        <v>4194575.278497</v>
      </c>
      <c r="AP34" s="6">
        <f>AO34/$AO$680*$AP$680</f>
        <v>3461797.8973843674</v>
      </c>
      <c r="AQ34" s="6"/>
      <c r="AR34" s="6"/>
      <c r="AS34" s="6"/>
      <c r="AT34" s="6"/>
      <c r="AU34" s="6">
        <v>66326.776933</v>
      </c>
      <c r="AV34" s="6">
        <f>AU34/$AU$680*$AV$680</f>
        <v>64998.01613299597</v>
      </c>
      <c r="AW34" s="6">
        <v>4281964.575687</v>
      </c>
      <c r="AX34" s="6">
        <f>AW34/$AW$680*$AX$680</f>
        <v>4199668.0710637</v>
      </c>
      <c r="AY34" s="6"/>
      <c r="AZ34" s="6"/>
      <c r="BA34" s="6">
        <v>454785.992754</v>
      </c>
      <c r="BB34" s="6">
        <f>BA34/$BA$680*$BB$680</f>
        <v>454785.992754</v>
      </c>
      <c r="BC34" s="6">
        <v>143182.093609</v>
      </c>
      <c r="BD34" s="6">
        <f>AG34+AI34+AK34+AM34+AO34+AQ34+AS34+AU34+AW34+AY34+BA34+BC34</f>
        <v>60176378.643697</v>
      </c>
      <c r="BG34" s="6">
        <f>AH34+AJ34+AL34+AN34+AP34+AR34+AT34+AV34+AX34+AZ34+BB34</f>
        <v>43101934.12771113</v>
      </c>
      <c r="BJ34" s="52"/>
      <c r="BK34" s="6">
        <f t="shared" si="0"/>
        <v>109050840.767263</v>
      </c>
      <c r="BL34" s="6">
        <f t="shared" si="1"/>
        <v>93325372.91286176</v>
      </c>
    </row>
    <row r="35" spans="1:64" ht="12.75">
      <c r="A35" t="s">
        <v>668</v>
      </c>
      <c r="B35" t="s">
        <v>34</v>
      </c>
      <c r="J35"/>
      <c r="K35"/>
      <c r="L35"/>
      <c r="M35"/>
      <c r="V35"/>
      <c r="X35"/>
      <c r="Z35" s="12">
        <f>Z36+Z37</f>
        <v>157375411.247969</v>
      </c>
      <c r="AC35" s="12">
        <f>AC36+AC37</f>
        <v>161719106.25056687</v>
      </c>
      <c r="AF35" s="51"/>
      <c r="AG35"/>
      <c r="AM35"/>
      <c r="AO35"/>
      <c r="AU35"/>
      <c r="AW35"/>
      <c r="AY35"/>
      <c r="BA35"/>
      <c r="BC35"/>
      <c r="BD35" s="1">
        <f>BD36+BD37</f>
        <v>189232940.86178398</v>
      </c>
      <c r="BG35" s="1">
        <f>BG36+BG37</f>
        <v>133192509.5066743</v>
      </c>
      <c r="BJ35" s="52"/>
      <c r="BK35" s="1">
        <f t="shared" si="0"/>
        <v>346608352.109753</v>
      </c>
      <c r="BL35" s="1">
        <f t="shared" si="1"/>
        <v>294911615.7572412</v>
      </c>
    </row>
    <row r="36" spans="1:64" ht="12.75">
      <c r="A36" s="3" t="s">
        <v>669</v>
      </c>
      <c r="B36" s="3" t="s">
        <v>35</v>
      </c>
      <c r="C36" s="3" t="s">
        <v>1343</v>
      </c>
      <c r="D36" s="3"/>
      <c r="E36" s="4"/>
      <c r="F36" s="4">
        <v>23824289.322422</v>
      </c>
      <c r="G36" s="4">
        <f>F36*RPI_inc</f>
        <v>24481859.940662947</v>
      </c>
      <c r="H36" s="4"/>
      <c r="I36" s="4"/>
      <c r="J36" s="4">
        <v>259418.840347</v>
      </c>
      <c r="K36" s="4">
        <f>J36*RPI_inc</f>
        <v>266579.0206538174</v>
      </c>
      <c r="L36" s="3"/>
      <c r="M36" s="4"/>
      <c r="N36" s="4"/>
      <c r="O36" s="4"/>
      <c r="P36" s="4"/>
      <c r="Q36" s="4"/>
      <c r="R36" s="4"/>
      <c r="S36" s="4"/>
      <c r="T36" s="4">
        <v>212615.71687</v>
      </c>
      <c r="U36" s="4">
        <f>T36*RPI_inc</f>
        <v>218484.09122097664</v>
      </c>
      <c r="V36" s="3"/>
      <c r="W36" s="4"/>
      <c r="X36" s="3"/>
      <c r="Y36" s="4"/>
      <c r="Z36" s="13">
        <f>D36+F36+H36+J36+L36+N36+P36+R36+T36+V36+X36</f>
        <v>24296323.879639</v>
      </c>
      <c r="AC36" s="13">
        <f>E36+G36+I36+K36+M36+O36+Q36+S36+U36+W36+Y36</f>
        <v>24966923.05253774</v>
      </c>
      <c r="AF36" s="51"/>
      <c r="AG36" s="3"/>
      <c r="AH36" s="4"/>
      <c r="AI36" s="4">
        <v>26320570.055369</v>
      </c>
      <c r="AJ36" s="4">
        <f>AI36/$AI$680*$AJ$680</f>
        <v>17482618.670677975</v>
      </c>
      <c r="AK36" s="4"/>
      <c r="AL36" s="4"/>
      <c r="AM36" s="4">
        <v>374687.885829</v>
      </c>
      <c r="AN36" s="4">
        <f>AM36/$AM$680*$AN$680</f>
        <v>367315.4232883755</v>
      </c>
      <c r="AO36" s="3"/>
      <c r="AP36" s="4"/>
      <c r="AQ36" s="4"/>
      <c r="AR36" s="4"/>
      <c r="AS36" s="4">
        <v>301612.351072</v>
      </c>
      <c r="AT36" s="4">
        <f>AS36/$AS$680*$AT$680</f>
        <v>295569.99021786876</v>
      </c>
      <c r="AU36" s="3"/>
      <c r="AV36" s="4"/>
      <c r="AW36" s="3"/>
      <c r="AX36" s="4"/>
      <c r="AY36" s="4"/>
      <c r="AZ36" s="4"/>
      <c r="BA36" s="4"/>
      <c r="BB36" s="4"/>
      <c r="BC36" s="4">
        <v>71178.246654</v>
      </c>
      <c r="BD36" s="4">
        <f>AG36+AI36+AK36+AM36+AO36+AQ36+AS36+AU36+AW36+AY36+BA36+BC36</f>
        <v>27068048.538924</v>
      </c>
      <c r="BG36" s="4">
        <f>AH36+AJ36+AL36+AN36+AP36+AR36+AT36+AV36+AX36+AZ36+BB36</f>
        <v>18145504.08418422</v>
      </c>
      <c r="BJ36" s="52"/>
      <c r="BK36" s="4">
        <f t="shared" si="0"/>
        <v>51364372.418563</v>
      </c>
      <c r="BL36" s="4">
        <f t="shared" si="1"/>
        <v>43112427.136721954</v>
      </c>
    </row>
    <row r="37" spans="1:64" ht="12.75">
      <c r="A37" s="5" t="s">
        <v>670</v>
      </c>
      <c r="B37" s="5" t="s">
        <v>36</v>
      </c>
      <c r="C37" s="5" t="s">
        <v>1343</v>
      </c>
      <c r="D37" s="6">
        <v>117038600.545894</v>
      </c>
      <c r="E37" s="6">
        <f>D37*RPI_inc</f>
        <v>120268965.31679977</v>
      </c>
      <c r="F37" s="6"/>
      <c r="G37" s="6"/>
      <c r="H37" s="6"/>
      <c r="I37" s="6"/>
      <c r="J37" s="6">
        <v>1397469.320713</v>
      </c>
      <c r="K37" s="6">
        <f>J37*RPI_inc</f>
        <v>1436040.6607751423</v>
      </c>
      <c r="L37" s="6">
        <v>8128027.317236</v>
      </c>
      <c r="M37" s="6">
        <f>L37*RPI_inc</f>
        <v>8352367.773974998</v>
      </c>
      <c r="N37" s="6"/>
      <c r="O37" s="6"/>
      <c r="P37" s="6"/>
      <c r="Q37" s="6"/>
      <c r="R37" s="6"/>
      <c r="S37" s="6"/>
      <c r="T37" s="6"/>
      <c r="U37" s="6"/>
      <c r="V37" s="6">
        <v>52579.867841</v>
      </c>
      <c r="W37" s="6">
        <f>V37*RPI_inc</f>
        <v>54031.116847227175</v>
      </c>
      <c r="X37" s="6">
        <v>6462410.316646</v>
      </c>
      <c r="Y37" s="6">
        <f>X37*RPI_inc</f>
        <v>6640778.329631983</v>
      </c>
      <c r="Z37" s="14">
        <f>D37+F37+H37+J37+L37+N37+P37+R37+T37+V37+X37</f>
        <v>133079087.36833</v>
      </c>
      <c r="AC37" s="14">
        <f>E37+G37+I37+K37+M37+O37+Q37+S37+U37+W37+Y37</f>
        <v>136752183.19802913</v>
      </c>
      <c r="AF37" s="51"/>
      <c r="AG37" s="6">
        <v>139844931.065814</v>
      </c>
      <c r="AH37" s="6">
        <f>AG37/$AG$680*$AH$680</f>
        <v>95137880.76049154</v>
      </c>
      <c r="AI37" s="6"/>
      <c r="AJ37" s="6"/>
      <c r="AK37" s="6"/>
      <c r="AL37" s="6"/>
      <c r="AM37" s="6">
        <v>2018414.794347</v>
      </c>
      <c r="AN37" s="6">
        <f>AM37/$AM$680*$AN$680</f>
        <v>1978699.906234613</v>
      </c>
      <c r="AO37" s="6">
        <v>10281286.583967</v>
      </c>
      <c r="AP37" s="6">
        <f>AO37/$AO$680*$AP$680</f>
        <v>8485182.388128767</v>
      </c>
      <c r="AQ37" s="6"/>
      <c r="AR37" s="6"/>
      <c r="AS37" s="6"/>
      <c r="AT37" s="6"/>
      <c r="AU37" s="6">
        <v>74588.736081</v>
      </c>
      <c r="AV37" s="6">
        <f>AU37/$AU$680*$AV$680</f>
        <v>73094.45890955842</v>
      </c>
      <c r="AW37" s="6">
        <v>9555804.093131</v>
      </c>
      <c r="AX37" s="6">
        <f>AW37/$AW$680*$AX$680</f>
        <v>9372147.908725616</v>
      </c>
      <c r="AY37" s="6"/>
      <c r="AZ37" s="6"/>
      <c r="BA37" s="6"/>
      <c r="BB37" s="6"/>
      <c r="BC37" s="6">
        <v>389867.04952</v>
      </c>
      <c r="BD37" s="6">
        <f>AG37+AI37+AK37+AM37+AO37+AQ37+AS37+AU37+AW37+AY37+BA37+BC37</f>
        <v>162164892.32285997</v>
      </c>
      <c r="BG37" s="6">
        <f>AH37+AJ37+AL37+AN37+AP37+AR37+AT37+AV37+AX37+AZ37+BB37</f>
        <v>115047005.42249009</v>
      </c>
      <c r="BJ37" s="52"/>
      <c r="BK37" s="6">
        <f t="shared" si="0"/>
        <v>295243979.69119</v>
      </c>
      <c r="BL37" s="6">
        <f t="shared" si="1"/>
        <v>251799188.62051922</v>
      </c>
    </row>
    <row r="38" spans="1:64" ht="12.75">
      <c r="A38" t="s">
        <v>671</v>
      </c>
      <c r="B38" t="s">
        <v>37</v>
      </c>
      <c r="J38"/>
      <c r="K38"/>
      <c r="L38"/>
      <c r="M38"/>
      <c r="V38"/>
      <c r="X38"/>
      <c r="Z38" s="12">
        <f>Z39+Z40</f>
        <v>41164086.474796005</v>
      </c>
      <c r="AC38" s="12">
        <f>AC39+AC40</f>
        <v>42300250.22038485</v>
      </c>
      <c r="AF38" s="51"/>
      <c r="AG38"/>
      <c r="AM38"/>
      <c r="AO38"/>
      <c r="AU38"/>
      <c r="AW38"/>
      <c r="AY38"/>
      <c r="BA38"/>
      <c r="BC38"/>
      <c r="BD38" s="1">
        <f>BD39+BD40</f>
        <v>50213018.406993985</v>
      </c>
      <c r="BG38" s="1">
        <f>BG39+BG40</f>
        <v>35617836.253096335</v>
      </c>
      <c r="BJ38" s="52"/>
      <c r="BK38" s="1">
        <f t="shared" si="0"/>
        <v>91377104.88178998</v>
      </c>
      <c r="BL38" s="1">
        <f t="shared" si="1"/>
        <v>77918086.47348118</v>
      </c>
    </row>
    <row r="39" spans="1:64" ht="12.75">
      <c r="A39" s="3" t="s">
        <v>672</v>
      </c>
      <c r="B39" s="3" t="s">
        <v>38</v>
      </c>
      <c r="C39" s="3" t="s">
        <v>1343</v>
      </c>
      <c r="D39" s="3"/>
      <c r="E39" s="4"/>
      <c r="F39" s="4">
        <v>5542065.416476</v>
      </c>
      <c r="G39" s="4">
        <f>F39*RPI_inc</f>
        <v>5695031.128608034</v>
      </c>
      <c r="H39" s="4"/>
      <c r="I39" s="4"/>
      <c r="J39" s="4">
        <v>101784.995687</v>
      </c>
      <c r="K39" s="4">
        <f>J39*RPI_inc</f>
        <v>104594.34800957113</v>
      </c>
      <c r="L39" s="3"/>
      <c r="M39" s="4"/>
      <c r="N39" s="4"/>
      <c r="O39" s="4"/>
      <c r="P39" s="4"/>
      <c r="Q39" s="4"/>
      <c r="R39" s="4"/>
      <c r="S39" s="4"/>
      <c r="T39" s="4">
        <v>20439.354513</v>
      </c>
      <c r="U39" s="4">
        <f>T39*RPI_inc</f>
        <v>21003.498055821656</v>
      </c>
      <c r="V39" s="3"/>
      <c r="W39" s="4"/>
      <c r="X39" s="3"/>
      <c r="Y39" s="4"/>
      <c r="Z39" s="13">
        <f>D39+F39+H39+J39+L39+N39+P39+R39+T39+V39+X39</f>
        <v>5664289.766676</v>
      </c>
      <c r="AC39" s="13">
        <f>E39+G39+I39+K39+M39+O39+Q39+S39+U39+W39+Y39</f>
        <v>5820628.974673427</v>
      </c>
      <c r="AF39" s="51"/>
      <c r="AG39" s="3"/>
      <c r="AH39" s="4"/>
      <c r="AI39" s="4">
        <v>6122756.447073</v>
      </c>
      <c r="AJ39" s="4">
        <f>AI39/$AI$680*$AJ$680</f>
        <v>4066850.2221811665</v>
      </c>
      <c r="AK39" s="4"/>
      <c r="AL39" s="4"/>
      <c r="AM39" s="4">
        <v>147011.700431</v>
      </c>
      <c r="AN39" s="4">
        <f>AM39/$AM$680*$AN$680</f>
        <v>144119.05752619123</v>
      </c>
      <c r="AO39" s="3"/>
      <c r="AP39" s="4"/>
      <c r="AQ39" s="4"/>
      <c r="AR39" s="4"/>
      <c r="AS39" s="4">
        <v>28994.854471</v>
      </c>
      <c r="AT39" s="4">
        <f>AS39/$AS$680*$AT$680</f>
        <v>28413.985110033478</v>
      </c>
      <c r="AU39" s="3"/>
      <c r="AV39" s="4"/>
      <c r="AW39" s="3"/>
      <c r="AX39" s="4"/>
      <c r="AY39" s="4"/>
      <c r="AZ39" s="4"/>
      <c r="BA39" s="4">
        <v>94814.868087</v>
      </c>
      <c r="BB39" s="4">
        <f>BA39/$BA$680*$BB$680</f>
        <v>94814.86808700001</v>
      </c>
      <c r="BC39" s="4">
        <v>16594.041803</v>
      </c>
      <c r="BD39" s="4">
        <f>AG39+AI39+AK39+AM39+AO39+AQ39+AS39+AU39+AW39+AY39+BA39+BC39</f>
        <v>6410171.911865</v>
      </c>
      <c r="BG39" s="4">
        <f>AH39+AJ39+AL39+AN39+AP39+AR39+AT39+AV39+AX39+AZ39+BB39</f>
        <v>4334198.132904391</v>
      </c>
      <c r="BJ39" s="52"/>
      <c r="BK39" s="4">
        <f t="shared" si="0"/>
        <v>12074461.678541001</v>
      </c>
      <c r="BL39" s="4">
        <f t="shared" si="1"/>
        <v>10154827.107577818</v>
      </c>
    </row>
    <row r="40" spans="1:64" ht="12.75">
      <c r="A40" s="5" t="s">
        <v>673</v>
      </c>
      <c r="B40" s="5" t="s">
        <v>39</v>
      </c>
      <c r="C40" s="5" t="s">
        <v>1343</v>
      </c>
      <c r="D40" s="6">
        <v>30630086.065949</v>
      </c>
      <c r="E40" s="6">
        <f>D40*RPI_inc</f>
        <v>31475502.45418114</v>
      </c>
      <c r="F40" s="6"/>
      <c r="G40" s="6"/>
      <c r="H40" s="6"/>
      <c r="I40" s="6"/>
      <c r="J40" s="6">
        <v>555087.025461</v>
      </c>
      <c r="K40" s="6">
        <f>J40*RPI_inc</f>
        <v>570407.8987752103</v>
      </c>
      <c r="L40" s="6">
        <v>2994255.162714</v>
      </c>
      <c r="M40" s="6">
        <f>L40*RPI_inc</f>
        <v>3076899.148096764</v>
      </c>
      <c r="N40" s="6"/>
      <c r="O40" s="6"/>
      <c r="P40" s="6"/>
      <c r="Q40" s="6"/>
      <c r="R40" s="6"/>
      <c r="S40" s="6"/>
      <c r="T40" s="6"/>
      <c r="U40" s="6"/>
      <c r="V40" s="6">
        <v>48588.522335</v>
      </c>
      <c r="W40" s="6">
        <f>V40*RPI_inc</f>
        <v>49929.606815583866</v>
      </c>
      <c r="X40" s="6">
        <v>1271779.931661</v>
      </c>
      <c r="Y40" s="6">
        <f>X40*RPI_inc</f>
        <v>1306882.1378427262</v>
      </c>
      <c r="Z40" s="14">
        <f>D40+F40+H40+J40+L40+N40+P40+R40+T40+V40+X40</f>
        <v>35499796.70812</v>
      </c>
      <c r="AC40" s="14">
        <f>E40+G40+I40+K40+M40+O40+Q40+S40+U40+W40+Y40</f>
        <v>36479621.24571142</v>
      </c>
      <c r="AF40" s="51"/>
      <c r="AG40" s="6">
        <v>36598714.052061</v>
      </c>
      <c r="AH40" s="6">
        <f>AG40/$AG$680*$AH$680</f>
        <v>24898464.799082622</v>
      </c>
      <c r="AI40" s="6"/>
      <c r="AJ40" s="6"/>
      <c r="AK40" s="6"/>
      <c r="AL40" s="6"/>
      <c r="AM40" s="6">
        <v>801731.993493</v>
      </c>
      <c r="AN40" s="6">
        <f>AM40/$AM$680*$AN$680</f>
        <v>785956.892900757</v>
      </c>
      <c r="AO40" s="6">
        <v>3787486.708872</v>
      </c>
      <c r="AP40" s="6">
        <f>AO40/$AO$680*$AP$680</f>
        <v>3125826.2528649727</v>
      </c>
      <c r="AQ40" s="6"/>
      <c r="AR40" s="6"/>
      <c r="AS40" s="6"/>
      <c r="AT40" s="6"/>
      <c r="AU40" s="6">
        <v>68926.694148</v>
      </c>
      <c r="AV40" s="6">
        <f>AU40/$AU$680*$AV$680</f>
        <v>67545.84777655266</v>
      </c>
      <c r="AW40" s="6">
        <v>1880549.095626</v>
      </c>
      <c r="AX40" s="6">
        <f>AW40/$AW$680*$AX$680</f>
        <v>1844406.1956540414</v>
      </c>
      <c r="AY40" s="6"/>
      <c r="AZ40" s="6"/>
      <c r="BA40" s="6">
        <v>561438.131913</v>
      </c>
      <c r="BB40" s="6">
        <f>BA40/$BA$680*$BB$680</f>
        <v>561438.131913</v>
      </c>
      <c r="BC40" s="6">
        <v>103999.819016</v>
      </c>
      <c r="BD40" s="6">
        <f>AG40+AI40+AK40+AM40+AO40+AQ40+AS40+AU40+AW40+AY40+BA40+BC40</f>
        <v>43802846.49512899</v>
      </c>
      <c r="BG40" s="6">
        <f>AH40+AJ40+AL40+AN40+AP40+AR40+AT40+AV40+AX40+AZ40+BB40</f>
        <v>31283638.120191947</v>
      </c>
      <c r="BJ40" s="52"/>
      <c r="BK40" s="6">
        <f t="shared" si="0"/>
        <v>79302643.203249</v>
      </c>
      <c r="BL40" s="6">
        <f t="shared" si="1"/>
        <v>67763259.36590338</v>
      </c>
    </row>
    <row r="41" spans="1:64" ht="12.75">
      <c r="A41" t="s">
        <v>674</v>
      </c>
      <c r="B41" t="s">
        <v>40</v>
      </c>
      <c r="J41"/>
      <c r="K41"/>
      <c r="L41"/>
      <c r="M41"/>
      <c r="V41"/>
      <c r="X41"/>
      <c r="Z41" s="12">
        <f>Z42+Z43</f>
        <v>57835349.007970996</v>
      </c>
      <c r="AC41" s="12">
        <f>AC42+AC43</f>
        <v>59431653.75766022</v>
      </c>
      <c r="AF41" s="51"/>
      <c r="AG41"/>
      <c r="AM41"/>
      <c r="AO41"/>
      <c r="AU41"/>
      <c r="AW41"/>
      <c r="AY41"/>
      <c r="BA41"/>
      <c r="BC41"/>
      <c r="BD41" s="1">
        <f>BD42+BD43</f>
        <v>70730664.430644</v>
      </c>
      <c r="BG41" s="1">
        <f>BG42+BG43</f>
        <v>50208543.117795914</v>
      </c>
      <c r="BJ41" s="52"/>
      <c r="BK41" s="1">
        <f t="shared" si="0"/>
        <v>128566013.438615</v>
      </c>
      <c r="BL41" s="1">
        <f t="shared" si="1"/>
        <v>109640196.87545612</v>
      </c>
    </row>
    <row r="42" spans="1:64" ht="12.75">
      <c r="A42" s="3" t="s">
        <v>675</v>
      </c>
      <c r="B42" s="3" t="s">
        <v>41</v>
      </c>
      <c r="C42" s="3" t="s">
        <v>1343</v>
      </c>
      <c r="D42" s="3"/>
      <c r="E42" s="4"/>
      <c r="F42" s="4">
        <v>8749892.557932</v>
      </c>
      <c r="G42" s="4">
        <f>F42*RPI_inc</f>
        <v>8991397.023437554</v>
      </c>
      <c r="H42" s="4"/>
      <c r="I42" s="4"/>
      <c r="J42" s="4">
        <v>204010.228557</v>
      </c>
      <c r="K42" s="4">
        <f>J42*RPI_inc</f>
        <v>209641.08412226752</v>
      </c>
      <c r="L42" s="3"/>
      <c r="M42" s="4"/>
      <c r="N42" s="4"/>
      <c r="O42" s="4"/>
      <c r="P42" s="4"/>
      <c r="Q42" s="4"/>
      <c r="R42" s="4"/>
      <c r="S42" s="4"/>
      <c r="T42" s="4">
        <v>35747.793649</v>
      </c>
      <c r="U42" s="4">
        <f>T42*RPI_inc</f>
        <v>36734.46311277282</v>
      </c>
      <c r="V42" s="3"/>
      <c r="W42" s="4"/>
      <c r="X42" s="3"/>
      <c r="Y42" s="4"/>
      <c r="Z42" s="13">
        <f>D42+F42+H42+J42+L42+N42+P42+R42+T42+V42+X42</f>
        <v>8989650.580138</v>
      </c>
      <c r="AC42" s="13">
        <f>E42+G42+I42+K42+M42+O42+Q42+S42+U42+W42+Y42</f>
        <v>9237772.570672594</v>
      </c>
      <c r="AF42" s="51"/>
      <c r="AG42" s="3"/>
      <c r="AH42" s="4"/>
      <c r="AI42" s="4">
        <v>9666695.905647</v>
      </c>
      <c r="AJ42" s="4">
        <f>AI42/$AI$680*$AJ$680</f>
        <v>6420801.599977403</v>
      </c>
      <c r="AK42" s="4"/>
      <c r="AL42" s="4"/>
      <c r="AM42" s="4">
        <v>294659.251129</v>
      </c>
      <c r="AN42" s="4">
        <f>AM42/$AM$680*$AN$680</f>
        <v>288861.45415355026</v>
      </c>
      <c r="AO42" s="3"/>
      <c r="AP42" s="4"/>
      <c r="AQ42" s="4"/>
      <c r="AR42" s="4"/>
      <c r="AS42" s="4">
        <v>50711.096277</v>
      </c>
      <c r="AT42" s="4">
        <f>AS42/$AS$680*$AT$680</f>
        <v>49695.173878845024</v>
      </c>
      <c r="AU42" s="3"/>
      <c r="AV42" s="4"/>
      <c r="AW42" s="3"/>
      <c r="AX42" s="4"/>
      <c r="AY42" s="4"/>
      <c r="AZ42" s="4"/>
      <c r="BA42" s="4">
        <v>188614.311758</v>
      </c>
      <c r="BB42" s="4">
        <f>BA42/$BA$680*$BB$680</f>
        <v>188614.311758</v>
      </c>
      <c r="BC42" s="4">
        <v>26335.982739</v>
      </c>
      <c r="BD42" s="4">
        <f>AG42+AI42+AK42+AM42+AO42+AQ42+AS42+AU42+AW42+AY42+BA42+BC42</f>
        <v>10227016.54755</v>
      </c>
      <c r="BG42" s="4">
        <f>AH42+AJ42+AL42+AN42+AP42+AR42+AT42+AV42+AX42+AZ42+BB42</f>
        <v>6947972.539767798</v>
      </c>
      <c r="BJ42" s="52"/>
      <c r="BK42" s="4">
        <f t="shared" si="0"/>
        <v>19216667.127687998</v>
      </c>
      <c r="BL42" s="4">
        <f t="shared" si="1"/>
        <v>16185745.110440392</v>
      </c>
    </row>
    <row r="43" spans="1:64" ht="12.75">
      <c r="A43" s="5" t="s">
        <v>676</v>
      </c>
      <c r="B43" s="5" t="s">
        <v>42</v>
      </c>
      <c r="C43" s="5" t="s">
        <v>1343</v>
      </c>
      <c r="D43" s="6">
        <v>42586480.892613</v>
      </c>
      <c r="E43" s="6">
        <f>D43*RPI_inc</f>
        <v>43761903.932111874</v>
      </c>
      <c r="F43" s="6"/>
      <c r="G43" s="6"/>
      <c r="H43" s="6"/>
      <c r="I43" s="6"/>
      <c r="J43" s="6">
        <v>996421.551222</v>
      </c>
      <c r="K43" s="6">
        <f>J43*RPI_inc</f>
        <v>1023923.6322536052</v>
      </c>
      <c r="L43" s="6">
        <v>3399914.074087</v>
      </c>
      <c r="M43" s="6">
        <f>L43*RPI_inc</f>
        <v>3493754.5899322885</v>
      </c>
      <c r="N43" s="6"/>
      <c r="O43" s="6"/>
      <c r="P43" s="6"/>
      <c r="Q43" s="6"/>
      <c r="R43" s="6"/>
      <c r="S43" s="6"/>
      <c r="T43" s="6"/>
      <c r="U43" s="6"/>
      <c r="V43" s="6">
        <v>49117.986534</v>
      </c>
      <c r="W43" s="6">
        <f>V43*RPI_inc</f>
        <v>50473.68467612739</v>
      </c>
      <c r="X43" s="6">
        <v>1813763.923377</v>
      </c>
      <c r="Y43" s="6">
        <f>X43*RPI_inc</f>
        <v>1863825.3480137326</v>
      </c>
      <c r="Z43" s="14">
        <f>D43+F43+H43+J43+L43+N43+P43+R43+T43+V43+X43</f>
        <v>48845698.427833</v>
      </c>
      <c r="AC43" s="14">
        <f>E43+G43+I43+K43+M43+O43+Q43+S43+U43+W43+Y43</f>
        <v>50193881.18698762</v>
      </c>
      <c r="AF43" s="51"/>
      <c r="AG43" s="6">
        <v>50884951.263816</v>
      </c>
      <c r="AH43" s="6">
        <f>AG43/$AG$680*$AH$680</f>
        <v>34617532.35490553</v>
      </c>
      <c r="AI43" s="6"/>
      <c r="AJ43" s="6"/>
      <c r="AK43" s="6"/>
      <c r="AL43" s="6"/>
      <c r="AM43" s="6">
        <v>1439167.19357</v>
      </c>
      <c r="AN43" s="6">
        <f>AM43/$AM$680*$AN$680</f>
        <v>1410849.7415637379</v>
      </c>
      <c r="AO43" s="6">
        <v>4300611.894159</v>
      </c>
      <c r="AP43" s="6">
        <f>AO43/$AO$680*$AP$680</f>
        <v>3549310.2934608534</v>
      </c>
      <c r="AQ43" s="6"/>
      <c r="AR43" s="6"/>
      <c r="AS43" s="6"/>
      <c r="AT43" s="6"/>
      <c r="AU43" s="6">
        <v>69677.781343</v>
      </c>
      <c r="AV43" s="6">
        <f>AU43/$AU$680*$AV$680</f>
        <v>68281.88802870017</v>
      </c>
      <c r="AW43" s="6">
        <v>2681967.234166</v>
      </c>
      <c r="AX43" s="6">
        <f>AW43/$AW$680*$AX$680</f>
        <v>2630421.6118272943</v>
      </c>
      <c r="AY43" s="6"/>
      <c r="AZ43" s="6"/>
      <c r="BA43" s="6">
        <v>984174.688242</v>
      </c>
      <c r="BB43" s="6">
        <f>BA43/$BA$680*$BB$680</f>
        <v>984174.6882419998</v>
      </c>
      <c r="BC43" s="6">
        <v>143097.827798</v>
      </c>
      <c r="BD43" s="6">
        <f>AG43+AI43+AK43+AM43+AO43+AQ43+AS43+AU43+AW43+AY43+BA43+BC43</f>
        <v>60503647.883094005</v>
      </c>
      <c r="BG43" s="6">
        <f>AH43+AJ43+AL43+AN43+AP43+AR43+AT43+AV43+AX43+AZ43+BB43</f>
        <v>43260570.57802812</v>
      </c>
      <c r="BJ43" s="52"/>
      <c r="BK43" s="6">
        <f t="shared" si="0"/>
        <v>109349346.310927</v>
      </c>
      <c r="BL43" s="6">
        <f t="shared" si="1"/>
        <v>93454451.76501575</v>
      </c>
    </row>
    <row r="44" spans="1:64" ht="12.75">
      <c r="A44" t="s">
        <v>677</v>
      </c>
      <c r="B44" t="s">
        <v>43</v>
      </c>
      <c r="J44"/>
      <c r="K44"/>
      <c r="L44"/>
      <c r="M44"/>
      <c r="V44"/>
      <c r="X44"/>
      <c r="Z44" s="12">
        <f>Z45+Z46</f>
        <v>72548554.60151601</v>
      </c>
      <c r="AC44" s="12">
        <f>AC45+AC46</f>
        <v>74550956.32087843</v>
      </c>
      <c r="AF44" s="51"/>
      <c r="AG44"/>
      <c r="AM44"/>
      <c r="AO44"/>
      <c r="AU44"/>
      <c r="AW44"/>
      <c r="AY44"/>
      <c r="BA44"/>
      <c r="BC44"/>
      <c r="BD44" s="1">
        <f>BD45+BD46</f>
        <v>87492511.16429399</v>
      </c>
      <c r="BG44" s="1">
        <f>BG45+BG46</f>
        <v>61924165.81670633</v>
      </c>
      <c r="BJ44" s="52"/>
      <c r="BK44" s="1">
        <f t="shared" si="0"/>
        <v>160041065.76581</v>
      </c>
      <c r="BL44" s="1">
        <f t="shared" si="1"/>
        <v>136475122.13758475</v>
      </c>
    </row>
    <row r="45" spans="1:64" ht="12.75">
      <c r="A45" s="3" t="s">
        <v>678</v>
      </c>
      <c r="B45" s="3" t="s">
        <v>44</v>
      </c>
      <c r="C45" s="3" t="s">
        <v>1343</v>
      </c>
      <c r="D45" s="3"/>
      <c r="E45" s="4"/>
      <c r="F45" s="4">
        <v>9893969.898784</v>
      </c>
      <c r="G45" s="4">
        <f>F45*RPI_inc</f>
        <v>10167051.870512646</v>
      </c>
      <c r="H45" s="4"/>
      <c r="I45" s="4"/>
      <c r="J45" s="4">
        <v>200662.310639</v>
      </c>
      <c r="K45" s="4">
        <f>J45*RPI_inc</f>
        <v>206200.76082648832</v>
      </c>
      <c r="L45" s="3"/>
      <c r="M45" s="4"/>
      <c r="N45" s="4"/>
      <c r="O45" s="4"/>
      <c r="P45" s="4"/>
      <c r="Q45" s="4"/>
      <c r="R45" s="4"/>
      <c r="S45" s="4"/>
      <c r="T45" s="4">
        <v>26919.181758</v>
      </c>
      <c r="U45" s="4">
        <f>T45*RPI_inc</f>
        <v>27662.174035821656</v>
      </c>
      <c r="V45" s="3"/>
      <c r="W45" s="4"/>
      <c r="X45" s="3"/>
      <c r="Y45" s="4"/>
      <c r="Z45" s="13">
        <f>D45+F45+H45+J45+L45+N45+P45+R45+T45+V45+X45</f>
        <v>10121551.391181</v>
      </c>
      <c r="AC45" s="13">
        <f>E45+G45+I45+K45+M45+O45+Q45+S45+U45+W45+Y45</f>
        <v>10400914.805374956</v>
      </c>
      <c r="AF45" s="51"/>
      <c r="AG45" s="3"/>
      <c r="AH45" s="4"/>
      <c r="AI45" s="4">
        <v>10930648.311158</v>
      </c>
      <c r="AJ45" s="4">
        <f>AI45/$AI$680*$AJ$680</f>
        <v>7260342.60828195</v>
      </c>
      <c r="AK45" s="4"/>
      <c r="AL45" s="4"/>
      <c r="AM45" s="4">
        <v>289823.733844</v>
      </c>
      <c r="AN45" s="4">
        <f>AM45/$AM$680*$AN$680</f>
        <v>284121.0818449333</v>
      </c>
      <c r="AO45" s="3"/>
      <c r="AP45" s="4"/>
      <c r="AQ45" s="4"/>
      <c r="AR45" s="4"/>
      <c r="AS45" s="4">
        <v>38187.006203</v>
      </c>
      <c r="AT45" s="4">
        <f>AS45/$AS$680*$AT$680</f>
        <v>37421.98557106178</v>
      </c>
      <c r="AU45" s="3"/>
      <c r="AV45" s="4"/>
      <c r="AW45" s="3"/>
      <c r="AX45" s="4"/>
      <c r="AY45" s="4"/>
      <c r="AZ45" s="4"/>
      <c r="BA45" s="4"/>
      <c r="BB45" s="4"/>
      <c r="BC45" s="4">
        <v>29651.987066</v>
      </c>
      <c r="BD45" s="4">
        <f>AG45+AI45+AK45+AM45+AO45+AQ45+AS45+AU45+AW45+AY45+BA45+BC45</f>
        <v>11288311.038271</v>
      </c>
      <c r="BG45" s="4">
        <f>AH45+AJ45+AL45+AN45+AP45+AR45+AT45+AV45+AX45+AZ45+BB45</f>
        <v>7581885.675697945</v>
      </c>
      <c r="BJ45" s="52"/>
      <c r="BK45" s="4">
        <f t="shared" si="0"/>
        <v>21409862.429452002</v>
      </c>
      <c r="BL45" s="4">
        <f t="shared" si="1"/>
        <v>17982800.481072903</v>
      </c>
    </row>
    <row r="46" spans="1:64" ht="12.75">
      <c r="A46" s="5" t="s">
        <v>679</v>
      </c>
      <c r="B46" s="5" t="s">
        <v>45</v>
      </c>
      <c r="C46" s="5" t="s">
        <v>1343</v>
      </c>
      <c r="D46" s="6">
        <v>53832724.931793</v>
      </c>
      <c r="E46" s="6">
        <f>D46*RPI_inc</f>
        <v>55318553.857723586</v>
      </c>
      <c r="F46" s="6"/>
      <c r="G46" s="6"/>
      <c r="H46" s="6"/>
      <c r="I46" s="6"/>
      <c r="J46" s="6">
        <v>1137599.182349</v>
      </c>
      <c r="K46" s="6">
        <f>J46*RPI_inc</f>
        <v>1168997.8858957875</v>
      </c>
      <c r="L46" s="6">
        <v>4525771.369906</v>
      </c>
      <c r="M46" s="6">
        <f>L46*RPI_inc</f>
        <v>4650686.50325797</v>
      </c>
      <c r="N46" s="6"/>
      <c r="O46" s="6"/>
      <c r="P46" s="6"/>
      <c r="Q46" s="6"/>
      <c r="R46" s="6"/>
      <c r="S46" s="6"/>
      <c r="T46" s="6"/>
      <c r="U46" s="6"/>
      <c r="V46" s="6">
        <v>50014.002873</v>
      </c>
      <c r="W46" s="6">
        <f>V46*RPI_inc</f>
        <v>51394.43182703185</v>
      </c>
      <c r="X46" s="6">
        <v>2880893.723414</v>
      </c>
      <c r="Y46" s="6">
        <f>X46*RPI_inc</f>
        <v>2960408.8367991</v>
      </c>
      <c r="Z46" s="14">
        <f>D46+F46+H46+J46+L46+N46+P46+R46+T46+V46+X46</f>
        <v>62427003.210335</v>
      </c>
      <c r="AC46" s="14">
        <f>E46+G46+I46+K46+M46+O46+Q46+S46+U46+W46+Y46</f>
        <v>64150041.51550347</v>
      </c>
      <c r="AF46" s="51"/>
      <c r="AG46" s="6">
        <v>64322656.559957</v>
      </c>
      <c r="AH46" s="6">
        <f>AG46/$AG$680*$AH$680</f>
        <v>43759335.31061817</v>
      </c>
      <c r="AI46" s="6"/>
      <c r="AJ46" s="6"/>
      <c r="AK46" s="6"/>
      <c r="AL46" s="6"/>
      <c r="AM46" s="6">
        <v>1643075.082691</v>
      </c>
      <c r="AN46" s="6">
        <f>AM46/$AM$680*$AN$680</f>
        <v>1610745.4826246097</v>
      </c>
      <c r="AO46" s="6">
        <v>5724728.848886</v>
      </c>
      <c r="AP46" s="6">
        <f>AO46/$AO$680*$AP$680</f>
        <v>4724639.081759504</v>
      </c>
      <c r="AQ46" s="6"/>
      <c r="AR46" s="6"/>
      <c r="AS46" s="6"/>
      <c r="AT46" s="6"/>
      <c r="AU46" s="6">
        <v>70948.851981</v>
      </c>
      <c r="AV46" s="6">
        <f>AU46/$AU$680*$AV$680</f>
        <v>69527.49460955901</v>
      </c>
      <c r="AW46" s="6">
        <v>4259905.311671</v>
      </c>
      <c r="AX46" s="6">
        <f>AW46/$AW$680*$AX$680</f>
        <v>4178032.7713965387</v>
      </c>
      <c r="AY46" s="6"/>
      <c r="AZ46" s="6"/>
      <c r="BA46" s="6"/>
      <c r="BB46" s="6"/>
      <c r="BC46" s="6">
        <v>182885.470837</v>
      </c>
      <c r="BD46" s="6">
        <f>AG46+AI46+AK46+AM46+AO46+AQ46+AS46+AU46+AW46+AY46+BA46+BC46</f>
        <v>76204200.126023</v>
      </c>
      <c r="BG46" s="6">
        <f>AH46+AJ46+AL46+AN46+AP46+AR46+AT46+AV46+AX46+AZ46+BB46</f>
        <v>54342280.141008385</v>
      </c>
      <c r="BJ46" s="52"/>
      <c r="BK46" s="6">
        <f t="shared" si="0"/>
        <v>138631203.336358</v>
      </c>
      <c r="BL46" s="6">
        <f t="shared" si="1"/>
        <v>118492321.65651186</v>
      </c>
    </row>
    <row r="47" spans="1:64" ht="12.75">
      <c r="A47" t="s">
        <v>680</v>
      </c>
      <c r="B47" t="s">
        <v>46</v>
      </c>
      <c r="J47"/>
      <c r="K47"/>
      <c r="L47"/>
      <c r="M47"/>
      <c r="V47"/>
      <c r="X47"/>
      <c r="Z47" s="12">
        <f>Z48+Z49</f>
        <v>50706102.251792006</v>
      </c>
      <c r="AC47" s="12">
        <f>AC48+AC49</f>
        <v>52105633.736448675</v>
      </c>
      <c r="AF47" s="51"/>
      <c r="AG47"/>
      <c r="AM47"/>
      <c r="AO47"/>
      <c r="AU47"/>
      <c r="AW47"/>
      <c r="AY47"/>
      <c r="BA47"/>
      <c r="BC47"/>
      <c r="BD47" s="1">
        <f>BD48+BD49</f>
        <v>61990912.771604</v>
      </c>
      <c r="BG47" s="1">
        <f>BG48+BG49</f>
        <v>44035000.95957939</v>
      </c>
      <c r="BJ47" s="52"/>
      <c r="BK47" s="1">
        <f t="shared" si="0"/>
        <v>112697015.02339602</v>
      </c>
      <c r="BL47" s="1">
        <f t="shared" si="1"/>
        <v>96140634.69602807</v>
      </c>
    </row>
    <row r="48" spans="1:64" ht="12.75">
      <c r="A48" s="3" t="s">
        <v>681</v>
      </c>
      <c r="B48" s="3" t="s">
        <v>47</v>
      </c>
      <c r="C48" s="3" t="s">
        <v>1343</v>
      </c>
      <c r="D48" s="3"/>
      <c r="E48" s="4"/>
      <c r="F48" s="4">
        <v>6224002.073952</v>
      </c>
      <c r="G48" s="4">
        <f>F48*RPI_inc</f>
        <v>6395789.816969783</v>
      </c>
      <c r="H48" s="4"/>
      <c r="I48" s="4"/>
      <c r="J48" s="4">
        <v>114865.421814</v>
      </c>
      <c r="K48" s="4">
        <f>J48*RPI_inc</f>
        <v>118035.80500631848</v>
      </c>
      <c r="L48" s="3"/>
      <c r="M48" s="4"/>
      <c r="N48" s="4"/>
      <c r="O48" s="4"/>
      <c r="P48" s="4"/>
      <c r="Q48" s="4"/>
      <c r="R48" s="4"/>
      <c r="S48" s="4"/>
      <c r="T48" s="4">
        <v>34613.925701</v>
      </c>
      <c r="U48" s="4">
        <f>T48*RPI_inc</f>
        <v>35569.29944646284</v>
      </c>
      <c r="V48" s="3"/>
      <c r="W48" s="4"/>
      <c r="X48" s="3"/>
      <c r="Y48" s="4"/>
      <c r="Z48" s="13">
        <f>D48+F48+H48+J48+L48+N48+P48+R48+T48+V48+X48</f>
        <v>6373481.421467</v>
      </c>
      <c r="AC48" s="13">
        <f>E48+G48+I48+K48+M48+O48+Q48+S48+U48+W48+Y48</f>
        <v>6549394.921422564</v>
      </c>
      <c r="AF48" s="51"/>
      <c r="AG48" s="3"/>
      <c r="AH48" s="4"/>
      <c r="AI48" s="4">
        <v>6876145.617407</v>
      </c>
      <c r="AJ48" s="4">
        <f>AI48/$AI$680*$AJ$680</f>
        <v>4567265.507559116</v>
      </c>
      <c r="AK48" s="4"/>
      <c r="AL48" s="4"/>
      <c r="AM48" s="4">
        <v>165904.226528</v>
      </c>
      <c r="AN48" s="4">
        <f>AM48/$AM$680*$AN$680</f>
        <v>162639.84905098926</v>
      </c>
      <c r="AO48" s="3"/>
      <c r="AP48" s="4"/>
      <c r="AQ48" s="4"/>
      <c r="AR48" s="4"/>
      <c r="AS48" s="4">
        <v>49102.614164</v>
      </c>
      <c r="AT48" s="4">
        <f>AS48/$AS$680*$AT$680</f>
        <v>48118.91534461963</v>
      </c>
      <c r="AU48" s="3"/>
      <c r="AV48" s="4"/>
      <c r="AW48" s="3"/>
      <c r="AX48" s="4"/>
      <c r="AY48" s="4"/>
      <c r="AZ48" s="4"/>
      <c r="BA48" s="4">
        <v>111350.042136</v>
      </c>
      <c r="BB48" s="4">
        <f>BA48/$BA$680*$BB$680</f>
        <v>111350.042136</v>
      </c>
      <c r="BC48" s="4">
        <v>18671.681976</v>
      </c>
      <c r="BD48" s="4">
        <f>AG48+AI48+AK48+AM48+AO48+AQ48+AS48+AU48+AW48+AY48+BA48+BC48</f>
        <v>7221174.1822110005</v>
      </c>
      <c r="BG48" s="4">
        <f>AH48+AJ48+AL48+AN48+AP48+AR48+AT48+AV48+AX48+AZ48+BB48</f>
        <v>4889374.314090725</v>
      </c>
      <c r="BJ48" s="52"/>
      <c r="BK48" s="4">
        <f t="shared" si="0"/>
        <v>13594655.603678</v>
      </c>
      <c r="BL48" s="4">
        <f t="shared" si="1"/>
        <v>11438769.235513289</v>
      </c>
    </row>
    <row r="49" spans="1:64" ht="12.75">
      <c r="A49" s="5" t="s">
        <v>682</v>
      </c>
      <c r="B49" s="5" t="s">
        <v>48</v>
      </c>
      <c r="C49" s="5" t="s">
        <v>1343</v>
      </c>
      <c r="D49" s="6">
        <v>38401850.413168</v>
      </c>
      <c r="E49" s="6">
        <f>D49*RPI_inc</f>
        <v>39461774.09760788</v>
      </c>
      <c r="F49" s="6"/>
      <c r="G49" s="6"/>
      <c r="H49" s="6"/>
      <c r="I49" s="6"/>
      <c r="J49" s="6">
        <v>734012.718587</v>
      </c>
      <c r="K49" s="6">
        <f>J49*RPI_inc</f>
        <v>754272.0929853673</v>
      </c>
      <c r="L49" s="6">
        <v>3410604.518652</v>
      </c>
      <c r="M49" s="6">
        <f>L49*RPI_inc</f>
        <v>3504740.0998462164</v>
      </c>
      <c r="N49" s="6"/>
      <c r="O49" s="6"/>
      <c r="P49" s="6"/>
      <c r="Q49" s="6"/>
      <c r="R49" s="6"/>
      <c r="S49" s="6"/>
      <c r="T49" s="6"/>
      <c r="U49" s="6"/>
      <c r="V49" s="6">
        <v>47936.874089</v>
      </c>
      <c r="W49" s="6">
        <f>V49*RPI_inc</f>
        <v>49259.97252457749</v>
      </c>
      <c r="X49" s="6">
        <v>1738216.305829</v>
      </c>
      <c r="Y49" s="6">
        <f>X49*RPI_inc</f>
        <v>1786192.552062072</v>
      </c>
      <c r="Z49" s="14">
        <f>D49+F49+H49+J49+L49+N49+P49+R49+T49+V49+X49</f>
        <v>44332620.83032501</v>
      </c>
      <c r="AC49" s="14">
        <f>E49+G49+I49+K49+M49+O49+Q49+S49+U49+W49+Y49</f>
        <v>45556238.81502611</v>
      </c>
      <c r="AF49" s="51"/>
      <c r="AG49" s="6">
        <v>45884896.938112</v>
      </c>
      <c r="AH49" s="6">
        <f>AG49/$AG$680*$AH$680</f>
        <v>31215946.26516063</v>
      </c>
      <c r="AI49" s="6"/>
      <c r="AJ49" s="6"/>
      <c r="AK49" s="6"/>
      <c r="AL49" s="6"/>
      <c r="AM49" s="6">
        <v>1060160.755213</v>
      </c>
      <c r="AN49" s="6">
        <f>AM49/$AM$680*$AN$680</f>
        <v>1039300.738782111</v>
      </c>
      <c r="AO49" s="6">
        <v>4314134.427978</v>
      </c>
      <c r="AP49" s="6">
        <f>AO49/$AO$680*$AP$680</f>
        <v>3560470.4887211216</v>
      </c>
      <c r="AQ49" s="6"/>
      <c r="AR49" s="6"/>
      <c r="AS49" s="6"/>
      <c r="AT49" s="6"/>
      <c r="AU49" s="6">
        <v>68002.279138</v>
      </c>
      <c r="AV49" s="6">
        <f>AU49/$AU$680*$AV$680</f>
        <v>66639.95208084807</v>
      </c>
      <c r="AW49" s="6">
        <v>2570256.866421</v>
      </c>
      <c r="AX49" s="6">
        <f>AW49/$AW$680*$AX$680</f>
        <v>2520858.242879948</v>
      </c>
      <c r="AY49" s="6"/>
      <c r="AZ49" s="6"/>
      <c r="BA49" s="6">
        <v>742410.957864</v>
      </c>
      <c r="BB49" s="6">
        <f>BA49/$BA$680*$BB$680</f>
        <v>742410.9578639999</v>
      </c>
      <c r="BC49" s="6">
        <v>129876.364667</v>
      </c>
      <c r="BD49" s="6">
        <f>AG49+AI49+AK49+AM49+AO49+AQ49+AS49+AU49+AW49+AY49+BA49+BC49</f>
        <v>54769738.589393</v>
      </c>
      <c r="BG49" s="6">
        <f>AH49+AJ49+AL49+AN49+AP49+AR49+AT49+AV49+AX49+AZ49+BB49</f>
        <v>39145626.645488665</v>
      </c>
      <c r="BJ49" s="52"/>
      <c r="BK49" s="6">
        <f t="shared" si="0"/>
        <v>99102359.419718</v>
      </c>
      <c r="BL49" s="6">
        <f t="shared" si="1"/>
        <v>84701865.46051478</v>
      </c>
    </row>
    <row r="50" spans="1:64" ht="12.75">
      <c r="A50" t="s">
        <v>683</v>
      </c>
      <c r="B50" t="s">
        <v>49</v>
      </c>
      <c r="J50"/>
      <c r="K50"/>
      <c r="L50"/>
      <c r="M50"/>
      <c r="V50"/>
      <c r="X50"/>
      <c r="Z50" s="12">
        <f>Z51+Z52</f>
        <v>68012255.830325</v>
      </c>
      <c r="AC50" s="12">
        <f>AC51+AC52</f>
        <v>69889451.85111953</v>
      </c>
      <c r="AF50" s="51"/>
      <c r="AG50"/>
      <c r="AM50"/>
      <c r="AO50"/>
      <c r="AU50"/>
      <c r="AW50"/>
      <c r="AY50"/>
      <c r="BA50"/>
      <c r="BC50"/>
      <c r="BD50" s="1">
        <f>BD51+BD52</f>
        <v>83449693.28577301</v>
      </c>
      <c r="BG50" s="1">
        <f>BG51+BG52</f>
        <v>60030008.886173755</v>
      </c>
      <c r="BJ50" s="52"/>
      <c r="BK50" s="1">
        <f t="shared" si="0"/>
        <v>151461949.11609802</v>
      </c>
      <c r="BL50" s="1">
        <f t="shared" si="1"/>
        <v>129919460.73729329</v>
      </c>
    </row>
    <row r="51" spans="1:64" ht="12.75">
      <c r="A51" s="3" t="s">
        <v>684</v>
      </c>
      <c r="B51" s="3" t="s">
        <v>50</v>
      </c>
      <c r="C51" s="3" t="s">
        <v>1343</v>
      </c>
      <c r="D51" s="3"/>
      <c r="E51" s="4"/>
      <c r="F51" s="4">
        <v>9026175.976258</v>
      </c>
      <c r="G51" s="4">
        <f>F51*RPI_inc</f>
        <v>9275306.098744951</v>
      </c>
      <c r="H51" s="4"/>
      <c r="I51" s="4"/>
      <c r="J51" s="4">
        <v>138880.760878</v>
      </c>
      <c r="K51" s="4">
        <f>J51*RPI_inc</f>
        <v>142713.98782367728</v>
      </c>
      <c r="L51" s="3"/>
      <c r="M51" s="4"/>
      <c r="N51" s="4"/>
      <c r="O51" s="4"/>
      <c r="P51" s="4"/>
      <c r="Q51" s="4"/>
      <c r="R51" s="4"/>
      <c r="S51" s="4"/>
      <c r="T51" s="4">
        <v>55267.916855</v>
      </c>
      <c r="U51" s="4">
        <f>T51*RPI_inc</f>
        <v>56793.358296857754</v>
      </c>
      <c r="V51" s="3"/>
      <c r="W51" s="4"/>
      <c r="X51" s="3"/>
      <c r="Y51" s="4"/>
      <c r="Z51" s="13">
        <f>D51+F51+H51+J51+L51+N51+P51+R51+T51+V51+X51</f>
        <v>9220324.653991</v>
      </c>
      <c r="AC51" s="13">
        <f>E51+G51+I51+K51+M51+O51+Q51+S51+U51+W51+Y51</f>
        <v>9474813.444865488</v>
      </c>
      <c r="AF51" s="51"/>
      <c r="AG51" s="3"/>
      <c r="AH51" s="4"/>
      <c r="AI51" s="4">
        <v>9971927.972332</v>
      </c>
      <c r="AJ51" s="4">
        <f>AI51/$AI$680*$AJ$680</f>
        <v>6623542.491101389</v>
      </c>
      <c r="AK51" s="4"/>
      <c r="AL51" s="4"/>
      <c r="AM51" s="4">
        <v>200590.437479</v>
      </c>
      <c r="AN51" s="4">
        <f>AM51/$AM$680*$AN$680</f>
        <v>196643.56451552146</v>
      </c>
      <c r="AO51" s="3"/>
      <c r="AP51" s="4"/>
      <c r="AQ51" s="4"/>
      <c r="AR51" s="4"/>
      <c r="AS51" s="4">
        <v>78401.947829</v>
      </c>
      <c r="AT51" s="4">
        <f>AS51/$AS$680*$AT$680</f>
        <v>76831.27985480784</v>
      </c>
      <c r="AU51" s="3"/>
      <c r="AV51" s="4"/>
      <c r="AW51" s="3"/>
      <c r="AX51" s="4"/>
      <c r="AY51" s="4"/>
      <c r="AZ51" s="4"/>
      <c r="BA51" s="4">
        <v>142005.352291</v>
      </c>
      <c r="BB51" s="4">
        <f>BA51/$BA$680*$BB$680</f>
        <v>142005.352291</v>
      </c>
      <c r="BC51" s="4">
        <v>27011.763002</v>
      </c>
      <c r="BD51" s="4">
        <f>AG51+AI51+AK51+AM51+AO51+AQ51+AS51+AU51+AW51+AY51+BA51+BC51</f>
        <v>10419937.472933002</v>
      </c>
      <c r="BG51" s="4">
        <f>AH51+AJ51+AL51+AN51+AP51+AR51+AT51+AV51+AX51+AZ51+BB51</f>
        <v>7039022.687762719</v>
      </c>
      <c r="BJ51" s="52"/>
      <c r="BK51" s="4">
        <f t="shared" si="0"/>
        <v>19640262.126924</v>
      </c>
      <c r="BL51" s="4">
        <f t="shared" si="1"/>
        <v>16513836.132628206</v>
      </c>
    </row>
    <row r="52" spans="1:64" ht="12.75">
      <c r="A52" s="5" t="s">
        <v>685</v>
      </c>
      <c r="B52" s="5" t="s">
        <v>51</v>
      </c>
      <c r="C52" s="5" t="s">
        <v>1343</v>
      </c>
      <c r="D52" s="6">
        <v>49014342.827154</v>
      </c>
      <c r="E52" s="6">
        <f>D52*RPI_inc</f>
        <v>50367180.31495231</v>
      </c>
      <c r="F52" s="6"/>
      <c r="G52" s="6"/>
      <c r="H52" s="6"/>
      <c r="I52" s="6"/>
      <c r="J52" s="6">
        <v>819372.872076</v>
      </c>
      <c r="K52" s="6">
        <f>J52*RPI_inc</f>
        <v>841988.259203363</v>
      </c>
      <c r="L52" s="6">
        <v>4496805.545207</v>
      </c>
      <c r="M52" s="6">
        <f>L52*RPI_inc</f>
        <v>4620921.197197852</v>
      </c>
      <c r="N52" s="6"/>
      <c r="O52" s="6"/>
      <c r="P52" s="6"/>
      <c r="Q52" s="6"/>
      <c r="R52" s="6"/>
      <c r="S52" s="6"/>
      <c r="T52" s="6"/>
      <c r="U52" s="6"/>
      <c r="V52" s="6">
        <v>57304.317624</v>
      </c>
      <c r="W52" s="6">
        <f>V52*RPI_inc</f>
        <v>58885.965456509555</v>
      </c>
      <c r="X52" s="6">
        <v>4404105.614273</v>
      </c>
      <c r="Y52" s="6">
        <f>X52*RPI_inc</f>
        <v>4525662.669444016</v>
      </c>
      <c r="Z52" s="14">
        <f>D52+F52+H52+J52+L52+N52+P52+R52+T52+V52+X52</f>
        <v>58791931.176334</v>
      </c>
      <c r="AC52" s="14">
        <f>E52+G52+I52+K52+M52+O52+Q52+S52+U52+W52+Y52</f>
        <v>60414638.406254046</v>
      </c>
      <c r="AF52" s="51"/>
      <c r="AG52" s="6">
        <v>58565356.744946</v>
      </c>
      <c r="AH52" s="6">
        <f>AG52/$AG$680*$AH$680</f>
        <v>39842587.673586264</v>
      </c>
      <c r="AI52" s="6"/>
      <c r="AJ52" s="6"/>
      <c r="AK52" s="6"/>
      <c r="AL52" s="6"/>
      <c r="AM52" s="6">
        <v>1183449.470104</v>
      </c>
      <c r="AN52" s="6">
        <f>AM52/$AM$680*$AN$680</f>
        <v>1160163.5907973882</v>
      </c>
      <c r="AO52" s="6">
        <v>5688089.461093</v>
      </c>
      <c r="AP52" s="6">
        <f>AO52/$AO$680*$AP$680</f>
        <v>4694400.464688194</v>
      </c>
      <c r="AQ52" s="6"/>
      <c r="AR52" s="6"/>
      <c r="AS52" s="6"/>
      <c r="AT52" s="6"/>
      <c r="AU52" s="6">
        <v>81290.7449</v>
      </c>
      <c r="AV52" s="6">
        <f>AU52/$AU$680*$AV$680</f>
        <v>79662.20269998688</v>
      </c>
      <c r="AW52" s="6">
        <v>6512240.540816</v>
      </c>
      <c r="AX52" s="6">
        <f>AW52/$AW$680*$AX$680</f>
        <v>6387079.618930205</v>
      </c>
      <c r="AY52" s="6"/>
      <c r="AZ52" s="6"/>
      <c r="BA52" s="6">
        <v>827092.647709</v>
      </c>
      <c r="BB52" s="6">
        <f>BA52/$BA$680*$BB$680</f>
        <v>827092.647709</v>
      </c>
      <c r="BC52" s="6">
        <v>172236.203272</v>
      </c>
      <c r="BD52" s="6">
        <f>AG52+AI52+AK52+AM52+AO52+AQ52+AS52+AU52+AW52+AY52+BA52+BC52</f>
        <v>73029755.81284</v>
      </c>
      <c r="BG52" s="6">
        <f>AH52+AJ52+AL52+AN52+AP52+AR52+AT52+AV52+AX52+AZ52+BB52</f>
        <v>52990986.19841104</v>
      </c>
      <c r="BJ52" s="52"/>
      <c r="BK52" s="6">
        <f t="shared" si="0"/>
        <v>131821686.98917401</v>
      </c>
      <c r="BL52" s="6">
        <f t="shared" si="1"/>
        <v>113405624.60466509</v>
      </c>
    </row>
    <row r="53" spans="1:64" ht="12.75">
      <c r="A53" t="s">
        <v>686</v>
      </c>
      <c r="B53" t="s">
        <v>52</v>
      </c>
      <c r="J53"/>
      <c r="K53"/>
      <c r="L53"/>
      <c r="M53"/>
      <c r="V53"/>
      <c r="X53"/>
      <c r="Z53" s="12">
        <f>Z54+Z55</f>
        <v>57176472.582463</v>
      </c>
      <c r="AC53" s="12">
        <f>AC54+AC55</f>
        <v>58754591.78325286</v>
      </c>
      <c r="AF53" s="51"/>
      <c r="AG53"/>
      <c r="AM53"/>
      <c r="AO53"/>
      <c r="AU53"/>
      <c r="AW53"/>
      <c r="AY53"/>
      <c r="BA53"/>
      <c r="BC53"/>
      <c r="BD53" s="1">
        <f>BD54+BD55</f>
        <v>70111571.215585</v>
      </c>
      <c r="BG53" s="1">
        <f>BG54+BG55</f>
        <v>50138562.8077036</v>
      </c>
      <c r="BJ53" s="52"/>
      <c r="BK53" s="1">
        <f t="shared" si="0"/>
        <v>127288043.79804799</v>
      </c>
      <c r="BL53" s="1">
        <f t="shared" si="1"/>
        <v>108893154.59095645</v>
      </c>
    </row>
    <row r="54" spans="1:64" ht="12.75">
      <c r="A54" s="3" t="s">
        <v>687</v>
      </c>
      <c r="B54" s="3" t="s">
        <v>53</v>
      </c>
      <c r="C54" s="3" t="s">
        <v>1343</v>
      </c>
      <c r="D54" s="3"/>
      <c r="E54" s="4"/>
      <c r="F54" s="4">
        <v>7231793.668209</v>
      </c>
      <c r="G54" s="4">
        <f>F54*RPI_inc</f>
        <v>7431397.315102242</v>
      </c>
      <c r="H54" s="4"/>
      <c r="I54" s="4"/>
      <c r="J54" s="4">
        <v>133859.170076</v>
      </c>
      <c r="K54" s="4">
        <f>J54*RPI_inc</f>
        <v>137553.79685092144</v>
      </c>
      <c r="L54" s="3"/>
      <c r="M54" s="4"/>
      <c r="N54" s="4"/>
      <c r="O54" s="4"/>
      <c r="P54" s="4"/>
      <c r="Q54" s="4"/>
      <c r="R54" s="4"/>
      <c r="S54" s="4"/>
      <c r="T54" s="4">
        <v>38015.529545</v>
      </c>
      <c r="U54" s="4">
        <f>T54*RPI_inc</f>
        <v>39064.79044539278</v>
      </c>
      <c r="V54" s="3"/>
      <c r="W54" s="4"/>
      <c r="X54" s="3"/>
      <c r="Y54" s="4"/>
      <c r="Z54" s="13">
        <f>D54+F54+H54+J54+L54+N54+P54+R54+T54+V54+X54</f>
        <v>7403668.367829999</v>
      </c>
      <c r="AC54" s="13">
        <f>E54+G54+I54+K54+M54+O54+Q54+S54+U54+W54+Y54</f>
        <v>7608015.9023985565</v>
      </c>
      <c r="AF54" s="51"/>
      <c r="AG54" s="3"/>
      <c r="AH54" s="4"/>
      <c r="AI54" s="4">
        <v>7989532.417697</v>
      </c>
      <c r="AJ54" s="4">
        <f>AI54/$AI$680*$AJ$680</f>
        <v>5306798.0033025285</v>
      </c>
      <c r="AK54" s="4"/>
      <c r="AL54" s="4"/>
      <c r="AM54" s="4">
        <v>193337.574739</v>
      </c>
      <c r="AN54" s="4">
        <f>AM54/$AM$680*$AN$680</f>
        <v>189533.4111101044</v>
      </c>
      <c r="AO54" s="3"/>
      <c r="AP54" s="4"/>
      <c r="AQ54" s="4"/>
      <c r="AR54" s="4"/>
      <c r="AS54" s="4">
        <v>53928.060503</v>
      </c>
      <c r="AT54" s="4">
        <f>AS54/$AS$680*$AT$680</f>
        <v>52847.69094729583</v>
      </c>
      <c r="AU54" s="3"/>
      <c r="AV54" s="4"/>
      <c r="AW54" s="3"/>
      <c r="AX54" s="4"/>
      <c r="AY54" s="4"/>
      <c r="AZ54" s="4"/>
      <c r="BA54" s="4">
        <v>130662.538838</v>
      </c>
      <c r="BB54" s="4">
        <f>BA54/$BA$680*$BB$680</f>
        <v>130662.538838</v>
      </c>
      <c r="BC54" s="4">
        <v>21689.706469</v>
      </c>
      <c r="BD54" s="4">
        <f>AG54+AI54+AK54+AM54+AO54+AQ54+AS54+AU54+AW54+AY54+BA54+BC54</f>
        <v>8389150.298246</v>
      </c>
      <c r="BG54" s="4">
        <f>AH54+AJ54+AL54+AN54+AP54+AR54+AT54+AV54+AX54+AZ54+BB54</f>
        <v>5679841.644197929</v>
      </c>
      <c r="BJ54" s="52"/>
      <c r="BK54" s="4">
        <f t="shared" si="0"/>
        <v>15792818.666075999</v>
      </c>
      <c r="BL54" s="4">
        <f t="shared" si="1"/>
        <v>13287857.546596486</v>
      </c>
    </row>
    <row r="55" spans="1:64" ht="12.75">
      <c r="A55" s="5" t="s">
        <v>688</v>
      </c>
      <c r="B55" s="5" t="s">
        <v>54</v>
      </c>
      <c r="C55" s="5" t="s">
        <v>1343</v>
      </c>
      <c r="D55" s="6">
        <v>42397678.80299</v>
      </c>
      <c r="E55" s="6">
        <f>D55*RPI_inc</f>
        <v>43567890.7444738</v>
      </c>
      <c r="F55" s="6"/>
      <c r="G55" s="6"/>
      <c r="H55" s="6"/>
      <c r="I55" s="6"/>
      <c r="J55" s="6">
        <v>809356.050483</v>
      </c>
      <c r="K55" s="6">
        <f>J55*RPI_inc</f>
        <v>831694.9648275414</v>
      </c>
      <c r="L55" s="6">
        <v>3702747.90545</v>
      </c>
      <c r="M55" s="6">
        <f>L55*RPI_inc</f>
        <v>3804946.8922246285</v>
      </c>
      <c r="N55" s="6"/>
      <c r="O55" s="6"/>
      <c r="P55" s="6"/>
      <c r="Q55" s="6"/>
      <c r="R55" s="6"/>
      <c r="S55" s="6"/>
      <c r="T55" s="6"/>
      <c r="U55" s="6"/>
      <c r="V55" s="6">
        <v>48955.074473</v>
      </c>
      <c r="W55" s="6">
        <f>V55*RPI_inc</f>
        <v>50306.2761038896</v>
      </c>
      <c r="X55" s="6">
        <v>2814066.381237</v>
      </c>
      <c r="Y55" s="6">
        <f>X55*RPI_inc</f>
        <v>2891737.0032244334</v>
      </c>
      <c r="Z55" s="14">
        <f>D55+F55+H55+J55+L55+N55+P55+R55+T55+V55+X55</f>
        <v>49772804.214633</v>
      </c>
      <c r="AC55" s="14">
        <f>E55+G55+I55+K55+M55+O55+Q55+S55+U55+W55+Y55</f>
        <v>51146575.8808543</v>
      </c>
      <c r="AF55" s="51"/>
      <c r="AG55" s="6">
        <v>50659358.894415</v>
      </c>
      <c r="AH55" s="6">
        <f>AG55/$AG$680*$AH$680</f>
        <v>34464059.649266675</v>
      </c>
      <c r="AI55" s="6"/>
      <c r="AJ55" s="6"/>
      <c r="AK55" s="6"/>
      <c r="AL55" s="6"/>
      <c r="AM55" s="6">
        <v>1168981.817329</v>
      </c>
      <c r="AN55" s="6">
        <f>AM55/$AM$680*$AN$680</f>
        <v>1145980.6075624733</v>
      </c>
      <c r="AO55" s="6">
        <v>4683671.803537</v>
      </c>
      <c r="AP55" s="6">
        <f>AO55/$AO$680*$AP$680</f>
        <v>3865450.9992088173</v>
      </c>
      <c r="AQ55" s="6"/>
      <c r="AR55" s="6"/>
      <c r="AS55" s="6"/>
      <c r="AT55" s="6"/>
      <c r="AU55" s="6">
        <v>69446.67759</v>
      </c>
      <c r="AV55" s="6">
        <f>AU55/$AU$680*$AV$680</f>
        <v>68055.41410428405</v>
      </c>
      <c r="AW55" s="6">
        <v>4161089.39646</v>
      </c>
      <c r="AX55" s="6">
        <f>AW55/$AW$680*$AX$680</f>
        <v>4081116.032201425</v>
      </c>
      <c r="AY55" s="6"/>
      <c r="AZ55" s="6"/>
      <c r="BA55" s="6">
        <v>834058.461162</v>
      </c>
      <c r="BB55" s="6">
        <f>BA55/$BA$680*$BB$680</f>
        <v>834058.461162</v>
      </c>
      <c r="BC55" s="6">
        <v>145813.866846</v>
      </c>
      <c r="BD55" s="6">
        <f>AG55+AI55+AK55+AM55+AO55+AQ55+AS55+AU55+AW55+AY55+BA55+BC55</f>
        <v>61722420.91733899</v>
      </c>
      <c r="BG55" s="6">
        <f>AH55+AJ55+AL55+AN55+AP55+AR55+AT55+AV55+AX55+AZ55+BB55</f>
        <v>44458721.16350567</v>
      </c>
      <c r="BJ55" s="52"/>
      <c r="BK55" s="6">
        <f t="shared" si="0"/>
        <v>111495225.13197199</v>
      </c>
      <c r="BL55" s="6">
        <f t="shared" si="1"/>
        <v>95605297.04435998</v>
      </c>
    </row>
    <row r="56" spans="1:64" ht="12.75">
      <c r="A56" t="s">
        <v>689</v>
      </c>
      <c r="B56" t="s">
        <v>55</v>
      </c>
      <c r="J56"/>
      <c r="K56"/>
      <c r="L56"/>
      <c r="M56"/>
      <c r="V56"/>
      <c r="X56"/>
      <c r="Z56" s="12">
        <f>Z57+Z58</f>
        <v>128935548.323814</v>
      </c>
      <c r="AC56" s="12">
        <f>AC57+AC58</f>
        <v>132494278.95695536</v>
      </c>
      <c r="AF56" s="51"/>
      <c r="AG56"/>
      <c r="AM56"/>
      <c r="AO56"/>
      <c r="AU56"/>
      <c r="AW56"/>
      <c r="AY56"/>
      <c r="BA56"/>
      <c r="BC56"/>
      <c r="BD56" s="1">
        <f>BD57+BD58</f>
        <v>157459872.02556002</v>
      </c>
      <c r="BG56" s="1">
        <f>BG57+BG58</f>
        <v>112088422.0460951</v>
      </c>
      <c r="BJ56" s="52"/>
      <c r="BK56" s="1">
        <f t="shared" si="0"/>
        <v>286395420.34937406</v>
      </c>
      <c r="BL56" s="1">
        <f t="shared" si="1"/>
        <v>244582701.00305045</v>
      </c>
    </row>
    <row r="57" spans="1:64" ht="12.75">
      <c r="A57" s="3" t="s">
        <v>690</v>
      </c>
      <c r="B57" s="3" t="s">
        <v>56</v>
      </c>
      <c r="C57" s="3" t="s">
        <v>1343</v>
      </c>
      <c r="D57" s="3"/>
      <c r="E57" s="4"/>
      <c r="F57" s="4">
        <v>18155886.647876</v>
      </c>
      <c r="G57" s="4">
        <f>F57*RPI_inc</f>
        <v>18657004.53836939</v>
      </c>
      <c r="H57" s="4"/>
      <c r="I57" s="4"/>
      <c r="J57" s="4">
        <v>311059.252584</v>
      </c>
      <c r="K57" s="4">
        <f>J57*RPI_inc</f>
        <v>319644.75212453504</v>
      </c>
      <c r="L57" s="3"/>
      <c r="M57" s="4"/>
      <c r="N57" s="4"/>
      <c r="O57" s="4"/>
      <c r="P57" s="4"/>
      <c r="Q57" s="4"/>
      <c r="R57" s="4"/>
      <c r="S57" s="4"/>
      <c r="T57" s="4">
        <v>210590.719946</v>
      </c>
      <c r="U57" s="4">
        <f>T57*RPI_inc</f>
        <v>216403.20266213163</v>
      </c>
      <c r="V57" s="3"/>
      <c r="W57" s="4"/>
      <c r="X57" s="3"/>
      <c r="Y57" s="4"/>
      <c r="Z57" s="13">
        <f>D57+F57+H57+J57+L57+N57+P57+R57+T57+V57+X57</f>
        <v>18677536.620405998</v>
      </c>
      <c r="AC57" s="13">
        <f>E57+G57+I57+K57+M57+O57+Q57+S57+U57+W57+Y57</f>
        <v>19193052.49315606</v>
      </c>
      <c r="AF57" s="51"/>
      <c r="AG57" s="3"/>
      <c r="AH57" s="4"/>
      <c r="AI57" s="4">
        <v>20058238.882409</v>
      </c>
      <c r="AJ57" s="4">
        <f>AI57/$AI$680*$AJ$680</f>
        <v>13323060.285124449</v>
      </c>
      <c r="AK57" s="4"/>
      <c r="AL57" s="4"/>
      <c r="AM57" s="4">
        <v>449273.975484</v>
      </c>
      <c r="AN57" s="4">
        <f>AM57/$AM$680*$AN$680</f>
        <v>440433.93640079116</v>
      </c>
      <c r="AO57" s="3"/>
      <c r="AP57" s="4"/>
      <c r="AQ57" s="4"/>
      <c r="AR57" s="4"/>
      <c r="AS57" s="4">
        <v>298739.731436</v>
      </c>
      <c r="AT57" s="4">
        <f>AS57/$AS$680*$AT$680</f>
        <v>292754.9193008641</v>
      </c>
      <c r="AU57" s="3"/>
      <c r="AV57" s="4"/>
      <c r="AW57" s="3"/>
      <c r="AX57" s="4"/>
      <c r="AY57" s="4"/>
      <c r="AZ57" s="4"/>
      <c r="BA57" s="4">
        <v>290042.697224</v>
      </c>
      <c r="BB57" s="4">
        <f>BA57/$BA$680*$BB$680</f>
        <v>290042.697224</v>
      </c>
      <c r="BC57" s="4">
        <v>54717.508502</v>
      </c>
      <c r="BD57" s="4">
        <f>AG57+AI57+AK57+AM57+AO57+AQ57+AS57+AU57+AW57+AY57+BA57+BC57</f>
        <v>21151012.795054995</v>
      </c>
      <c r="BG57" s="4">
        <f>AH57+AJ57+AL57+AN57+AP57+AR57+AT57+AV57+AX57+AZ57+BB57</f>
        <v>14346291.838050105</v>
      </c>
      <c r="BJ57" s="52"/>
      <c r="BK57" s="4">
        <f t="shared" si="0"/>
        <v>39828549.41546099</v>
      </c>
      <c r="BL57" s="4">
        <f t="shared" si="1"/>
        <v>33539344.331206165</v>
      </c>
    </row>
    <row r="58" spans="1:64" ht="12.75">
      <c r="A58" s="5" t="s">
        <v>691</v>
      </c>
      <c r="B58" s="5" t="s">
        <v>57</v>
      </c>
      <c r="C58" s="5" t="s">
        <v>1343</v>
      </c>
      <c r="D58" s="6">
        <v>95360322.129314</v>
      </c>
      <c r="E58" s="6">
        <f>D58*RPI_inc</f>
        <v>97992348.00549464</v>
      </c>
      <c r="F58" s="6"/>
      <c r="G58" s="6"/>
      <c r="H58" s="6"/>
      <c r="I58" s="6"/>
      <c r="J58" s="6">
        <v>1692380.333007</v>
      </c>
      <c r="K58" s="6">
        <f>J58*RPI_inc</f>
        <v>1739091.4674636687</v>
      </c>
      <c r="L58" s="6">
        <v>7239794.966743</v>
      </c>
      <c r="M58" s="6">
        <f>L58*RPI_inc</f>
        <v>7439619.456270938</v>
      </c>
      <c r="N58" s="6"/>
      <c r="O58" s="6"/>
      <c r="P58" s="6"/>
      <c r="Q58" s="6"/>
      <c r="R58" s="6"/>
      <c r="S58" s="6"/>
      <c r="T58" s="6"/>
      <c r="U58" s="6"/>
      <c r="V58" s="6">
        <v>54819.908686</v>
      </c>
      <c r="W58" s="6">
        <f>V58*RPI_inc</f>
        <v>56332.984721919325</v>
      </c>
      <c r="X58" s="6">
        <v>5910694.365658</v>
      </c>
      <c r="Y58" s="6">
        <f>X58*RPI_inc</f>
        <v>6073834.549848136</v>
      </c>
      <c r="Z58" s="14">
        <f>D58+F58+H58+J58+L58+N58+P58+R58+T58+V58+X58</f>
        <v>110258011.703408</v>
      </c>
      <c r="AC58" s="14">
        <f>E58+G58+I58+K58+M58+O58+Q58+S58+U58+W58+Y58</f>
        <v>113301226.4637993</v>
      </c>
      <c r="AF58" s="51"/>
      <c r="AG58" s="6">
        <v>113942388.343565</v>
      </c>
      <c r="AH58" s="6">
        <f>AG58/$AG$680*$AH$680</f>
        <v>77516126.42072856</v>
      </c>
      <c r="AI58" s="6"/>
      <c r="AJ58" s="6"/>
      <c r="AK58" s="6"/>
      <c r="AL58" s="6"/>
      <c r="AM58" s="6">
        <v>2444365.290293</v>
      </c>
      <c r="AN58" s="6">
        <f>AM58/$AM$680*$AN$680</f>
        <v>2396269.282335827</v>
      </c>
      <c r="AO58" s="6">
        <v>9157745.656736</v>
      </c>
      <c r="AP58" s="6">
        <f>AO58/$AO$680*$AP$680</f>
        <v>7557920.064466946</v>
      </c>
      <c r="AQ58" s="6"/>
      <c r="AR58" s="6"/>
      <c r="AS58" s="6"/>
      <c r="AT58" s="6"/>
      <c r="AU58" s="6">
        <v>77766.412676</v>
      </c>
      <c r="AV58" s="6">
        <f>AU58/$AU$680*$AV$680</f>
        <v>76208.47536170555</v>
      </c>
      <c r="AW58" s="6">
        <v>8739995.55044</v>
      </c>
      <c r="AX58" s="6">
        <f>AW58/$AW$680*$AX$680</f>
        <v>8572018.662375951</v>
      </c>
      <c r="AY58" s="6"/>
      <c r="AZ58" s="6"/>
      <c r="BA58" s="6">
        <v>1623587.302776</v>
      </c>
      <c r="BB58" s="6">
        <f>BA58/$BA$680*$BB$680</f>
        <v>1623587.3027759998</v>
      </c>
      <c r="BC58" s="6">
        <v>323010.674019</v>
      </c>
      <c r="BD58" s="6">
        <f>AG58+AI58+AK58+AM58+AO58+AQ58+AS58+AU58+AW58+AY58+BA58+BC58</f>
        <v>136308859.23050502</v>
      </c>
      <c r="BG58" s="6">
        <f>AH58+AJ58+AL58+AN58+AP58+AR58+AT58+AV58+AX58+AZ58+BB58</f>
        <v>97742130.20804499</v>
      </c>
      <c r="BJ58" s="52"/>
      <c r="BK58" s="6">
        <f t="shared" si="0"/>
        <v>246566870.93391302</v>
      </c>
      <c r="BL58" s="6">
        <f t="shared" si="1"/>
        <v>211043356.6718443</v>
      </c>
    </row>
    <row r="59" spans="1:64" ht="12.75">
      <c r="A59" t="s">
        <v>692</v>
      </c>
      <c r="B59" t="s">
        <v>58</v>
      </c>
      <c r="J59"/>
      <c r="K59"/>
      <c r="L59"/>
      <c r="M59"/>
      <c r="V59"/>
      <c r="X59"/>
      <c r="Z59" s="12">
        <f>Z60+Z61</f>
        <v>52072891.645262</v>
      </c>
      <c r="AC59" s="12">
        <f>AC60+AC61</f>
        <v>53510147.67793377</v>
      </c>
      <c r="AF59" s="51"/>
      <c r="AG59"/>
      <c r="AM59"/>
      <c r="AO59"/>
      <c r="AU59"/>
      <c r="AW59"/>
      <c r="AY59"/>
      <c r="BA59"/>
      <c r="BC59"/>
      <c r="BD59" s="1">
        <f>BD60+BD61</f>
        <v>64058654.911116995</v>
      </c>
      <c r="BG59" s="1">
        <f>BG60+BG61</f>
        <v>46182564.471147776</v>
      </c>
      <c r="BJ59" s="52"/>
      <c r="BK59" s="1">
        <f t="shared" si="0"/>
        <v>116131546.55637899</v>
      </c>
      <c r="BL59" s="1">
        <f t="shared" si="1"/>
        <v>99692712.14908154</v>
      </c>
    </row>
    <row r="60" spans="1:64" ht="12.75">
      <c r="A60" s="3" t="s">
        <v>693</v>
      </c>
      <c r="B60" s="3" t="s">
        <v>59</v>
      </c>
      <c r="C60" s="3" t="s">
        <v>1343</v>
      </c>
      <c r="D60" s="3"/>
      <c r="E60" s="4"/>
      <c r="F60" s="4">
        <v>7038153.409036</v>
      </c>
      <c r="G60" s="4">
        <f>F60*RPI_inc</f>
        <v>7232412.420325741</v>
      </c>
      <c r="H60" s="4"/>
      <c r="I60" s="4"/>
      <c r="J60" s="4">
        <v>130256.334665</v>
      </c>
      <c r="K60" s="4">
        <f>J60*RPI_inc</f>
        <v>133851.52012284502</v>
      </c>
      <c r="L60" s="3"/>
      <c r="M60" s="4"/>
      <c r="N60" s="4"/>
      <c r="O60" s="4"/>
      <c r="P60" s="4"/>
      <c r="Q60" s="4"/>
      <c r="R60" s="4"/>
      <c r="S60" s="4"/>
      <c r="T60" s="4">
        <v>34613.925701</v>
      </c>
      <c r="U60" s="4">
        <f>T60*RPI_inc</f>
        <v>35569.29944646284</v>
      </c>
      <c r="V60" s="3"/>
      <c r="W60" s="4"/>
      <c r="X60" s="3"/>
      <c r="Y60" s="4"/>
      <c r="Z60" s="13">
        <f>D60+F60+H60+J60+L60+N60+P60+R60+T60+V60+X60</f>
        <v>7203023.6694020005</v>
      </c>
      <c r="AC60" s="13">
        <f>E60+G60+I60+K60+M60+O60+Q60+S60+U60+W60+Y60</f>
        <v>7401833.239895049</v>
      </c>
      <c r="AF60" s="51"/>
      <c r="AG60" s="3"/>
      <c r="AH60" s="4"/>
      <c r="AI60" s="4">
        <v>7775602.762204</v>
      </c>
      <c r="AJ60" s="4">
        <f>AI60/$AI$680*$AJ$680</f>
        <v>5164701.894385969</v>
      </c>
      <c r="AK60" s="4"/>
      <c r="AL60" s="4"/>
      <c r="AM60" s="4">
        <v>188133.871026</v>
      </c>
      <c r="AN60" s="4">
        <f>AM60/$AM$680*$AN$680</f>
        <v>184432.09691154448</v>
      </c>
      <c r="AO60" s="3"/>
      <c r="AP60" s="4"/>
      <c r="AQ60" s="4"/>
      <c r="AR60" s="4"/>
      <c r="AS60" s="4">
        <v>49102.614164</v>
      </c>
      <c r="AT60" s="4">
        <f>AS60/$AS$680*$AT$680</f>
        <v>48118.91534461963</v>
      </c>
      <c r="AU60" s="3"/>
      <c r="AV60" s="4"/>
      <c r="AW60" s="3"/>
      <c r="AX60" s="4"/>
      <c r="AY60" s="4"/>
      <c r="AZ60" s="4"/>
      <c r="BA60" s="4">
        <v>128191.245736</v>
      </c>
      <c r="BB60" s="4">
        <f>BA60/$BA$680*$BB$680</f>
        <v>128191.245736</v>
      </c>
      <c r="BC60" s="4">
        <v>21101.899939</v>
      </c>
      <c r="BD60" s="4">
        <f>AG60+AI60+AK60+AM60+AO60+AQ60+AS60+AU60+AW60+AY60+BA60+BC60</f>
        <v>8162132.393069</v>
      </c>
      <c r="BG60" s="4">
        <f>AH60+AJ60+AL60+AN60+AP60+AR60+AT60+AV60+AX60+AZ60+BB60</f>
        <v>5525444.1523781335</v>
      </c>
      <c r="BJ60" s="52"/>
      <c r="BK60" s="4">
        <f t="shared" si="0"/>
        <v>15365156.062471</v>
      </c>
      <c r="BL60" s="4">
        <f t="shared" si="1"/>
        <v>12927277.392273182</v>
      </c>
    </row>
    <row r="61" spans="1:64" ht="12.75">
      <c r="A61" s="5" t="s">
        <v>694</v>
      </c>
      <c r="B61" s="5" t="s">
        <v>60</v>
      </c>
      <c r="C61" s="5" t="s">
        <v>1343</v>
      </c>
      <c r="D61" s="6">
        <v>37469985.137059</v>
      </c>
      <c r="E61" s="6">
        <f>D61*RPI_inc</f>
        <v>38504188.54848526</v>
      </c>
      <c r="F61" s="6"/>
      <c r="G61" s="6"/>
      <c r="H61" s="6"/>
      <c r="I61" s="6"/>
      <c r="J61" s="6">
        <v>740282.186149</v>
      </c>
      <c r="K61" s="6">
        <f>J61*RPI_inc</f>
        <v>760714.603176467</v>
      </c>
      <c r="L61" s="6">
        <v>3036297.930212</v>
      </c>
      <c r="M61" s="6">
        <f>L61*RPI_inc</f>
        <v>3120102.3316828194</v>
      </c>
      <c r="N61" s="6"/>
      <c r="O61" s="6"/>
      <c r="P61" s="6"/>
      <c r="Q61" s="6"/>
      <c r="R61" s="6"/>
      <c r="S61" s="6"/>
      <c r="T61" s="6"/>
      <c r="U61" s="6"/>
      <c r="V61" s="6">
        <v>47285.225843</v>
      </c>
      <c r="W61" s="6">
        <f>V61*RPI_inc</f>
        <v>48590.33823357113</v>
      </c>
      <c r="X61" s="6">
        <v>3576017.496597</v>
      </c>
      <c r="Y61" s="6">
        <f>X61*RPI_inc</f>
        <v>3674718.6164606116</v>
      </c>
      <c r="Z61" s="14">
        <f>D61+F61+H61+J61+L61+N61+P61+R61+T61+V61+X61</f>
        <v>44869867.97586</v>
      </c>
      <c r="AC61" s="14">
        <f>E61+G61+I61+K61+M61+O61+Q61+S61+U61+W61+Y61</f>
        <v>46108314.43803872</v>
      </c>
      <c r="AF61" s="51"/>
      <c r="AG61" s="6">
        <v>44771446.890929</v>
      </c>
      <c r="AH61" s="6">
        <f>AG61/$AG$680*$AH$680</f>
        <v>30458455.256982397</v>
      </c>
      <c r="AI61" s="6"/>
      <c r="AJ61" s="6"/>
      <c r="AK61" s="6"/>
      <c r="AL61" s="6"/>
      <c r="AM61" s="6">
        <v>1069215.970875</v>
      </c>
      <c r="AN61" s="6">
        <f>AM61/$AM$680*$AN$680</f>
        <v>1048177.7815146137</v>
      </c>
      <c r="AO61" s="6">
        <v>3840667.354626</v>
      </c>
      <c r="AP61" s="6">
        <f>AO61/$AO$680*$AP$680</f>
        <v>3169716.428968501</v>
      </c>
      <c r="AQ61" s="6"/>
      <c r="AR61" s="6"/>
      <c r="AS61" s="6"/>
      <c r="AT61" s="6"/>
      <c r="AU61" s="6">
        <v>67077.864129</v>
      </c>
      <c r="AV61" s="6">
        <f>AU61/$AU$680*$AV$680</f>
        <v>65734.05638612344</v>
      </c>
      <c r="AW61" s="6">
        <v>5287767.405153</v>
      </c>
      <c r="AX61" s="6">
        <f>AW61/$AW$680*$AX$680</f>
        <v>5186140.04065401</v>
      </c>
      <c r="AY61" s="6"/>
      <c r="AZ61" s="6"/>
      <c r="BA61" s="6">
        <v>728896.754264</v>
      </c>
      <c r="BB61" s="6">
        <f>BA61/$BA$680*$BB$680</f>
        <v>728896.754264</v>
      </c>
      <c r="BC61" s="6">
        <v>131450.278072</v>
      </c>
      <c r="BD61" s="6">
        <f>AG61+AI61+AK61+AM61+AO61+AQ61+AS61+AU61+AW61+AY61+BA61+BC61</f>
        <v>55896522.518047996</v>
      </c>
      <c r="BG61" s="6">
        <f>AH61+AJ61+AL61+AN61+AP61+AR61+AT61+AV61+AX61+AZ61+BB61</f>
        <v>40657120.31876964</v>
      </c>
      <c r="BJ61" s="52"/>
      <c r="BK61" s="6">
        <f t="shared" si="0"/>
        <v>100766390.49390799</v>
      </c>
      <c r="BL61" s="6">
        <f t="shared" si="1"/>
        <v>86765434.75680837</v>
      </c>
    </row>
    <row r="62" spans="1:64" ht="12.75">
      <c r="A62" t="s">
        <v>695</v>
      </c>
      <c r="B62" t="s">
        <v>61</v>
      </c>
      <c r="J62"/>
      <c r="K62"/>
      <c r="L62"/>
      <c r="M62"/>
      <c r="V62"/>
      <c r="X62"/>
      <c r="Z62" s="12">
        <f>Z63+Z64</f>
        <v>80503166.617679</v>
      </c>
      <c r="AC62" s="12">
        <f>AC63+AC64</f>
        <v>82725122.38419667</v>
      </c>
      <c r="AF62" s="51"/>
      <c r="AG62"/>
      <c r="AM62"/>
      <c r="AO62"/>
      <c r="AU62"/>
      <c r="AW62"/>
      <c r="AY62"/>
      <c r="BA62"/>
      <c r="BC62"/>
      <c r="BD62" s="1">
        <f>BD63+BD64</f>
        <v>98380316.921769</v>
      </c>
      <c r="BG62" s="1">
        <f>BG63+BG64</f>
        <v>70368622.3980475</v>
      </c>
      <c r="BJ62" s="52"/>
      <c r="BK62" s="1">
        <f t="shared" si="0"/>
        <v>178883483.539448</v>
      </c>
      <c r="BL62" s="1">
        <f t="shared" si="1"/>
        <v>153093744.78224418</v>
      </c>
    </row>
    <row r="63" spans="1:64" ht="12.75">
      <c r="A63" s="3" t="s">
        <v>696</v>
      </c>
      <c r="B63" s="3" t="s">
        <v>62</v>
      </c>
      <c r="C63" s="3" t="s">
        <v>1343</v>
      </c>
      <c r="D63" s="3"/>
      <c r="E63" s="4"/>
      <c r="F63" s="4">
        <v>11879868.141072</v>
      </c>
      <c r="G63" s="4">
        <f>F63*RPI_inc</f>
        <v>12207762.590825578</v>
      </c>
      <c r="H63" s="4"/>
      <c r="I63" s="4"/>
      <c r="J63" s="4">
        <v>184914.473149</v>
      </c>
      <c r="K63" s="4">
        <f>J63*RPI_inc</f>
        <v>190018.26964780467</v>
      </c>
      <c r="L63" s="3"/>
      <c r="M63" s="4"/>
      <c r="N63" s="4"/>
      <c r="O63" s="4"/>
      <c r="P63" s="4"/>
      <c r="Q63" s="4"/>
      <c r="R63" s="4"/>
      <c r="S63" s="4"/>
      <c r="T63" s="4">
        <v>165018.107149</v>
      </c>
      <c r="U63" s="4">
        <f>T63*RPI_inc</f>
        <v>169572.74704907855</v>
      </c>
      <c r="V63" s="3"/>
      <c r="W63" s="4"/>
      <c r="X63" s="3"/>
      <c r="Y63" s="4"/>
      <c r="Z63" s="13">
        <f>D63+F63+H63+J63+L63+N63+P63+R63+T63+V63+X63</f>
        <v>12229800.721369999</v>
      </c>
      <c r="AC63" s="13">
        <f>E63+G63+I63+K63+M63+O63+Q63+S63+U63+W63+Y63</f>
        <v>12567353.607522462</v>
      </c>
      <c r="AF63" s="51"/>
      <c r="AG63" s="3"/>
      <c r="AH63" s="4"/>
      <c r="AI63" s="4">
        <v>13124626.612109</v>
      </c>
      <c r="AJ63" s="4">
        <f>AI63/$AI$680*$AJ$680</f>
        <v>8717624.343691938</v>
      </c>
      <c r="AK63" s="4"/>
      <c r="AL63" s="4"/>
      <c r="AM63" s="4">
        <v>267078.570356</v>
      </c>
      <c r="AN63" s="4">
        <f>AM63/$AM$680*$AN$680</f>
        <v>261823.45848870097</v>
      </c>
      <c r="AO63" s="3"/>
      <c r="AP63" s="4"/>
      <c r="AQ63" s="4"/>
      <c r="AR63" s="4"/>
      <c r="AS63" s="4">
        <v>234091.345642</v>
      </c>
      <c r="AT63" s="4">
        <f>AS63/$AS$680*$AT$680</f>
        <v>229401.6690482836</v>
      </c>
      <c r="AU63" s="3"/>
      <c r="AV63" s="4"/>
      <c r="AW63" s="3"/>
      <c r="AX63" s="4"/>
      <c r="AY63" s="4"/>
      <c r="AZ63" s="4"/>
      <c r="BA63" s="4">
        <v>170163.491424</v>
      </c>
      <c r="BB63" s="4">
        <f>BA63/$BA$680*$BB$680</f>
        <v>170163.491424</v>
      </c>
      <c r="BC63" s="4">
        <v>35828.291415</v>
      </c>
      <c r="BD63" s="4">
        <f>AG63+AI63+AK63+AM63+AO63+AQ63+AS63+AU63+AW63+AY63+BA63+BC63</f>
        <v>13831788.310946</v>
      </c>
      <c r="BG63" s="4">
        <f>AH63+AJ63+AL63+AN63+AP63+AR63+AT63+AV63+AX63+AZ63+BB63</f>
        <v>9379012.962652922</v>
      </c>
      <c r="BJ63" s="52"/>
      <c r="BK63" s="4">
        <f t="shared" si="0"/>
        <v>26061589.032316</v>
      </c>
      <c r="BL63" s="4">
        <f t="shared" si="1"/>
        <v>21946366.570175383</v>
      </c>
    </row>
    <row r="64" spans="1:64" ht="12.75">
      <c r="A64" s="5" t="s">
        <v>697</v>
      </c>
      <c r="B64" s="5" t="s">
        <v>63</v>
      </c>
      <c r="C64" s="5" t="s">
        <v>1343</v>
      </c>
      <c r="D64" s="6">
        <v>58228156.308124</v>
      </c>
      <c r="E64" s="6">
        <f>D64*RPI_inc</f>
        <v>59835302.872891754</v>
      </c>
      <c r="F64" s="6"/>
      <c r="G64" s="6"/>
      <c r="H64" s="6"/>
      <c r="I64" s="6"/>
      <c r="J64" s="6">
        <v>894305.030971</v>
      </c>
      <c r="K64" s="6">
        <f>J64*RPI_inc</f>
        <v>918988.609320518</v>
      </c>
      <c r="L64" s="6">
        <v>4316204.851419</v>
      </c>
      <c r="M64" s="6">
        <f>L64*RPI_inc</f>
        <v>4435335.770884917</v>
      </c>
      <c r="N64" s="6"/>
      <c r="O64" s="6"/>
      <c r="P64" s="6"/>
      <c r="Q64" s="6"/>
      <c r="R64" s="6"/>
      <c r="S64" s="6"/>
      <c r="T64" s="6"/>
      <c r="U64" s="6"/>
      <c r="V64" s="6">
        <v>48221.970196</v>
      </c>
      <c r="W64" s="6">
        <f>V64*RPI_inc</f>
        <v>49552.937526250535</v>
      </c>
      <c r="X64" s="6">
        <v>4786477.735599</v>
      </c>
      <c r="Y64" s="6">
        <f>X64*RPI_inc</f>
        <v>4918588.586050777</v>
      </c>
      <c r="Z64" s="14">
        <f>D64+F64+H64+J64+L64+N64+P64+R64+T64+V64+X64</f>
        <v>68273365.896309</v>
      </c>
      <c r="AC64" s="14">
        <f>E64+G64+I64+K64+M64+O64+Q64+S64+U64+W64+Y64</f>
        <v>70157768.77667421</v>
      </c>
      <c r="AF64" s="51"/>
      <c r="AG64" s="6">
        <v>69574588.785398</v>
      </c>
      <c r="AH64" s="6">
        <f>AG64/$AG$680*$AH$680</f>
        <v>47332276.41057867</v>
      </c>
      <c r="AI64" s="6"/>
      <c r="AJ64" s="6"/>
      <c r="AK64" s="6"/>
      <c r="AL64" s="6"/>
      <c r="AM64" s="6">
        <v>1291676.660385</v>
      </c>
      <c r="AN64" s="6">
        <f>AM64/$AM$680*$AN$680</f>
        <v>1266261.2729293366</v>
      </c>
      <c r="AO64" s="6">
        <v>5459644.425462</v>
      </c>
      <c r="AP64" s="6">
        <f>AO64/$AO$680*$AP$680</f>
        <v>4505863.964206394</v>
      </c>
      <c r="AQ64" s="6"/>
      <c r="AR64" s="6"/>
      <c r="AS64" s="6"/>
      <c r="AT64" s="6"/>
      <c r="AU64" s="6">
        <v>68406.710705</v>
      </c>
      <c r="AV64" s="6">
        <f>AU64/$AU$680*$AV$680</f>
        <v>67036.28144784133</v>
      </c>
      <c r="AW64" s="6">
        <v>7077644.608809</v>
      </c>
      <c r="AX64" s="6">
        <f>AW64/$AW$680*$AX$680</f>
        <v>6941616.997656363</v>
      </c>
      <c r="AY64" s="6"/>
      <c r="AZ64" s="6"/>
      <c r="BA64" s="6">
        <v>876554.508576</v>
      </c>
      <c r="BB64" s="6">
        <f>BA64/$BA$680*$BB$680</f>
        <v>876554.5085759999</v>
      </c>
      <c r="BC64" s="6">
        <v>200012.911488</v>
      </c>
      <c r="BD64" s="6">
        <f>AG64+AI64+AK64+AM64+AO64+AQ64+AS64+AU64+AW64+AY64+BA64+BC64</f>
        <v>84548528.61082299</v>
      </c>
      <c r="BG64" s="6">
        <f>AH64+AJ64+AL64+AN64+AP64+AR64+AT64+AV64+AX64+AZ64+BB64</f>
        <v>60989609.43539459</v>
      </c>
      <c r="BJ64" s="52"/>
      <c r="BK64" s="6">
        <f t="shared" si="0"/>
        <v>152821894.507132</v>
      </c>
      <c r="BL64" s="6">
        <f t="shared" si="1"/>
        <v>131147378.2120688</v>
      </c>
    </row>
    <row r="65" spans="1:64" ht="12.75">
      <c r="A65" t="s">
        <v>698</v>
      </c>
      <c r="B65" t="s">
        <v>64</v>
      </c>
      <c r="J65"/>
      <c r="K65"/>
      <c r="L65"/>
      <c r="M65"/>
      <c r="V65"/>
      <c r="X65"/>
      <c r="Z65" s="12">
        <f>Z66+Z67</f>
        <v>43017250.51698001</v>
      </c>
      <c r="AC65" s="12">
        <f>AC66+AC67</f>
        <v>44204563.16394548</v>
      </c>
      <c r="AF65" s="51"/>
      <c r="AG65"/>
      <c r="AM65"/>
      <c r="AO65"/>
      <c r="AU65"/>
      <c r="AW65"/>
      <c r="AY65"/>
      <c r="BA65"/>
      <c r="BC65"/>
      <c r="BD65" s="1">
        <f>BD66+BD67</f>
        <v>53093770.645973995</v>
      </c>
      <c r="BG65" s="1">
        <f>BG66+BG67</f>
        <v>38395912.493210025</v>
      </c>
      <c r="BJ65" s="52"/>
      <c r="BK65" s="1">
        <f t="shared" si="0"/>
        <v>96111021.162954</v>
      </c>
      <c r="BL65" s="1">
        <f t="shared" si="1"/>
        <v>82600475.65715551</v>
      </c>
    </row>
    <row r="66" spans="1:64" ht="12.75">
      <c r="A66" s="3" t="s">
        <v>699</v>
      </c>
      <c r="B66" s="3" t="s">
        <v>65</v>
      </c>
      <c r="C66" s="3" t="s">
        <v>1343</v>
      </c>
      <c r="D66" s="3"/>
      <c r="E66" s="4"/>
      <c r="F66" s="4">
        <v>5991555.178728</v>
      </c>
      <c r="G66" s="4">
        <f>F66*RPI_inc</f>
        <v>6156927.190030471</v>
      </c>
      <c r="H66" s="4"/>
      <c r="I66" s="4"/>
      <c r="J66" s="4">
        <v>139255.967234</v>
      </c>
      <c r="K66" s="4">
        <f>J66*RPI_inc</f>
        <v>143099.55019374948</v>
      </c>
      <c r="L66" s="3"/>
      <c r="M66" s="4"/>
      <c r="N66" s="4"/>
      <c r="O66" s="4"/>
      <c r="P66" s="4"/>
      <c r="Q66" s="4"/>
      <c r="R66" s="4"/>
      <c r="S66" s="4"/>
      <c r="T66" s="4">
        <v>69766.275766</v>
      </c>
      <c r="U66" s="4">
        <f>T66*RPI_inc</f>
        <v>71691.8842266327</v>
      </c>
      <c r="V66" s="3"/>
      <c r="W66" s="4"/>
      <c r="X66" s="3"/>
      <c r="Y66" s="4"/>
      <c r="Z66" s="13">
        <f>D66+F66+H66+J66+L66+N66+P66+R66+T66+V66+X66</f>
        <v>6200577.421728</v>
      </c>
      <c r="AC66" s="13">
        <f>E66+G66+I66+K66+M66+O66+Q66+S66+U66+W66+Y66</f>
        <v>6371718.624450853</v>
      </c>
      <c r="AF66" s="51"/>
      <c r="AG66" s="3"/>
      <c r="AH66" s="4"/>
      <c r="AI66" s="4">
        <v>6619343.212639</v>
      </c>
      <c r="AJ66" s="4">
        <f>AI66/$AI$680*$AJ$680</f>
        <v>4396692.510590297</v>
      </c>
      <c r="AK66" s="4"/>
      <c r="AL66" s="4"/>
      <c r="AM66" s="4">
        <v>201132.361406</v>
      </c>
      <c r="AN66" s="4">
        <f>AM66/$AM$680*$AN$680</f>
        <v>197174.82539735036</v>
      </c>
      <c r="AO66" s="3"/>
      <c r="AP66" s="4"/>
      <c r="AQ66" s="4"/>
      <c r="AR66" s="4"/>
      <c r="AS66" s="4">
        <v>98969.026228</v>
      </c>
      <c r="AT66" s="4">
        <f>AS66/$AS$680*$AT$680</f>
        <v>96986.32701914432</v>
      </c>
      <c r="AU66" s="3"/>
      <c r="AV66" s="4"/>
      <c r="AW66" s="3"/>
      <c r="AX66" s="4"/>
      <c r="AY66" s="4"/>
      <c r="AZ66" s="4"/>
      <c r="BA66" s="4">
        <v>132397.860812</v>
      </c>
      <c r="BB66" s="4">
        <f>BA66/$BA$680*$BB$680</f>
        <v>132397.860812</v>
      </c>
      <c r="BC66" s="4">
        <v>18165.144295</v>
      </c>
      <c r="BD66" s="4">
        <f>AG66+AI66+AK66+AM66+AO66+AQ66+AS66+AU66+AW66+AY66+BA66+BC66</f>
        <v>7070007.605380001</v>
      </c>
      <c r="BG66" s="4">
        <f>AH66+AJ66+AL66+AN66+AP66+AR66+AT66+AV66+AX66+AZ66+BB66</f>
        <v>4823251.523818792</v>
      </c>
      <c r="BJ66" s="52"/>
      <c r="BK66" s="4">
        <f t="shared" si="0"/>
        <v>13270585.027108</v>
      </c>
      <c r="BL66" s="4">
        <f t="shared" si="1"/>
        <v>11194970.148269646</v>
      </c>
    </row>
    <row r="67" spans="1:64" ht="12.75">
      <c r="A67" s="5" t="s">
        <v>700</v>
      </c>
      <c r="B67" s="5" t="s">
        <v>66</v>
      </c>
      <c r="C67" s="5" t="s">
        <v>1343</v>
      </c>
      <c r="D67" s="6">
        <v>30534870.898223</v>
      </c>
      <c r="E67" s="6">
        <f>D67*RPI_inc</f>
        <v>31377659.266963765</v>
      </c>
      <c r="F67" s="6"/>
      <c r="G67" s="6"/>
      <c r="H67" s="6"/>
      <c r="I67" s="6"/>
      <c r="J67" s="6">
        <v>728161.158482</v>
      </c>
      <c r="K67" s="6">
        <f>J67*RPI_inc</f>
        <v>748259.0248519914</v>
      </c>
      <c r="L67" s="6">
        <v>2601002.0651</v>
      </c>
      <c r="M67" s="6">
        <f>L67*RPI_inc</f>
        <v>2672791.931015711</v>
      </c>
      <c r="N67" s="6"/>
      <c r="O67" s="6"/>
      <c r="P67" s="6"/>
      <c r="Q67" s="6"/>
      <c r="R67" s="6"/>
      <c r="S67" s="6"/>
      <c r="T67" s="6"/>
      <c r="U67" s="6"/>
      <c r="V67" s="6">
        <v>46877.945689</v>
      </c>
      <c r="W67" s="6">
        <f>V67*RPI_inc</f>
        <v>48171.81680143524</v>
      </c>
      <c r="X67" s="6">
        <v>2905761.027758</v>
      </c>
      <c r="Y67" s="6">
        <f>X67*RPI_inc</f>
        <v>2985962.4998617237</v>
      </c>
      <c r="Z67" s="14">
        <f>D67+F67+H67+J67+L67+N67+P67+R67+T67+V67+X67</f>
        <v>36816673.09525201</v>
      </c>
      <c r="AC67" s="14">
        <f>E67+G67+I67+K67+M67+O67+Q67+S67+U67+W67+Y67</f>
        <v>37832844.539494626</v>
      </c>
      <c r="AF67" s="51"/>
      <c r="AG67" s="6">
        <v>36484945.103142</v>
      </c>
      <c r="AH67" s="6">
        <f>AG67/$AG$680*$AH$680</f>
        <v>24821066.66520669</v>
      </c>
      <c r="AI67" s="6"/>
      <c r="AJ67" s="6"/>
      <c r="AK67" s="6"/>
      <c r="AL67" s="6"/>
      <c r="AM67" s="6">
        <v>1051709.1382</v>
      </c>
      <c r="AN67" s="6">
        <f>AM67/$AM$680*$AN$680</f>
        <v>1031015.418124538</v>
      </c>
      <c r="AO67" s="6">
        <v>3290053.858466</v>
      </c>
      <c r="AP67" s="6">
        <f>AO67/$AO$680*$AP$680</f>
        <v>2715293.152063779</v>
      </c>
      <c r="AQ67" s="6"/>
      <c r="AR67" s="6"/>
      <c r="AS67" s="6"/>
      <c r="AT67" s="6"/>
      <c r="AU67" s="6">
        <v>66500.104748</v>
      </c>
      <c r="AV67" s="6">
        <f>AU67/$AU$680*$AV$680</f>
        <v>65167.87157655306</v>
      </c>
      <c r="AW67" s="6">
        <v>4296675.971067</v>
      </c>
      <c r="AX67" s="6">
        <f>AW67/$AW$680*$AX$680</f>
        <v>4214096.723231677</v>
      </c>
      <c r="AY67" s="6"/>
      <c r="AZ67" s="6"/>
      <c r="BA67" s="6">
        <v>726021.139188</v>
      </c>
      <c r="BB67" s="6">
        <f>BA67/$BA$680*$BB$680</f>
        <v>726021.1391879999</v>
      </c>
      <c r="BC67" s="6">
        <v>107857.725783</v>
      </c>
      <c r="BD67" s="6">
        <f>AG67+AI67+AK67+AM67+AO67+AQ67+AS67+AU67+AW67+AY67+BA67+BC67</f>
        <v>46023763.040594</v>
      </c>
      <c r="BG67" s="6">
        <f>AH67+AJ67+AL67+AN67+AP67+AR67+AT67+AV67+AX67+AZ67+BB67</f>
        <v>33572660.969391234</v>
      </c>
      <c r="BJ67" s="52"/>
      <c r="BK67" s="6">
        <f aca="true" t="shared" si="2" ref="BK67:BK130">Z67+BD67</f>
        <v>82840436.135846</v>
      </c>
      <c r="BL67" s="6">
        <f aca="true" t="shared" si="3" ref="BL67:BL130">AC67+BG67</f>
        <v>71405505.50888586</v>
      </c>
    </row>
    <row r="68" spans="1:64" ht="12.75">
      <c r="A68" t="s">
        <v>701</v>
      </c>
      <c r="B68" t="s">
        <v>67</v>
      </c>
      <c r="J68"/>
      <c r="K68"/>
      <c r="L68"/>
      <c r="M68"/>
      <c r="V68"/>
      <c r="X68"/>
      <c r="Z68" s="12">
        <f>Z69+Z70</f>
        <v>44049722.825653</v>
      </c>
      <c r="AC68" s="12">
        <f>AC69+AC70</f>
        <v>45265532.58517209</v>
      </c>
      <c r="AF68" s="51"/>
      <c r="AG68"/>
      <c r="AM68"/>
      <c r="AO68"/>
      <c r="AU68"/>
      <c r="AW68"/>
      <c r="AY68"/>
      <c r="BA68"/>
      <c r="BC68"/>
      <c r="BD68" s="1">
        <f>BD69+BD70</f>
        <v>53991209.352211</v>
      </c>
      <c r="BG68" s="1">
        <f>BG69+BG70</f>
        <v>38773710.677357614</v>
      </c>
      <c r="BJ68" s="52"/>
      <c r="BK68" s="1">
        <f t="shared" si="2"/>
        <v>98040932.177864</v>
      </c>
      <c r="BL68" s="1">
        <f t="shared" si="3"/>
        <v>84039243.2625297</v>
      </c>
    </row>
    <row r="69" spans="1:64" ht="12.75">
      <c r="A69" s="3" t="s">
        <v>702</v>
      </c>
      <c r="B69" s="3" t="s">
        <v>68</v>
      </c>
      <c r="C69" s="3" t="s">
        <v>1343</v>
      </c>
      <c r="D69" s="3"/>
      <c r="E69" s="4"/>
      <c r="F69" s="4">
        <v>5569280.303064</v>
      </c>
      <c r="G69" s="4">
        <f>F69*RPI_inc</f>
        <v>5722997.169178293</v>
      </c>
      <c r="H69" s="4"/>
      <c r="I69" s="4"/>
      <c r="J69" s="4">
        <v>89158.781227</v>
      </c>
      <c r="K69" s="4">
        <f>J69*RPI_inc</f>
        <v>91619.63930757537</v>
      </c>
      <c r="L69" s="3"/>
      <c r="M69" s="4"/>
      <c r="N69" s="4"/>
      <c r="O69" s="4"/>
      <c r="P69" s="4"/>
      <c r="Q69" s="4"/>
      <c r="R69" s="4"/>
      <c r="S69" s="4"/>
      <c r="T69" s="4">
        <v>36881.661597</v>
      </c>
      <c r="U69" s="4">
        <f>T69*RPI_inc</f>
        <v>37899.6267790828</v>
      </c>
      <c r="V69" s="3"/>
      <c r="W69" s="4"/>
      <c r="X69" s="3"/>
      <c r="Y69" s="4"/>
      <c r="Z69" s="13">
        <f>D69+F69+H69+J69+L69+N69+P69+R69+T69+V69+X69</f>
        <v>5695320.745888</v>
      </c>
      <c r="AC69" s="13">
        <f>E69+G69+I69+K69+M69+O69+Q69+S69+U69+W69+Y69</f>
        <v>5852516.435264952</v>
      </c>
      <c r="AF69" s="51"/>
      <c r="AG69" s="3"/>
      <c r="AH69" s="4"/>
      <c r="AI69" s="4">
        <v>6152822.877147</v>
      </c>
      <c r="AJ69" s="4">
        <f>AI69/$AI$680*$AJ$680</f>
        <v>4086820.911671045</v>
      </c>
      <c r="AK69" s="4"/>
      <c r="AL69" s="4"/>
      <c r="AM69" s="4">
        <v>128775.208448</v>
      </c>
      <c r="AN69" s="4">
        <f>AM69/$AM$680*$AN$680</f>
        <v>126241.39180660137</v>
      </c>
      <c r="AO69" s="3"/>
      <c r="AP69" s="4"/>
      <c r="AQ69" s="4"/>
      <c r="AR69" s="4"/>
      <c r="AS69" s="4">
        <v>52319.57839</v>
      </c>
      <c r="AT69" s="4">
        <f>AS69/$AS$680*$AT$680</f>
        <v>51271.432413070426</v>
      </c>
      <c r="AU69" s="3"/>
      <c r="AV69" s="4"/>
      <c r="AW69" s="3"/>
      <c r="AX69" s="4"/>
      <c r="AY69" s="4"/>
      <c r="AZ69" s="4"/>
      <c r="BA69" s="4">
        <v>80926.694228</v>
      </c>
      <c r="BB69" s="4">
        <f>BA69/$BA$680*$BB$680</f>
        <v>80926.694228</v>
      </c>
      <c r="BC69" s="4">
        <v>16684.949823</v>
      </c>
      <c r="BD69" s="4">
        <f>AG69+AI69+AK69+AM69+AO69+AQ69+AS69+AU69+AW69+AY69+BA69+BC69</f>
        <v>6431529.3080360005</v>
      </c>
      <c r="BG69" s="4">
        <f>AH69+AJ69+AL69+AN69+AP69+AR69+AT69+AV69+AX69+AZ69+BB69</f>
        <v>4345260.430118716</v>
      </c>
      <c r="BJ69" s="52"/>
      <c r="BK69" s="4">
        <f t="shared" si="2"/>
        <v>12126850.053924002</v>
      </c>
      <c r="BL69" s="4">
        <f t="shared" si="3"/>
        <v>10197776.865383668</v>
      </c>
    </row>
    <row r="70" spans="1:64" ht="12.75">
      <c r="A70" s="5" t="s">
        <v>703</v>
      </c>
      <c r="B70" s="5" t="s">
        <v>69</v>
      </c>
      <c r="C70" s="5" t="s">
        <v>1343</v>
      </c>
      <c r="D70" s="6">
        <v>32181720.650381</v>
      </c>
      <c r="E70" s="6">
        <f>D70*RPI_inc</f>
        <v>33069963.470879838</v>
      </c>
      <c r="F70" s="6"/>
      <c r="G70" s="6"/>
      <c r="H70" s="6"/>
      <c r="I70" s="6"/>
      <c r="J70" s="6">
        <v>501451.609877</v>
      </c>
      <c r="K70" s="6">
        <f>J70*RPI_inc</f>
        <v>515292.100170845</v>
      </c>
      <c r="L70" s="6">
        <v>2858853.243628</v>
      </c>
      <c r="M70" s="6">
        <f>L70*RPI_inc</f>
        <v>2937760.0210529766</v>
      </c>
      <c r="N70" s="6"/>
      <c r="O70" s="6"/>
      <c r="P70" s="6"/>
      <c r="Q70" s="6"/>
      <c r="R70" s="6"/>
      <c r="S70" s="6"/>
      <c r="T70" s="6"/>
      <c r="U70" s="6"/>
      <c r="V70" s="6">
        <v>46877.945689</v>
      </c>
      <c r="W70" s="6">
        <f>V70*RPI_inc</f>
        <v>48171.81680143524</v>
      </c>
      <c r="X70" s="6">
        <v>2765498.63019</v>
      </c>
      <c r="Y70" s="6">
        <f>X70*RPI_inc</f>
        <v>2841828.741002038</v>
      </c>
      <c r="Z70" s="14">
        <f>D70+F70+H70+J70+L70+N70+P70+R70+T70+V70+X70</f>
        <v>38354402.079765</v>
      </c>
      <c r="AC70" s="14">
        <f>E70+G70+I70+K70+M70+O70+Q70+S70+U70+W70+Y70</f>
        <v>39413016.149907134</v>
      </c>
      <c r="AF70" s="51"/>
      <c r="AG70" s="6">
        <v>38452702.654856</v>
      </c>
      <c r="AH70" s="6">
        <f>AG70/$AG$680*$AH$680</f>
        <v>26159751.463388033</v>
      </c>
      <c r="AI70" s="6"/>
      <c r="AJ70" s="6"/>
      <c r="AK70" s="6"/>
      <c r="AL70" s="6"/>
      <c r="AM70" s="6">
        <v>724264.449333</v>
      </c>
      <c r="AN70" s="6">
        <f>AM70/$AM$680*$AN$680</f>
        <v>710013.6215796563</v>
      </c>
      <c r="AO70" s="6">
        <v>3616214.408743</v>
      </c>
      <c r="AP70" s="6">
        <f>AO70/$AO$680*$AP$680</f>
        <v>2984474.6143555287</v>
      </c>
      <c r="AQ70" s="6"/>
      <c r="AR70" s="6"/>
      <c r="AS70" s="6"/>
      <c r="AT70" s="6"/>
      <c r="AU70" s="6">
        <v>66500.104748</v>
      </c>
      <c r="AV70" s="6">
        <f>AU70/$AU$680*$AV$680</f>
        <v>65167.87157655306</v>
      </c>
      <c r="AW70" s="6">
        <v>4089273.480802</v>
      </c>
      <c r="AX70" s="6">
        <f>AW70/$AW$680*$AX$680</f>
        <v>4010680.3705671346</v>
      </c>
      <c r="AY70" s="6"/>
      <c r="AZ70" s="6"/>
      <c r="BA70" s="6">
        <v>498362.305772</v>
      </c>
      <c r="BB70" s="6">
        <f>BA70/$BA$680*$BB$680</f>
        <v>498362.30577199993</v>
      </c>
      <c r="BC70" s="6">
        <v>112362.639921</v>
      </c>
      <c r="BD70" s="6">
        <f>AG70+AI70+AK70+AM70+AO70+AQ70+AS70+AU70+AW70+AY70+BA70+BC70</f>
        <v>47559680.044175</v>
      </c>
      <c r="BG70" s="6">
        <f>AH70+AJ70+AL70+AN70+AP70+AR70+AT70+AV70+AX70+AZ70+BB70</f>
        <v>34428450.2472389</v>
      </c>
      <c r="BJ70" s="52"/>
      <c r="BK70" s="6">
        <f t="shared" si="2"/>
        <v>85914082.12393999</v>
      </c>
      <c r="BL70" s="6">
        <f t="shared" si="3"/>
        <v>73841466.39714603</v>
      </c>
    </row>
    <row r="71" spans="1:64" ht="12.75">
      <c r="A71" t="s">
        <v>704</v>
      </c>
      <c r="B71" t="s">
        <v>70</v>
      </c>
      <c r="J71"/>
      <c r="K71"/>
      <c r="L71"/>
      <c r="M71"/>
      <c r="V71"/>
      <c r="X71"/>
      <c r="Z71" s="12">
        <f>Z72+Z73</f>
        <v>76475488.282464</v>
      </c>
      <c r="AC71" s="12">
        <f>AC72+AC73</f>
        <v>78586276.70639612</v>
      </c>
      <c r="AF71" s="51"/>
      <c r="AG71"/>
      <c r="AM71"/>
      <c r="AO71"/>
      <c r="AU71"/>
      <c r="AW71"/>
      <c r="AY71"/>
      <c r="BA71"/>
      <c r="BC71"/>
      <c r="BD71" s="1">
        <f>BD72+BD73</f>
        <v>93968008.826147</v>
      </c>
      <c r="BG71" s="1">
        <f>BG72+BG73</f>
        <v>67915178.93890758</v>
      </c>
      <c r="BJ71" s="52"/>
      <c r="BK71" s="1">
        <f t="shared" si="2"/>
        <v>170443497.108611</v>
      </c>
      <c r="BL71" s="1">
        <f t="shared" si="3"/>
        <v>146501455.6453037</v>
      </c>
    </row>
    <row r="72" spans="1:64" ht="12.75">
      <c r="A72" s="3" t="s">
        <v>705</v>
      </c>
      <c r="B72" s="3" t="s">
        <v>71</v>
      </c>
      <c r="C72" s="3" t="s">
        <v>1343</v>
      </c>
      <c r="D72" s="3"/>
      <c r="E72" s="4"/>
      <c r="F72" s="4">
        <v>10219559.532458</v>
      </c>
      <c r="G72" s="4">
        <f>F72*RPI_inc</f>
        <v>10501628.054585291</v>
      </c>
      <c r="H72" s="4"/>
      <c r="I72" s="4"/>
      <c r="J72" s="4">
        <v>152518.743696</v>
      </c>
      <c r="K72" s="4">
        <f>J72*RPI_inc</f>
        <v>156728.39054960507</v>
      </c>
      <c r="L72" s="3"/>
      <c r="M72" s="4"/>
      <c r="N72" s="4"/>
      <c r="O72" s="4"/>
      <c r="P72" s="4"/>
      <c r="Q72" s="4"/>
      <c r="R72" s="4"/>
      <c r="S72" s="4"/>
      <c r="T72" s="4">
        <v>57292.913779</v>
      </c>
      <c r="U72" s="4">
        <f>T72*RPI_inc</f>
        <v>58874.24685570276</v>
      </c>
      <c r="V72" s="3"/>
      <c r="W72" s="4"/>
      <c r="X72" s="3"/>
      <c r="Y72" s="4"/>
      <c r="Z72" s="13">
        <f>D72+F72+H72+J72+L72+N72+P72+R72+T72+V72+X72</f>
        <v>10429371.189933</v>
      </c>
      <c r="AC72" s="13">
        <f>E72+G72+I72+K72+M72+O72+Q72+S72+U72+W72+Y72</f>
        <v>10717230.691990599</v>
      </c>
      <c r="AF72" s="51"/>
      <c r="AG72" s="3"/>
      <c r="AH72" s="4"/>
      <c r="AI72" s="4">
        <v>11290352.839861</v>
      </c>
      <c r="AJ72" s="4">
        <f>AI72/$AI$680*$AJ$680</f>
        <v>7499265.135271357</v>
      </c>
      <c r="AK72" s="4"/>
      <c r="AL72" s="4"/>
      <c r="AM72" s="4">
        <v>220288.262596</v>
      </c>
      <c r="AN72" s="4">
        <f>AM72/$AM$680*$AN$680</f>
        <v>215953.8097739265</v>
      </c>
      <c r="AO72" s="3"/>
      <c r="AP72" s="4"/>
      <c r="AQ72" s="4"/>
      <c r="AR72" s="4"/>
      <c r="AS72" s="4">
        <v>81274.567465</v>
      </c>
      <c r="AT72" s="4">
        <f>AS72/$AS$680*$AT$680</f>
        <v>79646.35077181249</v>
      </c>
      <c r="AU72" s="3"/>
      <c r="AV72" s="4"/>
      <c r="AW72" s="3"/>
      <c r="AX72" s="4"/>
      <c r="AY72" s="4"/>
      <c r="AZ72" s="4"/>
      <c r="BA72" s="4">
        <v>147367.863024</v>
      </c>
      <c r="BB72" s="4">
        <f>BA72/$BA$680*$BB$680</f>
        <v>147367.863024</v>
      </c>
      <c r="BC72" s="4">
        <v>30553.772607</v>
      </c>
      <c r="BD72" s="4">
        <f>AG72+AI72+AK72+AM72+AO72+AQ72+AS72+AU72+AW72+AY72+BA72+BC72</f>
        <v>11769837.305553</v>
      </c>
      <c r="BG72" s="4">
        <f>AH72+AJ72+AL72+AN72+AP72+AR72+AT72+AV72+AX72+AZ72+BB72</f>
        <v>7942233.158841097</v>
      </c>
      <c r="BJ72" s="52"/>
      <c r="BK72" s="4">
        <f t="shared" si="2"/>
        <v>22199208.495486</v>
      </c>
      <c r="BL72" s="4">
        <f t="shared" si="3"/>
        <v>18659463.850831695</v>
      </c>
    </row>
    <row r="73" spans="1:64" ht="12.75">
      <c r="A73" s="5" t="s">
        <v>706</v>
      </c>
      <c r="B73" s="5" t="s">
        <v>72</v>
      </c>
      <c r="C73" s="5" t="s">
        <v>1343</v>
      </c>
      <c r="D73" s="6">
        <v>54443780.174265</v>
      </c>
      <c r="E73" s="6">
        <f>D73*RPI_inc</f>
        <v>55946474.743830696</v>
      </c>
      <c r="F73" s="6"/>
      <c r="G73" s="6"/>
      <c r="H73" s="6"/>
      <c r="I73" s="6"/>
      <c r="J73" s="6">
        <v>815531.198794</v>
      </c>
      <c r="K73" s="6">
        <f>J73*RPI_inc</f>
        <v>838040.5524762123</v>
      </c>
      <c r="L73" s="6">
        <v>4701316.486576</v>
      </c>
      <c r="M73" s="6">
        <f>L73*RPI_inc</f>
        <v>4831076.8142309645</v>
      </c>
      <c r="N73" s="6"/>
      <c r="O73" s="6"/>
      <c r="P73" s="6"/>
      <c r="Q73" s="6"/>
      <c r="R73" s="6"/>
      <c r="S73" s="6"/>
      <c r="T73" s="6"/>
      <c r="U73" s="6"/>
      <c r="V73" s="6">
        <v>49117.986534</v>
      </c>
      <c r="W73" s="6">
        <f>V73*RPI_inc</f>
        <v>50473.68467612739</v>
      </c>
      <c r="X73" s="6">
        <v>6036371.246362</v>
      </c>
      <c r="Y73" s="6">
        <f>X73*RPI_inc</f>
        <v>6202980.219191524</v>
      </c>
      <c r="Z73" s="14">
        <f>D73+F73+H73+J73+L73+N73+P73+R73+T73+V73+X73</f>
        <v>66046117.092530996</v>
      </c>
      <c r="AC73" s="14">
        <f>E73+G73+I73+K73+M73+O73+Q73+S73+U73+W73+Y73</f>
        <v>67869046.01440552</v>
      </c>
      <c r="AF73" s="51"/>
      <c r="AG73" s="6">
        <v>65052783.012788</v>
      </c>
      <c r="AH73" s="6">
        <f>AG73/$AG$680*$AH$680</f>
        <v>44256047.510911115</v>
      </c>
      <c r="AI73" s="6"/>
      <c r="AJ73" s="6"/>
      <c r="AK73" s="6"/>
      <c r="AL73" s="6"/>
      <c r="AM73" s="6">
        <v>1177900.804332</v>
      </c>
      <c r="AN73" s="6">
        <f>AM73/$AM$680*$AN$680</f>
        <v>1154724.102108773</v>
      </c>
      <c r="AO73" s="6">
        <v>5946778.994937</v>
      </c>
      <c r="AP73" s="6">
        <f>AO73/$AO$680*$AP$680</f>
        <v>4907897.857124404</v>
      </c>
      <c r="AQ73" s="6"/>
      <c r="AR73" s="6"/>
      <c r="AS73" s="6"/>
      <c r="AT73" s="6"/>
      <c r="AU73" s="6">
        <v>69677.781343</v>
      </c>
      <c r="AV73" s="6">
        <f>AU73/$AU$680*$AV$680</f>
        <v>68281.88802870017</v>
      </c>
      <c r="AW73" s="6">
        <v>8925830.802644</v>
      </c>
      <c r="AX73" s="6">
        <f>AW73/$AW$680*$AX$680</f>
        <v>8754282.284917478</v>
      </c>
      <c r="AY73" s="6"/>
      <c r="AZ73" s="6"/>
      <c r="BA73" s="6">
        <v>831712.136976</v>
      </c>
      <c r="BB73" s="6">
        <f>BA73/$BA$680*$BB$680</f>
        <v>831712.1369759999</v>
      </c>
      <c r="BC73" s="6">
        <v>193487.987574</v>
      </c>
      <c r="BD73" s="6">
        <f>AG73+AI73+AK73+AM73+AO73+AQ73+AS73+AU73+AW73+AY73+BA73+BC73</f>
        <v>82198171.520594</v>
      </c>
      <c r="BG73" s="6">
        <f>AH73+AJ73+AL73+AN73+AP73+AR73+AT73+AV73+AX73+AZ73+BB73</f>
        <v>59972945.780066475</v>
      </c>
      <c r="BJ73" s="52"/>
      <c r="BK73" s="6">
        <f t="shared" si="2"/>
        <v>148244288.613125</v>
      </c>
      <c r="BL73" s="6">
        <f t="shared" si="3"/>
        <v>127841991.794472</v>
      </c>
    </row>
    <row r="74" spans="1:64" ht="12.75">
      <c r="A74" t="s">
        <v>707</v>
      </c>
      <c r="B74" t="s">
        <v>73</v>
      </c>
      <c r="J74"/>
      <c r="K74"/>
      <c r="L74"/>
      <c r="M74"/>
      <c r="V74"/>
      <c r="X74"/>
      <c r="Z74" s="12">
        <f>Z75+Z76</f>
        <v>319024677.257084</v>
      </c>
      <c r="AC74" s="12">
        <f>AC75+AC76</f>
        <v>327830029.28328806</v>
      </c>
      <c r="AF74" s="51"/>
      <c r="AG74"/>
      <c r="AM74"/>
      <c r="AO74"/>
      <c r="AU74"/>
      <c r="AW74"/>
      <c r="AY74"/>
      <c r="BA74"/>
      <c r="BC74"/>
      <c r="BD74" s="1">
        <f>BD75+BD76</f>
        <v>388052955.86657196</v>
      </c>
      <c r="BG74" s="1">
        <f>BG75+BG76</f>
        <v>275691194.4218951</v>
      </c>
      <c r="BJ74" s="52"/>
      <c r="BK74" s="1">
        <f t="shared" si="2"/>
        <v>707077633.123656</v>
      </c>
      <c r="BL74" s="1">
        <f t="shared" si="3"/>
        <v>603521223.7051831</v>
      </c>
    </row>
    <row r="75" spans="1:64" ht="12.75">
      <c r="A75" s="3" t="s">
        <v>708</v>
      </c>
      <c r="B75" s="3" t="s">
        <v>74</v>
      </c>
      <c r="C75" s="3" t="s">
        <v>1343</v>
      </c>
      <c r="D75" s="3"/>
      <c r="E75" s="4"/>
      <c r="F75" s="4">
        <v>45976022.613999</v>
      </c>
      <c r="G75" s="4">
        <f>F75*RPI_inc</f>
        <v>47244999.883599825</v>
      </c>
      <c r="H75" s="4"/>
      <c r="I75" s="4"/>
      <c r="J75" s="4">
        <v>530494.488229</v>
      </c>
      <c r="K75" s="4">
        <f>J75*RPI_inc</f>
        <v>545136.5866302251</v>
      </c>
      <c r="L75" s="3"/>
      <c r="M75" s="4"/>
      <c r="N75" s="4"/>
      <c r="O75" s="4"/>
      <c r="P75" s="4"/>
      <c r="Q75" s="4"/>
      <c r="R75" s="4"/>
      <c r="S75" s="4"/>
      <c r="T75" s="4">
        <v>441430.594572</v>
      </c>
      <c r="U75" s="4">
        <f>T75*RPI_inc</f>
        <v>453614.45387016557</v>
      </c>
      <c r="V75" s="3"/>
      <c r="W75" s="4"/>
      <c r="X75" s="3"/>
      <c r="Y75" s="4"/>
      <c r="Z75" s="13">
        <f>D75+F75+H75+J75+L75+N75+P75+R75+T75+V75+X75</f>
        <v>46947947.6968</v>
      </c>
      <c r="AC75" s="13">
        <f>E75+G75+I75+K75+M75+O75+Q75+S75+U75+W75+Y75</f>
        <v>48243750.92410021</v>
      </c>
      <c r="AF75" s="51"/>
      <c r="AG75" s="3"/>
      <c r="AH75" s="4"/>
      <c r="AI75" s="4">
        <v>50793335.645908</v>
      </c>
      <c r="AJ75" s="4">
        <f>AI75/$AI$680*$AJ$680</f>
        <v>33737890.79192172</v>
      </c>
      <c r="AK75" s="4"/>
      <c r="AL75" s="4"/>
      <c r="AM75" s="4">
        <v>766212.114634</v>
      </c>
      <c r="AN75" s="4">
        <f>AM75/$AM$680*$AN$680</f>
        <v>751135.9130087094</v>
      </c>
      <c r="AO75" s="3"/>
      <c r="AP75" s="4"/>
      <c r="AQ75" s="4"/>
      <c r="AR75" s="4"/>
      <c r="AS75" s="4">
        <v>626204.503714</v>
      </c>
      <c r="AT75" s="4">
        <f>AS75/$AS$680*$AT$680</f>
        <v>613659.415402882</v>
      </c>
      <c r="AU75" s="3"/>
      <c r="AV75" s="4"/>
      <c r="AW75" s="3"/>
      <c r="AX75" s="4"/>
      <c r="AY75" s="4"/>
      <c r="AZ75" s="4"/>
      <c r="BA75" s="4">
        <v>520759.691191</v>
      </c>
      <c r="BB75" s="4">
        <f>BA75/$BA$680*$BB$680</f>
        <v>520759.691191</v>
      </c>
      <c r="BC75" s="4">
        <v>137538.19786</v>
      </c>
      <c r="BD75" s="4">
        <f>AG75+AI75+AK75+AM75+AO75+AQ75+AS75+AU75+AW75+AY75+BA75+BC75</f>
        <v>52844050.153307006</v>
      </c>
      <c r="BG75" s="4">
        <f>AH75+AJ75+AL75+AN75+AP75+AR75+AT75+AV75+AX75+AZ75+BB75</f>
        <v>35623445.81152432</v>
      </c>
      <c r="BJ75" s="52"/>
      <c r="BK75" s="4">
        <f t="shared" si="2"/>
        <v>99791997.85010701</v>
      </c>
      <c r="BL75" s="4">
        <f t="shared" si="3"/>
        <v>83867196.73562452</v>
      </c>
    </row>
    <row r="76" spans="1:64" ht="12.75">
      <c r="A76" s="5" t="s">
        <v>709</v>
      </c>
      <c r="B76" s="5" t="s">
        <v>75</v>
      </c>
      <c r="C76" s="5" t="s">
        <v>1343</v>
      </c>
      <c r="D76" s="6">
        <v>234843904.386388</v>
      </c>
      <c r="E76" s="6">
        <f>D76*RPI_inc</f>
        <v>241325795.5902586</v>
      </c>
      <c r="F76" s="6"/>
      <c r="G76" s="6"/>
      <c r="H76" s="6"/>
      <c r="I76" s="6"/>
      <c r="J76" s="6">
        <v>2851955.377006</v>
      </c>
      <c r="K76" s="6">
        <f>J76*RPI_inc</f>
        <v>2930671.7674541487</v>
      </c>
      <c r="L76" s="6">
        <v>18586597.976101</v>
      </c>
      <c r="M76" s="6">
        <f>L76*RPI_inc</f>
        <v>19099603.86503797</v>
      </c>
      <c r="N76" s="6"/>
      <c r="O76" s="6"/>
      <c r="P76" s="6"/>
      <c r="Q76" s="6"/>
      <c r="R76" s="6"/>
      <c r="S76" s="6"/>
      <c r="T76" s="6"/>
      <c r="U76" s="6"/>
      <c r="V76" s="6">
        <v>63942.984129</v>
      </c>
      <c r="W76" s="6">
        <f>V76*RPI_inc</f>
        <v>65707.8647949809</v>
      </c>
      <c r="X76" s="6">
        <v>15730328.83666</v>
      </c>
      <c r="Y76" s="6">
        <f>X76*RPI_inc</f>
        <v>16164499.271642122</v>
      </c>
      <c r="Z76" s="14">
        <f>D76+F76+H76+J76+L76+N76+P76+R76+T76+V76+X76</f>
        <v>272076729.560284</v>
      </c>
      <c r="AC76" s="14">
        <f>E76+G76+I76+K76+M76+O76+Q76+S76+U76+W76+Y76</f>
        <v>279586278.35918784</v>
      </c>
      <c r="AF76" s="51"/>
      <c r="AG76" s="6">
        <v>280605966.46713</v>
      </c>
      <c r="AH76" s="6">
        <f>AG76/$AG$680*$AH$680</f>
        <v>190898996.30232915</v>
      </c>
      <c r="AI76" s="6"/>
      <c r="AJ76" s="6"/>
      <c r="AK76" s="6"/>
      <c r="AL76" s="6"/>
      <c r="AM76" s="6">
        <v>4119180.893951</v>
      </c>
      <c r="AN76" s="6">
        <f>AM76/$AM$680*$AN$680</f>
        <v>4038130.7506523468</v>
      </c>
      <c r="AO76" s="6">
        <v>23510518.967873</v>
      </c>
      <c r="AP76" s="6">
        <f>AO76/$AO$680*$AP$680</f>
        <v>19403314.93074579</v>
      </c>
      <c r="AQ76" s="6"/>
      <c r="AR76" s="6"/>
      <c r="AS76" s="6"/>
      <c r="AT76" s="6"/>
      <c r="AU76" s="6">
        <v>90708.22281</v>
      </c>
      <c r="AV76" s="6">
        <f>AU76/$AU$680*$AV$680</f>
        <v>88891.0150956901</v>
      </c>
      <c r="AW76" s="6">
        <v>23260042.819699</v>
      </c>
      <c r="AX76" s="6">
        <f>AW76/$AW$680*$AX$680</f>
        <v>22813000.30273881</v>
      </c>
      <c r="AY76" s="6"/>
      <c r="AZ76" s="6"/>
      <c r="BA76" s="6">
        <v>2825415.308809</v>
      </c>
      <c r="BB76" s="6">
        <f>BA76/$BA$680*$BB$680</f>
        <v>2825415.308809</v>
      </c>
      <c r="BC76" s="6">
        <v>797073.032993</v>
      </c>
      <c r="BD76" s="6">
        <f>AG76+AI76+AK76+AM76+AO76+AQ76+AS76+AU76+AW76+AY76+BA76+BC76</f>
        <v>335208905.71326494</v>
      </c>
      <c r="BG76" s="6">
        <f>AH76+AJ76+AL76+AN76+AP76+AR76+AT76+AV76+AX76+AZ76+BB76</f>
        <v>240067748.61037078</v>
      </c>
      <c r="BJ76" s="52"/>
      <c r="BK76" s="6">
        <f t="shared" si="2"/>
        <v>607285635.273549</v>
      </c>
      <c r="BL76" s="6">
        <f t="shared" si="3"/>
        <v>519654026.9695586</v>
      </c>
    </row>
    <row r="77" spans="1:64" ht="12.75">
      <c r="A77" t="s">
        <v>710</v>
      </c>
      <c r="B77" t="s">
        <v>76</v>
      </c>
      <c r="J77"/>
      <c r="K77"/>
      <c r="L77"/>
      <c r="M77"/>
      <c r="V77"/>
      <c r="X77"/>
      <c r="Z77" s="12">
        <f>Z78+Z79</f>
        <v>72016806.75165</v>
      </c>
      <c r="AC77" s="12">
        <f>AC78+AC79</f>
        <v>74004531.7787656</v>
      </c>
      <c r="AF77" s="51"/>
      <c r="AG77"/>
      <c r="AM77"/>
      <c r="AO77"/>
      <c r="AU77"/>
      <c r="AW77"/>
      <c r="AY77"/>
      <c r="BA77"/>
      <c r="BC77"/>
      <c r="BD77" s="1">
        <f>BD78+BD79</f>
        <v>87240806.08808099</v>
      </c>
      <c r="BG77" s="1">
        <f>BG78+BG79</f>
        <v>61043004.69857785</v>
      </c>
      <c r="BJ77" s="52"/>
      <c r="BK77" s="1">
        <f t="shared" si="2"/>
        <v>159257612.83973098</v>
      </c>
      <c r="BL77" s="1">
        <f t="shared" si="3"/>
        <v>135047536.47734344</v>
      </c>
    </row>
    <row r="78" spans="1:64" ht="12.75">
      <c r="A78" s="3" t="s">
        <v>711</v>
      </c>
      <c r="B78" s="3" t="s">
        <v>77</v>
      </c>
      <c r="C78" s="3" t="s">
        <v>1343</v>
      </c>
      <c r="D78" s="3"/>
      <c r="E78" s="4"/>
      <c r="F78" s="4">
        <v>11483173.067843</v>
      </c>
      <c r="G78" s="4">
        <f>F78*RPI_inc</f>
        <v>11800118.396679431</v>
      </c>
      <c r="H78" s="4"/>
      <c r="I78" s="4"/>
      <c r="J78" s="4">
        <v>206461.441039</v>
      </c>
      <c r="K78" s="4">
        <f>J78*RPI_inc</f>
        <v>212159.95215047983</v>
      </c>
      <c r="L78" s="3"/>
      <c r="M78" s="4"/>
      <c r="N78" s="4"/>
      <c r="O78" s="4"/>
      <c r="P78" s="4"/>
      <c r="Q78" s="4"/>
      <c r="R78" s="4"/>
      <c r="S78" s="4"/>
      <c r="T78" s="4">
        <v>43928.422816</v>
      </c>
      <c r="U78" s="4">
        <f>T78*RPI_inc</f>
        <v>45140.88459223779</v>
      </c>
      <c r="V78" s="3"/>
      <c r="W78" s="4"/>
      <c r="X78" s="3"/>
      <c r="Y78" s="4"/>
      <c r="Z78" s="13">
        <f>D78+F78+H78+J78+L78+N78+P78+R78+T78+V78+X78</f>
        <v>11733562.931698</v>
      </c>
      <c r="AC78" s="13">
        <f>E78+G78+I78+K78+M78+O78+Q78+S78+U78+W78+Y78</f>
        <v>12057419.233422147</v>
      </c>
      <c r="AF78" s="51"/>
      <c r="AG78" s="3"/>
      <c r="AH78" s="4"/>
      <c r="AI78" s="4">
        <v>12686366.300364</v>
      </c>
      <c r="AJ78" s="4">
        <f>AI78/$AI$680*$AJ$680</f>
        <v>8426523.58513647</v>
      </c>
      <c r="AK78" s="4"/>
      <c r="AL78" s="4"/>
      <c r="AM78" s="4">
        <v>298199.624764</v>
      </c>
      <c r="AN78" s="4">
        <f>AM78/$AM$680*$AN$680</f>
        <v>292332.16641707014</v>
      </c>
      <c r="AO78" s="3"/>
      <c r="AP78" s="4"/>
      <c r="AQ78" s="4"/>
      <c r="AR78" s="4"/>
      <c r="AS78" s="4">
        <v>62315.971178</v>
      </c>
      <c r="AT78" s="4">
        <f>AS78/$AS$680*$AT$680</f>
        <v>61067.56214072144</v>
      </c>
      <c r="AU78" s="3"/>
      <c r="AV78" s="4"/>
      <c r="AW78" s="3"/>
      <c r="AX78" s="4"/>
      <c r="AY78" s="4"/>
      <c r="AZ78" s="4"/>
      <c r="BA78" s="4">
        <v>199645.842551</v>
      </c>
      <c r="BB78" s="4">
        <f>BA78/$BA$680*$BB$680</f>
        <v>199645.842551</v>
      </c>
      <c r="BC78" s="4">
        <v>34374.518574</v>
      </c>
      <c r="BD78" s="4">
        <f>AG78+AI78+AK78+AM78+AO78+AQ78+AS78+AU78+AW78+AY78+BA78+BC78</f>
        <v>13280902.257431</v>
      </c>
      <c r="BG78" s="4">
        <f>AH78+AJ78+AL78+AN78+AP78+AR78+AT78+AV78+AX78+AZ78+BB78</f>
        <v>8979569.156245261</v>
      </c>
      <c r="BJ78" s="52"/>
      <c r="BK78" s="4">
        <f t="shared" si="2"/>
        <v>25014465.189129002</v>
      </c>
      <c r="BL78" s="4">
        <f t="shared" si="3"/>
        <v>21036988.389667407</v>
      </c>
    </row>
    <row r="79" spans="1:64" ht="12.75">
      <c r="A79" s="5" t="s">
        <v>712</v>
      </c>
      <c r="B79" s="5" t="s">
        <v>78</v>
      </c>
      <c r="C79" s="5" t="s">
        <v>1343</v>
      </c>
      <c r="D79" s="6">
        <v>54128563.66229</v>
      </c>
      <c r="E79" s="6">
        <f>D79*RPI_inc</f>
        <v>55622557.98842539</v>
      </c>
      <c r="F79" s="6"/>
      <c r="G79" s="6"/>
      <c r="H79" s="6"/>
      <c r="I79" s="6"/>
      <c r="J79" s="6">
        <v>993531.698014</v>
      </c>
      <c r="K79" s="6">
        <f>J79*RPI_inc</f>
        <v>1020954.0166428365</v>
      </c>
      <c r="L79" s="6">
        <v>4510990.451833</v>
      </c>
      <c r="M79" s="6">
        <f>L79*RPI_inc</f>
        <v>4635497.619293359</v>
      </c>
      <c r="N79" s="6"/>
      <c r="O79" s="6"/>
      <c r="P79" s="6"/>
      <c r="Q79" s="6"/>
      <c r="R79" s="6"/>
      <c r="S79" s="6"/>
      <c r="T79" s="6"/>
      <c r="U79" s="6"/>
      <c r="V79" s="6">
        <v>51887.49158</v>
      </c>
      <c r="W79" s="6">
        <f>V79*RPI_inc</f>
        <v>53319.63041341826</v>
      </c>
      <c r="X79" s="6">
        <v>598270.516235</v>
      </c>
      <c r="Y79" s="6">
        <f>X79*RPI_inc</f>
        <v>614783.2905684501</v>
      </c>
      <c r="Z79" s="14">
        <f>D79+F79+H79+J79+L79+N79+P79+R79+T79+V79+X79</f>
        <v>60283243.819952</v>
      </c>
      <c r="AC79" s="14">
        <f>E79+G79+I79+K79+M79+O79+Q79+S79+U79+W79+Y79</f>
        <v>61947112.54534346</v>
      </c>
      <c r="AF79" s="51"/>
      <c r="AG79" s="6">
        <v>64676142.902752</v>
      </c>
      <c r="AH79" s="6">
        <f>AG79/$AG$680*$AH$680</f>
        <v>43999815.54307984</v>
      </c>
      <c r="AI79" s="6"/>
      <c r="AJ79" s="6"/>
      <c r="AK79" s="6"/>
      <c r="AL79" s="6"/>
      <c r="AM79" s="6">
        <v>1434993.275487</v>
      </c>
      <c r="AN79" s="6">
        <f>AM79/$AM$680*$AN$680</f>
        <v>1406757.950648117</v>
      </c>
      <c r="AO79" s="6">
        <v>5706032.20224</v>
      </c>
      <c r="AP79" s="6">
        <f>AO79/$AO$680*$AP$680</f>
        <v>4709208.672778871</v>
      </c>
      <c r="AQ79" s="6"/>
      <c r="AR79" s="6"/>
      <c r="AS79" s="6"/>
      <c r="AT79" s="6"/>
      <c r="AU79" s="6">
        <v>73606.545133</v>
      </c>
      <c r="AV79" s="6">
        <f>AU79/$AU$680*$AV$680</f>
        <v>72131.9447329948</v>
      </c>
      <c r="AW79" s="6">
        <v>884647.610987</v>
      </c>
      <c r="AX79" s="6">
        <f>AW79/$AW$680*$AX$680</f>
        <v>867645.2736437721</v>
      </c>
      <c r="AY79" s="6"/>
      <c r="AZ79" s="6"/>
      <c r="BA79" s="6">
        <v>1007876.157449</v>
      </c>
      <c r="BB79" s="6">
        <f>BA79/$BA$680*$BB$680</f>
        <v>1007876.157449</v>
      </c>
      <c r="BC79" s="6">
        <v>176605.136602</v>
      </c>
      <c r="BD79" s="6">
        <f>AG79+AI79+AK79+AM79+AO79+AQ79+AS79+AU79+AW79+AY79+BA79+BC79</f>
        <v>73959903.83064999</v>
      </c>
      <c r="BG79" s="6">
        <f>AH79+AJ79+AL79+AN79+AP79+AR79+AT79+AV79+AX79+AZ79+BB79</f>
        <v>52063435.54233259</v>
      </c>
      <c r="BJ79" s="52"/>
      <c r="BK79" s="6">
        <f t="shared" si="2"/>
        <v>134243147.65060198</v>
      </c>
      <c r="BL79" s="6">
        <f t="shared" si="3"/>
        <v>114010548.08767605</v>
      </c>
    </row>
    <row r="80" spans="1:64" ht="12.75">
      <c r="A80" t="s">
        <v>713</v>
      </c>
      <c r="B80" t="s">
        <v>79</v>
      </c>
      <c r="J80"/>
      <c r="K80"/>
      <c r="L80"/>
      <c r="M80"/>
      <c r="V80"/>
      <c r="X80"/>
      <c r="Z80" s="12">
        <f>Z81+Z82</f>
        <v>61341644.778463006</v>
      </c>
      <c r="AC80" s="12">
        <f>AC81+AC82</f>
        <v>63034726.269163676</v>
      </c>
      <c r="AF80" s="51"/>
      <c r="AG80"/>
      <c r="AM80"/>
      <c r="AO80"/>
      <c r="AU80"/>
      <c r="AW80"/>
      <c r="AY80"/>
      <c r="BA80"/>
      <c r="BC80"/>
      <c r="BD80" s="1">
        <f>BD81+BD82</f>
        <v>75572397.693785</v>
      </c>
      <c r="BG80" s="1">
        <f>BG81+BG82</f>
        <v>54476731.24566593</v>
      </c>
      <c r="BJ80" s="52"/>
      <c r="BK80" s="1">
        <f t="shared" si="2"/>
        <v>136914042.47224802</v>
      </c>
      <c r="BL80" s="1">
        <f t="shared" si="3"/>
        <v>117511457.5148296</v>
      </c>
    </row>
    <row r="81" spans="1:64" ht="12.75">
      <c r="A81" s="3" t="s">
        <v>714</v>
      </c>
      <c r="B81" s="3" t="s">
        <v>80</v>
      </c>
      <c r="C81" s="3" t="s">
        <v>1343</v>
      </c>
      <c r="D81" s="3"/>
      <c r="E81" s="4"/>
      <c r="F81" s="4">
        <v>7971667.09155</v>
      </c>
      <c r="G81" s="4">
        <f>F81*RPI_inc</f>
        <v>8191691.873270064</v>
      </c>
      <c r="H81" s="4"/>
      <c r="I81" s="4"/>
      <c r="J81" s="4">
        <v>167226.619997</v>
      </c>
      <c r="K81" s="4">
        <f>J81*RPI_inc</f>
        <v>171842.21672727814</v>
      </c>
      <c r="L81" s="3"/>
      <c r="M81" s="4"/>
      <c r="N81" s="4"/>
      <c r="O81" s="4"/>
      <c r="P81" s="4"/>
      <c r="Q81" s="4"/>
      <c r="R81" s="4"/>
      <c r="S81" s="4"/>
      <c r="T81" s="4">
        <v>57292.913779</v>
      </c>
      <c r="U81" s="4">
        <f>T81*RPI_inc</f>
        <v>58874.24685570276</v>
      </c>
      <c r="V81" s="3"/>
      <c r="W81" s="4"/>
      <c r="X81" s="3"/>
      <c r="Y81" s="4"/>
      <c r="Z81" s="13">
        <f>D81+F81+H81+J81+L81+N81+P81+R81+T81+V81+X81</f>
        <v>8196186.625326</v>
      </c>
      <c r="AC81" s="13">
        <f>E81+G81+I81+K81+M81+O81+Q81+S81+U81+W81+Y81</f>
        <v>8422408.336853044</v>
      </c>
      <c r="AF81" s="51"/>
      <c r="AG81" s="3"/>
      <c r="AH81" s="4"/>
      <c r="AI81" s="4">
        <v>8806928.899397</v>
      </c>
      <c r="AJ81" s="4">
        <f>AI81/$AI$680*$AJ$680</f>
        <v>5849728.151177496</v>
      </c>
      <c r="AK81" s="4"/>
      <c r="AL81" s="4"/>
      <c r="AM81" s="4">
        <v>241531.373038</v>
      </c>
      <c r="AN81" s="4">
        <f>AM81/$AM$680*$AN$680</f>
        <v>236778.93489560185</v>
      </c>
      <c r="AO81" s="3"/>
      <c r="AP81" s="4"/>
      <c r="AQ81" s="4"/>
      <c r="AR81" s="4"/>
      <c r="AS81" s="4">
        <v>81274.567465</v>
      </c>
      <c r="AT81" s="4">
        <f>AS81/$AS$680*$AT$680</f>
        <v>79646.35077181249</v>
      </c>
      <c r="AU81" s="3"/>
      <c r="AV81" s="4"/>
      <c r="AW81" s="3"/>
      <c r="AX81" s="4"/>
      <c r="AY81" s="4"/>
      <c r="AZ81" s="4"/>
      <c r="BA81" s="4">
        <v>160528.019574</v>
      </c>
      <c r="BB81" s="4">
        <f>BA81/$BA$680*$BB$680</f>
        <v>160528.019574</v>
      </c>
      <c r="BC81" s="4">
        <v>24011.459352</v>
      </c>
      <c r="BD81" s="4">
        <f>AG81+AI81+AK81+AM81+AO81+AQ81+AS81+AU81+AW81+AY81+BA81+BC81</f>
        <v>9314274.318826</v>
      </c>
      <c r="BG81" s="4">
        <f>AH81+AJ81+AL81+AN81+AP81+AR81+AT81+AV81+AX81+AZ81+BB81</f>
        <v>6326681.45641891</v>
      </c>
      <c r="BJ81" s="52"/>
      <c r="BK81" s="4">
        <f t="shared" si="2"/>
        <v>17510460.944151998</v>
      </c>
      <c r="BL81" s="4">
        <f t="shared" si="3"/>
        <v>14749089.793271955</v>
      </c>
    </row>
    <row r="82" spans="1:64" ht="12.75">
      <c r="A82" s="5" t="s">
        <v>715</v>
      </c>
      <c r="B82" s="5" t="s">
        <v>81</v>
      </c>
      <c r="C82" s="5" t="s">
        <v>1343</v>
      </c>
      <c r="D82" s="6">
        <v>44444584.538714</v>
      </c>
      <c r="E82" s="6">
        <f>D82*RPI_inc</f>
        <v>45671292.8168526</v>
      </c>
      <c r="F82" s="6"/>
      <c r="G82" s="6"/>
      <c r="H82" s="6"/>
      <c r="I82" s="6"/>
      <c r="J82" s="6">
        <v>959325.354463</v>
      </c>
      <c r="K82" s="6">
        <f>J82*RPI_inc</f>
        <v>985803.5489598556</v>
      </c>
      <c r="L82" s="6">
        <v>3780274.691269</v>
      </c>
      <c r="M82" s="6">
        <f>L82*RPI_inc</f>
        <v>3884613.4831723906</v>
      </c>
      <c r="N82" s="6"/>
      <c r="O82" s="6"/>
      <c r="P82" s="6"/>
      <c r="Q82" s="6"/>
      <c r="R82" s="6"/>
      <c r="S82" s="6"/>
      <c r="T82" s="6"/>
      <c r="U82" s="6"/>
      <c r="V82" s="6">
        <v>50095.458903</v>
      </c>
      <c r="W82" s="6">
        <f>V82*RPI_inc</f>
        <v>51478.136112636945</v>
      </c>
      <c r="X82" s="6">
        <v>3911178.109788</v>
      </c>
      <c r="Y82" s="6">
        <f>X82*RPI_inc</f>
        <v>4019129.9472131464</v>
      </c>
      <c r="Z82" s="14">
        <f>D82+F82+H82+J82+L82+N82+P82+R82+T82+V82+X82</f>
        <v>53145458.153137006</v>
      </c>
      <c r="AC82" s="14">
        <f>E82+G82+I82+K82+M82+O82+Q82+S82+U82+W82+Y82</f>
        <v>54612317.93231063</v>
      </c>
      <c r="AF82" s="51"/>
      <c r="AG82" s="6">
        <v>53105127.984061</v>
      </c>
      <c r="AH82" s="6">
        <f>AG82/$AG$680*$AH$680</f>
        <v>36127940.39378169</v>
      </c>
      <c r="AI82" s="6"/>
      <c r="AJ82" s="6"/>
      <c r="AK82" s="6"/>
      <c r="AL82" s="6"/>
      <c r="AM82" s="6">
        <v>1385587.833192</v>
      </c>
      <c r="AN82" s="6">
        <f>AM82/$AM$680*$AN$680</f>
        <v>1358324.6235092212</v>
      </c>
      <c r="AO82" s="6">
        <v>4781736.816341</v>
      </c>
      <c r="AP82" s="6">
        <f>AO82/$AO$680*$AP$680</f>
        <v>3946384.4030917254</v>
      </c>
      <c r="AQ82" s="6"/>
      <c r="AR82" s="6"/>
      <c r="AS82" s="6"/>
      <c r="AT82" s="6"/>
      <c r="AU82" s="6">
        <v>71064.403857</v>
      </c>
      <c r="AV82" s="6">
        <f>AU82/$AU$680*$AV$680</f>
        <v>69640.73157127711</v>
      </c>
      <c r="AW82" s="6">
        <v>5783360.999875</v>
      </c>
      <c r="AX82" s="6">
        <f>AW82/$AW$680*$AX$680</f>
        <v>5672208.656867104</v>
      </c>
      <c r="AY82" s="6"/>
      <c r="AZ82" s="6"/>
      <c r="BA82" s="6">
        <v>975550.980426</v>
      </c>
      <c r="BB82" s="6">
        <f>BA82/$BA$680*$BB$680</f>
        <v>975550.980426</v>
      </c>
      <c r="BC82" s="6">
        <v>155694.357207</v>
      </c>
      <c r="BD82" s="6">
        <f>AG82+AI82+AK82+AM82+AO82+AQ82+AS82+AU82+AW82+AY82+BA82+BC82</f>
        <v>66258123.374959</v>
      </c>
      <c r="BG82" s="6">
        <f>AH82+AJ82+AL82+AN82+AP82+AR82+AT82+AV82+AX82+AZ82+BB82</f>
        <v>48150049.78924702</v>
      </c>
      <c r="BJ82" s="52"/>
      <c r="BK82" s="6">
        <f t="shared" si="2"/>
        <v>119403581.528096</v>
      </c>
      <c r="BL82" s="6">
        <f t="shared" si="3"/>
        <v>102762367.72155765</v>
      </c>
    </row>
    <row r="83" spans="1:64" ht="12.75">
      <c r="A83" t="s">
        <v>716</v>
      </c>
      <c r="B83" t="s">
        <v>82</v>
      </c>
      <c r="J83"/>
      <c r="K83"/>
      <c r="L83"/>
      <c r="M83"/>
      <c r="V83"/>
      <c r="X83"/>
      <c r="Z83" s="12">
        <f>Z84+Z85</f>
        <v>90628519.17263798</v>
      </c>
      <c r="AC83" s="12">
        <f>AC84+AC85</f>
        <v>93129943.26869807</v>
      </c>
      <c r="AF83" s="51"/>
      <c r="AG83"/>
      <c r="AM83"/>
      <c r="AO83"/>
      <c r="AU83"/>
      <c r="AW83"/>
      <c r="AY83"/>
      <c r="BA83"/>
      <c r="BC83"/>
      <c r="BD83" s="1">
        <f>BD84+BD85</f>
        <v>110831161.34924601</v>
      </c>
      <c r="BG83" s="1">
        <f>BG84+BG85</f>
        <v>79378858.5511188</v>
      </c>
      <c r="BJ83" s="52"/>
      <c r="BK83" s="1">
        <f t="shared" si="2"/>
        <v>201459680.521884</v>
      </c>
      <c r="BL83" s="1">
        <f t="shared" si="3"/>
        <v>172508801.8198169</v>
      </c>
    </row>
    <row r="84" spans="1:64" ht="12.75">
      <c r="A84" s="3" t="s">
        <v>717</v>
      </c>
      <c r="B84" s="3" t="s">
        <v>83</v>
      </c>
      <c r="C84" s="3" t="s">
        <v>1343</v>
      </c>
      <c r="D84" s="3"/>
      <c r="E84" s="4"/>
      <c r="F84" s="4">
        <v>11664390.590185</v>
      </c>
      <c r="G84" s="4">
        <f>F84*RPI_inc</f>
        <v>11986337.676538302</v>
      </c>
      <c r="H84" s="4"/>
      <c r="I84" s="4"/>
      <c r="J84" s="4">
        <v>143886.20778</v>
      </c>
      <c r="K84" s="4">
        <f>J84*RPI_inc</f>
        <v>147857.5893110828</v>
      </c>
      <c r="L84" s="3"/>
      <c r="M84" s="4"/>
      <c r="N84" s="4"/>
      <c r="O84" s="4"/>
      <c r="P84" s="4"/>
      <c r="Q84" s="4"/>
      <c r="R84" s="4"/>
      <c r="S84" s="4"/>
      <c r="T84" s="4">
        <v>31778.848552</v>
      </c>
      <c r="U84" s="4">
        <f>T84*RPI_inc</f>
        <v>32655.971760441615</v>
      </c>
      <c r="V84" s="3"/>
      <c r="W84" s="4"/>
      <c r="X84" s="3"/>
      <c r="Y84" s="4"/>
      <c r="Z84" s="13">
        <f>D84+F84+H84+J84+L84+N84+P84+R84+T84+V84+X84</f>
        <v>11840055.646517</v>
      </c>
      <c r="AC84" s="13">
        <f>E84+G84+I84+K84+M84+O84+Q84+S84+U84+W84+Y84</f>
        <v>12166851.237609826</v>
      </c>
      <c r="AF84" s="51"/>
      <c r="AG84" s="3"/>
      <c r="AH84" s="4"/>
      <c r="AI84" s="4">
        <v>12886571.579417</v>
      </c>
      <c r="AJ84" s="4">
        <f>AI84/$AI$680*$AJ$680</f>
        <v>8559503.704570709</v>
      </c>
      <c r="AK84" s="4"/>
      <c r="AL84" s="4"/>
      <c r="AM84" s="4">
        <v>207819.983009</v>
      </c>
      <c r="AN84" s="4">
        <f>AM84/$AM$680*$AN$680</f>
        <v>203730.8595068158</v>
      </c>
      <c r="AO84" s="3"/>
      <c r="AP84" s="4"/>
      <c r="AQ84" s="4"/>
      <c r="AR84" s="4"/>
      <c r="AS84" s="4">
        <v>45080.831122</v>
      </c>
      <c r="AT84" s="4">
        <f>AS84/$AS$680*$AT$680</f>
        <v>44177.70282411989</v>
      </c>
      <c r="AU84" s="3"/>
      <c r="AV84" s="4"/>
      <c r="AW84" s="3"/>
      <c r="AX84" s="4"/>
      <c r="AY84" s="4"/>
      <c r="AZ84" s="4"/>
      <c r="BA84" s="4">
        <v>146332.054104</v>
      </c>
      <c r="BB84" s="4">
        <f>BA84/$BA$680*$BB$680</f>
        <v>146332.054104</v>
      </c>
      <c r="BC84" s="4">
        <v>34686.498475</v>
      </c>
      <c r="BD84" s="4">
        <f>AG84+AI84+AK84+AM84+AO84+AQ84+AS84+AU84+AW84+AY84+BA84+BC84</f>
        <v>13320490.946127</v>
      </c>
      <c r="BG84" s="4">
        <f>AH84+AJ84+AL84+AN84+AP84+AR84+AT84+AV84+AX84+AZ84+BB84</f>
        <v>8953744.321005644</v>
      </c>
      <c r="BJ84" s="52"/>
      <c r="BK84" s="4">
        <f t="shared" si="2"/>
        <v>25160546.592644</v>
      </c>
      <c r="BL84" s="4">
        <f t="shared" si="3"/>
        <v>21120595.55861547</v>
      </c>
    </row>
    <row r="85" spans="1:64" ht="12.75">
      <c r="A85" s="5" t="s">
        <v>718</v>
      </c>
      <c r="B85" s="5" t="s">
        <v>84</v>
      </c>
      <c r="C85" s="5" t="s">
        <v>1343</v>
      </c>
      <c r="D85" s="6">
        <v>66662908.640477</v>
      </c>
      <c r="E85" s="6">
        <f>D85*RPI_inc</f>
        <v>68502861.53288932</v>
      </c>
      <c r="F85" s="6"/>
      <c r="G85" s="6"/>
      <c r="H85" s="6"/>
      <c r="I85" s="6"/>
      <c r="J85" s="6">
        <v>882921.227922</v>
      </c>
      <c r="K85" s="6">
        <f>J85*RPI_inc</f>
        <v>907290.6036395923</v>
      </c>
      <c r="L85" s="6">
        <v>5431493.63099</v>
      </c>
      <c r="M85" s="6">
        <f>L85*RPI_inc</f>
        <v>5581407.467938769</v>
      </c>
      <c r="N85" s="6"/>
      <c r="O85" s="6"/>
      <c r="P85" s="6"/>
      <c r="Q85" s="6"/>
      <c r="R85" s="6"/>
      <c r="S85" s="6"/>
      <c r="T85" s="6"/>
      <c r="U85" s="6"/>
      <c r="V85" s="6">
        <v>51113.659288</v>
      </c>
      <c r="W85" s="6">
        <f>V85*RPI_inc</f>
        <v>52524.439692976644</v>
      </c>
      <c r="X85" s="6">
        <v>5760026.367444</v>
      </c>
      <c r="Y85" s="6">
        <f>X85*RPI_inc</f>
        <v>5919007.986927592</v>
      </c>
      <c r="Z85" s="14">
        <f>D85+F85+H85+J85+L85+N85+P85+R85+T85+V85+X85</f>
        <v>78788463.52612099</v>
      </c>
      <c r="AC85" s="14">
        <f>E85+G85+I85+K85+M85+O85+Q85+S85+U85+W85+Y85</f>
        <v>80963092.03108825</v>
      </c>
      <c r="AF85" s="51"/>
      <c r="AG85" s="6">
        <v>79652950.564959</v>
      </c>
      <c r="AH85" s="6">
        <f>AG85/$AG$680*$AH$680</f>
        <v>54188684.96208864</v>
      </c>
      <c r="AI85" s="6"/>
      <c r="AJ85" s="6"/>
      <c r="AK85" s="6"/>
      <c r="AL85" s="6"/>
      <c r="AM85" s="6">
        <v>1275234.627527</v>
      </c>
      <c r="AN85" s="6">
        <f>AM85/$AM$680*$AN$680</f>
        <v>1250142.7580603666</v>
      </c>
      <c r="AO85" s="6">
        <v>6870393.07567</v>
      </c>
      <c r="AP85" s="6">
        <f>AO85/$AO$680*$AP$680</f>
        <v>5670159.843234657</v>
      </c>
      <c r="AQ85" s="6"/>
      <c r="AR85" s="6"/>
      <c r="AS85" s="6"/>
      <c r="AT85" s="6"/>
      <c r="AU85" s="6">
        <v>72508.80231</v>
      </c>
      <c r="AV85" s="6">
        <f>AU85/$AU$680*$AV$680</f>
        <v>71056.19359569304</v>
      </c>
      <c r="AW85" s="6">
        <v>8517206.559414</v>
      </c>
      <c r="AX85" s="6">
        <f>AW85/$AW$680*$AX$680</f>
        <v>8353511.527237806</v>
      </c>
      <c r="AY85" s="6"/>
      <c r="AZ85" s="6"/>
      <c r="BA85" s="6">
        <v>891558.945896</v>
      </c>
      <c r="BB85" s="6">
        <f>BA85/$BA$680*$BB$680</f>
        <v>891558.9458959999</v>
      </c>
      <c r="BC85" s="6">
        <v>230817.827343</v>
      </c>
      <c r="BD85" s="6">
        <f>AG85+AI85+AK85+AM85+AO85+AQ85+AS85+AU85+AW85+AY85+BA85+BC85</f>
        <v>97510670.40311901</v>
      </c>
      <c r="BG85" s="6">
        <f>AH85+AJ85+AL85+AN85+AP85+AR85+AT85+AV85+AX85+AZ85+BB85</f>
        <v>70425114.23011316</v>
      </c>
      <c r="BJ85" s="52"/>
      <c r="BK85" s="6">
        <f t="shared" si="2"/>
        <v>176299133.92924</v>
      </c>
      <c r="BL85" s="6">
        <f t="shared" si="3"/>
        <v>151388206.2612014</v>
      </c>
    </row>
    <row r="86" spans="1:64" ht="12.75">
      <c r="A86" t="s">
        <v>719</v>
      </c>
      <c r="B86" t="s">
        <v>85</v>
      </c>
      <c r="J86"/>
      <c r="K86"/>
      <c r="L86"/>
      <c r="M86"/>
      <c r="V86"/>
      <c r="X86"/>
      <c r="Z86" s="12">
        <f>Z87+Z88</f>
        <v>26908006.704360005</v>
      </c>
      <c r="AC86" s="12">
        <f>AC87+AC88</f>
        <v>27650690.541210704</v>
      </c>
      <c r="AF86" s="51"/>
      <c r="AG86"/>
      <c r="AM86"/>
      <c r="AO86"/>
      <c r="AU86"/>
      <c r="AW86"/>
      <c r="AY86"/>
      <c r="BA86"/>
      <c r="BC86"/>
      <c r="BD86" s="1">
        <f>BD87+BD88</f>
        <v>33896395.551482</v>
      </c>
      <c r="BG86" s="1">
        <f>BG87+BG88</f>
        <v>25139343.09214318</v>
      </c>
      <c r="BJ86" s="52"/>
      <c r="BK86" s="1">
        <f t="shared" si="2"/>
        <v>60804402.255842</v>
      </c>
      <c r="BL86" s="1">
        <f t="shared" si="3"/>
        <v>52790033.63335389</v>
      </c>
    </row>
    <row r="87" spans="1:64" ht="12.75">
      <c r="A87" s="3" t="s">
        <v>720</v>
      </c>
      <c r="B87" s="3" t="s">
        <v>86</v>
      </c>
      <c r="C87" s="3" t="s">
        <v>1343</v>
      </c>
      <c r="D87" s="3"/>
      <c r="E87" s="4"/>
      <c r="F87" s="4">
        <v>3746107.403837</v>
      </c>
      <c r="G87" s="4">
        <f>F87*RPI_inc</f>
        <v>3849503.149590463</v>
      </c>
      <c r="H87" s="4"/>
      <c r="I87" s="4"/>
      <c r="J87" s="4">
        <v>178585.961672</v>
      </c>
      <c r="K87" s="4">
        <f>J87*RPI_inc</f>
        <v>183515.08587950745</v>
      </c>
      <c r="L87" s="3"/>
      <c r="M87" s="4"/>
      <c r="N87" s="4"/>
      <c r="O87" s="4"/>
      <c r="P87" s="4"/>
      <c r="Q87" s="4"/>
      <c r="R87" s="4"/>
      <c r="S87" s="4"/>
      <c r="T87" s="4">
        <v>71467.077688</v>
      </c>
      <c r="U87" s="4">
        <f>T87*RPI_inc</f>
        <v>73439.62972609767</v>
      </c>
      <c r="V87" s="3"/>
      <c r="W87" s="4"/>
      <c r="X87" s="3"/>
      <c r="Y87" s="4"/>
      <c r="Z87" s="13">
        <f>D87+F87+H87+J87+L87+N87+P87+R87+T87+V87+X87</f>
        <v>3996160.4431970003</v>
      </c>
      <c r="AC87" s="13">
        <f>E87+G87+I87+K87+M87+O87+Q87+S87+U87+W87+Y87</f>
        <v>4106457.865196068</v>
      </c>
      <c r="AF87" s="51"/>
      <c r="AG87" s="3"/>
      <c r="AH87" s="4"/>
      <c r="AI87" s="4">
        <v>4138620.087393</v>
      </c>
      <c r="AJ87" s="4">
        <f>AI87/$AI$680*$AJ$680</f>
        <v>2748949.458864044</v>
      </c>
      <c r="AK87" s="4"/>
      <c r="AL87" s="4"/>
      <c r="AM87" s="4">
        <v>257938.075462</v>
      </c>
      <c r="AN87" s="4">
        <f>AM87/$AM$680*$AN$680</f>
        <v>252862.8145019693</v>
      </c>
      <c r="AO87" s="3"/>
      <c r="AP87" s="4"/>
      <c r="AQ87" s="4"/>
      <c r="AR87" s="4"/>
      <c r="AS87" s="4">
        <v>101381.749398</v>
      </c>
      <c r="AT87" s="4">
        <f>AS87/$AS$680*$AT$680</f>
        <v>99350.71482097241</v>
      </c>
      <c r="AU87" s="3"/>
      <c r="AV87" s="4"/>
      <c r="AW87" s="3"/>
      <c r="AX87" s="4"/>
      <c r="AY87" s="4"/>
      <c r="AZ87" s="4"/>
      <c r="BA87" s="4">
        <v>150411.700707</v>
      </c>
      <c r="BB87" s="4">
        <f>BA87/$BA$680*$BB$680</f>
        <v>150411.700707</v>
      </c>
      <c r="BC87" s="4">
        <v>11707.108248</v>
      </c>
      <c r="BD87" s="4">
        <f>AG87+AI87+AK87+AM87+AO87+AQ87+AS87+AU87+AW87+AY87+BA87+BC87</f>
        <v>4660058.721208</v>
      </c>
      <c r="BG87" s="4">
        <f>AH87+AJ87+AL87+AN87+AP87+AR87+AT87+AV87+AX87+AZ87+BB87</f>
        <v>3251574.6888939855</v>
      </c>
      <c r="BJ87" s="52"/>
      <c r="BK87" s="4">
        <f t="shared" si="2"/>
        <v>8656219.164405</v>
      </c>
      <c r="BL87" s="4">
        <f t="shared" si="3"/>
        <v>7358032.554090053</v>
      </c>
    </row>
    <row r="88" spans="1:64" ht="12.75">
      <c r="A88" s="5" t="s">
        <v>721</v>
      </c>
      <c r="B88" s="5" t="s">
        <v>87</v>
      </c>
      <c r="C88" s="5" t="s">
        <v>1343</v>
      </c>
      <c r="D88" s="6">
        <v>17320501.517976</v>
      </c>
      <c r="E88" s="6">
        <f>D88*RPI_inc</f>
        <v>17798562.06942757</v>
      </c>
      <c r="F88" s="6"/>
      <c r="G88" s="6"/>
      <c r="H88" s="6"/>
      <c r="I88" s="6"/>
      <c r="J88" s="6">
        <v>775160.30182</v>
      </c>
      <c r="K88" s="6">
        <f>J88*RPI_inc</f>
        <v>796555.3844604671</v>
      </c>
      <c r="L88" s="6">
        <v>2629677.721337</v>
      </c>
      <c r="M88" s="6">
        <f>L88*RPI_inc</f>
        <v>2702259.059717851</v>
      </c>
      <c r="N88" s="6"/>
      <c r="O88" s="6"/>
      <c r="P88" s="6"/>
      <c r="Q88" s="6"/>
      <c r="R88" s="6"/>
      <c r="S88" s="6"/>
      <c r="T88" s="6"/>
      <c r="U88" s="6"/>
      <c r="V88" s="6">
        <v>48384.882258</v>
      </c>
      <c r="W88" s="6">
        <f>V88*RPI_inc</f>
        <v>49720.34609951592</v>
      </c>
      <c r="X88" s="6">
        <v>2138121.837772</v>
      </c>
      <c r="Y88" s="6">
        <f>X88*RPI_inc</f>
        <v>2197135.8163092313</v>
      </c>
      <c r="Z88" s="14">
        <f>D88+F88+H88+J88+L88+N88+P88+R88+T88+V88+X88</f>
        <v>22911846.261163004</v>
      </c>
      <c r="AC88" s="14">
        <f>E88+G88+I88+K88+M88+O88+Q88+S88+U88+W88+Y88</f>
        <v>23544232.676014636</v>
      </c>
      <c r="AF88" s="51"/>
      <c r="AG88" s="6">
        <v>20695602.386811</v>
      </c>
      <c r="AH88" s="6">
        <f>AG88/$AG$680*$AH$680</f>
        <v>14079421.664674753</v>
      </c>
      <c r="AI88" s="6"/>
      <c r="AJ88" s="6"/>
      <c r="AK88" s="6"/>
      <c r="AL88" s="6"/>
      <c r="AM88" s="6">
        <v>1119591.677609</v>
      </c>
      <c r="AN88" s="6">
        <f>AM88/$AM$680*$AN$680</f>
        <v>1097562.2819008762</v>
      </c>
      <c r="AO88" s="6">
        <v>3326326.207</v>
      </c>
      <c r="AP88" s="6">
        <f>AO88/$AO$680*$AP$680</f>
        <v>2745228.850329084</v>
      </c>
      <c r="AQ88" s="6"/>
      <c r="AR88" s="6"/>
      <c r="AS88" s="6"/>
      <c r="AT88" s="6"/>
      <c r="AU88" s="6">
        <v>68637.814457</v>
      </c>
      <c r="AV88" s="6">
        <f>AU88/$AU$680*$AV$680</f>
        <v>67262.7553712775</v>
      </c>
      <c r="AW88" s="6">
        <v>3161587.14905</v>
      </c>
      <c r="AX88" s="6">
        <f>AW88/$AW$680*$AX$680</f>
        <v>3100823.551680208</v>
      </c>
      <c r="AY88" s="6"/>
      <c r="AZ88" s="6"/>
      <c r="BA88" s="6">
        <v>797469.299293</v>
      </c>
      <c r="BB88" s="6">
        <f>BA88/$BA$680*$BB$680</f>
        <v>797469.299293</v>
      </c>
      <c r="BC88" s="6">
        <v>67122.296054</v>
      </c>
      <c r="BD88" s="6">
        <f>AG88+AI88+AK88+AM88+AO88+AQ88+AS88+AU88+AW88+AY88+BA88+BC88</f>
        <v>29236336.830273997</v>
      </c>
      <c r="BG88" s="6">
        <f>AH88+AJ88+AL88+AN88+AP88+AR88+AT88+AV88+AX88+AZ88+BB88</f>
        <v>21887768.403249197</v>
      </c>
      <c r="BJ88" s="52"/>
      <c r="BK88" s="6">
        <f t="shared" si="2"/>
        <v>52148183.091437</v>
      </c>
      <c r="BL88" s="6">
        <f t="shared" si="3"/>
        <v>45432001.079263836</v>
      </c>
    </row>
    <row r="89" spans="1:64" ht="12.75">
      <c r="A89" t="s">
        <v>722</v>
      </c>
      <c r="B89" t="s">
        <v>88</v>
      </c>
      <c r="J89"/>
      <c r="K89"/>
      <c r="L89"/>
      <c r="M89"/>
      <c r="V89"/>
      <c r="X89"/>
      <c r="Z89" s="12">
        <f>Z90+Z91</f>
        <v>66582983.28836</v>
      </c>
      <c r="AC89" s="12">
        <f>AC90+AC91</f>
        <v>68420730.17317674</v>
      </c>
      <c r="AF89" s="51"/>
      <c r="AG89"/>
      <c r="AM89"/>
      <c r="AO89"/>
      <c r="AU89"/>
      <c r="AW89"/>
      <c r="AY89"/>
      <c r="BA89"/>
      <c r="BC89"/>
      <c r="BD89" s="1">
        <f>BD90+BD91</f>
        <v>80340344.80785899</v>
      </c>
      <c r="BG89" s="1">
        <f>BG90+BG91</f>
        <v>56930869.20883668</v>
      </c>
      <c r="BJ89" s="52"/>
      <c r="BK89" s="1">
        <f t="shared" si="2"/>
        <v>146923328.096219</v>
      </c>
      <c r="BL89" s="1">
        <f t="shared" si="3"/>
        <v>125351599.38201341</v>
      </c>
    </row>
    <row r="90" spans="1:64" ht="12.75">
      <c r="A90" s="3" t="s">
        <v>723</v>
      </c>
      <c r="B90" s="3" t="s">
        <v>89</v>
      </c>
      <c r="C90" s="3" t="s">
        <v>1343</v>
      </c>
      <c r="D90" s="3"/>
      <c r="E90" s="4"/>
      <c r="F90" s="4">
        <v>8969435.216664</v>
      </c>
      <c r="G90" s="4">
        <f>F90*RPI_inc</f>
        <v>9216999.245998675</v>
      </c>
      <c r="H90" s="4"/>
      <c r="I90" s="4"/>
      <c r="J90" s="4">
        <v>160956.808884</v>
      </c>
      <c r="K90" s="4">
        <f>J90*RPI_inc</f>
        <v>165399.35350287898</v>
      </c>
      <c r="L90" s="3"/>
      <c r="M90" s="4"/>
      <c r="N90" s="4"/>
      <c r="O90" s="4"/>
      <c r="P90" s="4"/>
      <c r="Q90" s="4"/>
      <c r="R90" s="4"/>
      <c r="S90" s="4"/>
      <c r="T90" s="4">
        <v>49233.654098</v>
      </c>
      <c r="U90" s="4">
        <f>T90*RPI_inc</f>
        <v>50592.54476312526</v>
      </c>
      <c r="V90" s="3"/>
      <c r="W90" s="4"/>
      <c r="X90" s="3"/>
      <c r="Y90" s="4"/>
      <c r="Z90" s="13">
        <f>D90+F90+H90+J90+L90+N90+P90+R90+T90+V90+X90</f>
        <v>9179625.679646</v>
      </c>
      <c r="AC90" s="13">
        <f>E90+G90+I90+K90+M90+O90+Q90+S90+U90+W90+Y90</f>
        <v>9432991.14426468</v>
      </c>
      <c r="AF90" s="51"/>
      <c r="AG90" s="3"/>
      <c r="AH90" s="4"/>
      <c r="AI90" s="4">
        <v>9909241.983353</v>
      </c>
      <c r="AJ90" s="4">
        <f>AI90/$AI$680*$AJ$680</f>
        <v>6581905.27583558</v>
      </c>
      <c r="AK90" s="4"/>
      <c r="AL90" s="4"/>
      <c r="AM90" s="4">
        <v>232475.661173</v>
      </c>
      <c r="AN90" s="4">
        <f>AM90/$AM$680*$AN$680</f>
        <v>227901.4057235269</v>
      </c>
      <c r="AO90" s="3"/>
      <c r="AP90" s="4"/>
      <c r="AQ90" s="4"/>
      <c r="AR90" s="4"/>
      <c r="AS90" s="4">
        <v>69841.864859</v>
      </c>
      <c r="AT90" s="4">
        <f>AS90/$AS$680*$AT$680</f>
        <v>68442.68558565914</v>
      </c>
      <c r="AU90" s="3"/>
      <c r="AV90" s="4"/>
      <c r="AW90" s="3"/>
      <c r="AX90" s="4"/>
      <c r="AY90" s="4"/>
      <c r="AZ90" s="4"/>
      <c r="BA90" s="4"/>
      <c r="BB90" s="4"/>
      <c r="BC90" s="4">
        <v>26892.531728</v>
      </c>
      <c r="BD90" s="4">
        <f>AG90+AI90+AK90+AM90+AO90+AQ90+AS90+AU90+AW90+AY90+BA90+BC90</f>
        <v>10238452.041113</v>
      </c>
      <c r="BG90" s="4">
        <f>AH90+AJ90+AL90+AN90+AP90+AR90+AT90+AV90+AX90+AZ90+BB90</f>
        <v>6878249.367144766</v>
      </c>
      <c r="BJ90" s="52"/>
      <c r="BK90" s="4">
        <f t="shared" si="2"/>
        <v>19418077.720759</v>
      </c>
      <c r="BL90" s="4">
        <f t="shared" si="3"/>
        <v>16311240.511409447</v>
      </c>
    </row>
    <row r="91" spans="1:64" ht="12.75">
      <c r="A91" s="5" t="s">
        <v>724</v>
      </c>
      <c r="B91" s="5" t="s">
        <v>90</v>
      </c>
      <c r="C91" s="5" t="s">
        <v>1343</v>
      </c>
      <c r="D91" s="6">
        <v>49203013.172976</v>
      </c>
      <c r="E91" s="6">
        <f>D91*RPI_inc</f>
        <v>50561058.12254859</v>
      </c>
      <c r="F91" s="6"/>
      <c r="G91" s="6"/>
      <c r="H91" s="6"/>
      <c r="I91" s="6"/>
      <c r="J91" s="6">
        <v>948697.92656</v>
      </c>
      <c r="K91" s="6">
        <f>J91*RPI_inc</f>
        <v>974882.7950213164</v>
      </c>
      <c r="L91" s="6">
        <v>4430985.447692</v>
      </c>
      <c r="M91" s="6">
        <f>L91*RPI_inc</f>
        <v>4553284.409093265</v>
      </c>
      <c r="N91" s="6"/>
      <c r="O91" s="6"/>
      <c r="P91" s="6"/>
      <c r="Q91" s="6"/>
      <c r="R91" s="6"/>
      <c r="S91" s="6"/>
      <c r="T91" s="6"/>
      <c r="U91" s="6"/>
      <c r="V91" s="6">
        <v>49565.994704</v>
      </c>
      <c r="W91" s="6">
        <f>V91*RPI_inc</f>
        <v>50934.05825209341</v>
      </c>
      <c r="X91" s="6">
        <v>2771095.066782</v>
      </c>
      <c r="Y91" s="6">
        <f>X91*RPI_inc</f>
        <v>2847579.6439967896</v>
      </c>
      <c r="Z91" s="14">
        <f>D91+F91+H91+J91+L91+N91+P91+R91+T91+V91+X91</f>
        <v>57403357.608714</v>
      </c>
      <c r="AC91" s="14">
        <f>E91+G91+I91+K91+M91+O91+Q91+S91+U91+W91+Y91</f>
        <v>58987739.02891206</v>
      </c>
      <c r="AF91" s="51"/>
      <c r="AG91" s="6">
        <v>58790791.698735</v>
      </c>
      <c r="AH91" s="6">
        <f>AG91/$AG$680*$AH$680</f>
        <v>39995953.28783746</v>
      </c>
      <c r="AI91" s="6"/>
      <c r="AJ91" s="6"/>
      <c r="AK91" s="6"/>
      <c r="AL91" s="6"/>
      <c r="AM91" s="6">
        <v>1370238.259941</v>
      </c>
      <c r="AN91" s="6">
        <f>AM91/$AM$680*$AN$680</f>
        <v>1343277.0727096738</v>
      </c>
      <c r="AO91" s="6">
        <v>5604832.446922</v>
      </c>
      <c r="AP91" s="6">
        <f>AO91/$AO$680*$AP$680</f>
        <v>4625688.154748927</v>
      </c>
      <c r="AQ91" s="6"/>
      <c r="AR91" s="6"/>
      <c r="AS91" s="6"/>
      <c r="AT91" s="6"/>
      <c r="AU91" s="6">
        <v>70313.316662</v>
      </c>
      <c r="AV91" s="6">
        <f>AU91/$AU$680*$AV$680</f>
        <v>68904.6913191296</v>
      </c>
      <c r="AW91" s="6">
        <v>4097548.791262</v>
      </c>
      <c r="AX91" s="6">
        <f>AW91/$AW$680*$AX$680</f>
        <v>4018796.6350767324</v>
      </c>
      <c r="AY91" s="6"/>
      <c r="AZ91" s="6"/>
      <c r="BA91" s="6"/>
      <c r="BB91" s="6"/>
      <c r="BC91" s="6">
        <v>168168.253224</v>
      </c>
      <c r="BD91" s="6">
        <f>AG91+AI91+AK91+AM91+AO91+AQ91+AS91+AU91+AW91+AY91+BA91+BC91</f>
        <v>70101892.76674598</v>
      </c>
      <c r="BG91" s="6">
        <f>AH91+AJ91+AL91+AN91+AP91+AR91+AT91+AV91+AX91+AZ91+BB91</f>
        <v>50052619.84169192</v>
      </c>
      <c r="BJ91" s="52"/>
      <c r="BK91" s="6">
        <f t="shared" si="2"/>
        <v>127505250.37545998</v>
      </c>
      <c r="BL91" s="6">
        <f t="shared" si="3"/>
        <v>109040358.87060398</v>
      </c>
    </row>
    <row r="92" spans="1:64" ht="12.75">
      <c r="A92" t="s">
        <v>725</v>
      </c>
      <c r="B92" t="s">
        <v>91</v>
      </c>
      <c r="J92"/>
      <c r="K92"/>
      <c r="L92"/>
      <c r="M92"/>
      <c r="V92"/>
      <c r="X92"/>
      <c r="Z92" s="12">
        <f>Z93+Z94</f>
        <v>70958151.45612599</v>
      </c>
      <c r="AC92" s="12">
        <f>AC93+AC94</f>
        <v>72916656.69801483</v>
      </c>
      <c r="AF92" s="51"/>
      <c r="AG92"/>
      <c r="AM92"/>
      <c r="AO92"/>
      <c r="AU92"/>
      <c r="AW92"/>
      <c r="AY92"/>
      <c r="BA92"/>
      <c r="BC92"/>
      <c r="BD92" s="1">
        <f>BD93+BD94</f>
        <v>86956641.62704599</v>
      </c>
      <c r="BG92" s="1">
        <f>BG93+BG94</f>
        <v>62389908.133039325</v>
      </c>
      <c r="BJ92" s="52"/>
      <c r="BK92" s="1">
        <f t="shared" si="2"/>
        <v>157914793.08317196</v>
      </c>
      <c r="BL92" s="1">
        <f t="shared" si="3"/>
        <v>135306564.83105415</v>
      </c>
    </row>
    <row r="93" spans="1:64" ht="12.75">
      <c r="A93" s="3" t="s">
        <v>726</v>
      </c>
      <c r="B93" s="3" t="s">
        <v>92</v>
      </c>
      <c r="C93" s="3" t="s">
        <v>1343</v>
      </c>
      <c r="D93" s="3"/>
      <c r="E93" s="4"/>
      <c r="F93" s="4">
        <v>9281832.676231</v>
      </c>
      <c r="G93" s="4">
        <f>F93*RPI_inc</f>
        <v>9538019.140755422</v>
      </c>
      <c r="H93" s="4"/>
      <c r="I93" s="4"/>
      <c r="J93" s="4">
        <v>136070.802017</v>
      </c>
      <c r="K93" s="4">
        <f>J93*RPI_inc</f>
        <v>139826.47171173673</v>
      </c>
      <c r="L93" s="3"/>
      <c r="M93" s="4"/>
      <c r="N93" s="4"/>
      <c r="O93" s="4"/>
      <c r="P93" s="4"/>
      <c r="Q93" s="4"/>
      <c r="R93" s="4"/>
      <c r="S93" s="4"/>
      <c r="T93" s="4">
        <v>69766.275766</v>
      </c>
      <c r="U93" s="4">
        <f>T93*RPI_inc</f>
        <v>71691.8842266327</v>
      </c>
      <c r="V93" s="3"/>
      <c r="W93" s="4"/>
      <c r="X93" s="3"/>
      <c r="Y93" s="4"/>
      <c r="Z93" s="13">
        <f>D93+F93+H93+J93+L93+N93+P93+R93+T93+V93+X93</f>
        <v>9487669.754014</v>
      </c>
      <c r="AC93" s="13">
        <f>E93+G93+I93+K93+M93+O93+Q93+S93+U93+W93+Y93</f>
        <v>9749537.496693792</v>
      </c>
      <c r="AF93" s="51"/>
      <c r="AG93" s="3"/>
      <c r="AH93" s="4"/>
      <c r="AI93" s="4">
        <v>10254372.077618</v>
      </c>
      <c r="AJ93" s="4">
        <f>AI93/$AI$680*$AJ$680</f>
        <v>6811147.188800126</v>
      </c>
      <c r="AK93" s="4"/>
      <c r="AL93" s="4"/>
      <c r="AM93" s="4">
        <v>196531.913651</v>
      </c>
      <c r="AN93" s="4">
        <f>AM93/$AM$680*$AN$680</f>
        <v>192664.89732560294</v>
      </c>
      <c r="AO93" s="3"/>
      <c r="AP93" s="4"/>
      <c r="AQ93" s="4"/>
      <c r="AR93" s="4"/>
      <c r="AS93" s="4">
        <v>98969.026228</v>
      </c>
      <c r="AT93" s="4">
        <f>AS93/$AS$680*$AT$680</f>
        <v>96986.32701914432</v>
      </c>
      <c r="AU93" s="3"/>
      <c r="AV93" s="4"/>
      <c r="AW93" s="3"/>
      <c r="AX93" s="4"/>
      <c r="AY93" s="4"/>
      <c r="AZ93" s="4"/>
      <c r="BA93" s="4">
        <v>136096.62357</v>
      </c>
      <c r="BB93" s="4">
        <f>BA93/$BA$680*$BB$680</f>
        <v>136096.62357</v>
      </c>
      <c r="BC93" s="4">
        <v>27794.974304</v>
      </c>
      <c r="BD93" s="4">
        <f>AG93+AI93+AK93+AM93+AO93+AQ93+AS93+AU93+AW93+AY93+BA93+BC93</f>
        <v>10713764.615371</v>
      </c>
      <c r="BG93" s="4">
        <f>AH93+AJ93+AL93+AN93+AP93+AR93+AT93+AV93+AX93+AZ93+BB93</f>
        <v>7236895.036714873</v>
      </c>
      <c r="BJ93" s="52"/>
      <c r="BK93" s="4">
        <f t="shared" si="2"/>
        <v>20201434.369385</v>
      </c>
      <c r="BL93" s="4">
        <f t="shared" si="3"/>
        <v>16986432.533408664</v>
      </c>
    </row>
    <row r="94" spans="1:64" ht="12.75">
      <c r="A94" s="5" t="s">
        <v>727</v>
      </c>
      <c r="B94" s="5" t="s">
        <v>93</v>
      </c>
      <c r="C94" s="5" t="s">
        <v>1343</v>
      </c>
      <c r="D94" s="6">
        <v>52043327.568766</v>
      </c>
      <c r="E94" s="6">
        <f>D94*RPI_inc</f>
        <v>53479767.60781898</v>
      </c>
      <c r="F94" s="6"/>
      <c r="G94" s="6"/>
      <c r="H94" s="6"/>
      <c r="I94" s="6"/>
      <c r="J94" s="6">
        <v>816129.018732</v>
      </c>
      <c r="K94" s="6">
        <f>J94*RPI_inc</f>
        <v>838654.8727522038</v>
      </c>
      <c r="L94" s="6">
        <v>3957631.463873</v>
      </c>
      <c r="M94" s="6">
        <f>L94*RPI_inc</f>
        <v>4066865.4533217237</v>
      </c>
      <c r="N94" s="6"/>
      <c r="O94" s="6"/>
      <c r="P94" s="6"/>
      <c r="Q94" s="6"/>
      <c r="R94" s="6"/>
      <c r="S94" s="6"/>
      <c r="T94" s="6"/>
      <c r="U94" s="6"/>
      <c r="V94" s="6">
        <v>50258.370965</v>
      </c>
      <c r="W94" s="6">
        <f>V94*RPI_inc</f>
        <v>51645.544685902336</v>
      </c>
      <c r="X94" s="6">
        <v>4603135.279776</v>
      </c>
      <c r="Y94" s="6">
        <f>X94*RPI_inc</f>
        <v>4730185.722742217</v>
      </c>
      <c r="Z94" s="14">
        <f>D94+F94+H94+J94+L94+N94+P94+R94+T94+V94+X94</f>
        <v>61470481.70211199</v>
      </c>
      <c r="AC94" s="14">
        <f>E94+G94+I94+K94+M94+O94+Q94+S94+U94+W94+Y94</f>
        <v>63167119.20132103</v>
      </c>
      <c r="AF94" s="51"/>
      <c r="AG94" s="6">
        <v>62184574.339948</v>
      </c>
      <c r="AH94" s="6">
        <f>AG94/$AG$680*$AH$680</f>
        <v>42304776.96693667</v>
      </c>
      <c r="AI94" s="6"/>
      <c r="AJ94" s="6"/>
      <c r="AK94" s="6"/>
      <c r="AL94" s="6"/>
      <c r="AM94" s="6">
        <v>1178764.256996</v>
      </c>
      <c r="AN94" s="6">
        <f>AM94/$AM$680*$AN$680</f>
        <v>1155570.5652391862</v>
      </c>
      <c r="AO94" s="6">
        <v>5006078.558265</v>
      </c>
      <c r="AP94" s="6">
        <f>AO94/$AO$680*$AP$680</f>
        <v>4131534.440681784</v>
      </c>
      <c r="AQ94" s="6"/>
      <c r="AR94" s="6"/>
      <c r="AS94" s="6"/>
      <c r="AT94" s="6"/>
      <c r="AU94" s="6">
        <v>71295.50761</v>
      </c>
      <c r="AV94" s="6">
        <f>AU94/$AU$680*$AV$680</f>
        <v>69867.20549569324</v>
      </c>
      <c r="AW94" s="6">
        <v>6806540.716614</v>
      </c>
      <c r="AX94" s="6">
        <f>AW94/$AW$680*$AX$680</f>
        <v>6675723.541541125</v>
      </c>
      <c r="AY94" s="6"/>
      <c r="AZ94" s="6"/>
      <c r="BA94" s="6">
        <v>815540.37643</v>
      </c>
      <c r="BB94" s="6">
        <f>BA94/$BA$680*$BB$680</f>
        <v>815540.37643</v>
      </c>
      <c r="BC94" s="6">
        <v>180083.255812</v>
      </c>
      <c r="BD94" s="6">
        <f>AG94+AI94+AK94+AM94+AO94+AQ94+AS94+AU94+AW94+AY94+BA94+BC94</f>
        <v>76242877.01167499</v>
      </c>
      <c r="BG94" s="6">
        <f>AH94+AJ94+AL94+AN94+AP94+AR94+AT94+AV94+AX94+AZ94+BB94</f>
        <v>55153013.09632445</v>
      </c>
      <c r="BJ94" s="52"/>
      <c r="BK94" s="6">
        <f t="shared" si="2"/>
        <v>137713358.71378696</v>
      </c>
      <c r="BL94" s="6">
        <f t="shared" si="3"/>
        <v>118320132.29764548</v>
      </c>
    </row>
    <row r="95" spans="1:64" ht="12.75">
      <c r="A95" t="s">
        <v>728</v>
      </c>
      <c r="B95" t="s">
        <v>94</v>
      </c>
      <c r="J95"/>
      <c r="K95"/>
      <c r="L95"/>
      <c r="M95"/>
      <c r="V95"/>
      <c r="X95"/>
      <c r="Z95" s="12">
        <f>Z96+Z97</f>
        <v>124023091.126148</v>
      </c>
      <c r="AC95" s="12">
        <f>AC96+AC97</f>
        <v>127446233.76869561</v>
      </c>
      <c r="AF95" s="51"/>
      <c r="AG95"/>
      <c r="AM95"/>
      <c r="AO95"/>
      <c r="AU95"/>
      <c r="AW95"/>
      <c r="AY95"/>
      <c r="BA95"/>
      <c r="BC95"/>
      <c r="BD95" s="1">
        <f>BD96+BD97</f>
        <v>149373732.904517</v>
      </c>
      <c r="BG95" s="1">
        <f>BG96+BG97</f>
        <v>105710542.22334258</v>
      </c>
      <c r="BJ95" s="52"/>
      <c r="BK95" s="1">
        <f t="shared" si="2"/>
        <v>273396824.030665</v>
      </c>
      <c r="BL95" s="1">
        <f t="shared" si="3"/>
        <v>233156775.9920382</v>
      </c>
    </row>
    <row r="96" spans="1:64" ht="12.75">
      <c r="A96" s="3" t="s">
        <v>729</v>
      </c>
      <c r="B96" s="3" t="s">
        <v>95</v>
      </c>
      <c r="C96" s="3" t="s">
        <v>1343</v>
      </c>
      <c r="D96" s="3"/>
      <c r="E96" s="4"/>
      <c r="F96" s="4">
        <v>18830176.394679</v>
      </c>
      <c r="G96" s="4">
        <f>F96*RPI_inc</f>
        <v>19349905.254829373</v>
      </c>
      <c r="H96" s="4"/>
      <c r="I96" s="4"/>
      <c r="J96" s="4">
        <v>275375.411223</v>
      </c>
      <c r="K96" s="4">
        <f>J96*RPI_inc</f>
        <v>282976.0064372229</v>
      </c>
      <c r="L96" s="3"/>
      <c r="M96" s="4"/>
      <c r="N96" s="4"/>
      <c r="O96" s="4"/>
      <c r="P96" s="4"/>
      <c r="Q96" s="4"/>
      <c r="R96" s="4"/>
      <c r="S96" s="4"/>
      <c r="T96" s="4">
        <v>48788.08961</v>
      </c>
      <c r="U96" s="4">
        <f>T96*RPI_inc</f>
        <v>50134.682316857754</v>
      </c>
      <c r="V96" s="3"/>
      <c r="W96" s="4"/>
      <c r="X96" s="3"/>
      <c r="Y96" s="4"/>
      <c r="Z96" s="13">
        <f>D96+F96+H96+J96+L96+N96+P96+R96+T96+V96+X96</f>
        <v>19154339.895512</v>
      </c>
      <c r="AC96" s="13">
        <f>E96+G96+I96+K96+M96+O96+Q96+S96+U96+W96+Y96</f>
        <v>19683015.943583455</v>
      </c>
      <c r="AF96" s="51"/>
      <c r="AG96" s="3"/>
      <c r="AH96" s="4"/>
      <c r="AI96" s="4">
        <v>20803179.907853</v>
      </c>
      <c r="AJ96" s="4">
        <f>AI96/$AI$680*$AJ$680</f>
        <v>13817864.15345194</v>
      </c>
      <c r="AK96" s="4"/>
      <c r="AL96" s="4"/>
      <c r="AM96" s="4">
        <v>397734.530392</v>
      </c>
      <c r="AN96" s="4">
        <f>AM96/$AM$680*$AN$680</f>
        <v>389908.59569453786</v>
      </c>
      <c r="AO96" s="3"/>
      <c r="AP96" s="4"/>
      <c r="AQ96" s="4"/>
      <c r="AR96" s="4"/>
      <c r="AS96" s="4">
        <v>69209.796097</v>
      </c>
      <c r="AT96" s="4">
        <f>AS96/$AS$680*$AT$680</f>
        <v>67823.27939377955</v>
      </c>
      <c r="AU96" s="3"/>
      <c r="AV96" s="4"/>
      <c r="AW96" s="3"/>
      <c r="AX96" s="4"/>
      <c r="AY96" s="4"/>
      <c r="AZ96" s="4"/>
      <c r="BA96" s="4"/>
      <c r="BB96" s="4"/>
      <c r="BC96" s="4">
        <v>56114.3462</v>
      </c>
      <c r="BD96" s="4">
        <f>AG96+AI96+AK96+AM96+AO96+AQ96+AS96+AU96+AW96+AY96+BA96+BC96</f>
        <v>21326238.580542</v>
      </c>
      <c r="BG96" s="4">
        <f>AH96+AJ96+AL96+AN96+AP96+AR96+AT96+AV96+AX96+AZ96+BB96</f>
        <v>14275596.028540257</v>
      </c>
      <c r="BJ96" s="52"/>
      <c r="BK96" s="4">
        <f t="shared" si="2"/>
        <v>40480578.476054</v>
      </c>
      <c r="BL96" s="4">
        <f t="shared" si="3"/>
        <v>33958611.97212371</v>
      </c>
    </row>
    <row r="97" spans="1:64" ht="12.75">
      <c r="A97" s="5" t="s">
        <v>730</v>
      </c>
      <c r="B97" s="5" t="s">
        <v>96</v>
      </c>
      <c r="C97" s="5" t="s">
        <v>1343</v>
      </c>
      <c r="D97" s="6">
        <v>89421196.978679</v>
      </c>
      <c r="E97" s="6">
        <f>D97*RPI_inc</f>
        <v>91889297.9568591</v>
      </c>
      <c r="F97" s="6"/>
      <c r="G97" s="6"/>
      <c r="H97" s="6"/>
      <c r="I97" s="6"/>
      <c r="J97" s="6">
        <v>1384072.912884</v>
      </c>
      <c r="K97" s="6">
        <f>J97*RPI_inc</f>
        <v>1422274.5007130702</v>
      </c>
      <c r="L97" s="6">
        <v>8873803.175088</v>
      </c>
      <c r="M97" s="6">
        <f>L97*RPI_inc</f>
        <v>9118727.678859007</v>
      </c>
      <c r="N97" s="6"/>
      <c r="O97" s="6"/>
      <c r="P97" s="6"/>
      <c r="Q97" s="6"/>
      <c r="R97" s="6"/>
      <c r="S97" s="6"/>
      <c r="T97" s="6"/>
      <c r="U97" s="6"/>
      <c r="V97" s="6">
        <v>53720.252271</v>
      </c>
      <c r="W97" s="6">
        <f>V97*RPI_inc</f>
        <v>55202.97685597452</v>
      </c>
      <c r="X97" s="6">
        <v>5135957.911714</v>
      </c>
      <c r="Y97" s="6">
        <f>X97*RPI_inc</f>
        <v>5277714.711825002</v>
      </c>
      <c r="Z97" s="14">
        <f>D97+F97+H97+J97+L97+N97+P97+R97+T97+V97+X97</f>
        <v>104868751.230636</v>
      </c>
      <c r="AC97" s="14">
        <f>E97+G97+I97+K97+M97+O97+Q97+S97+U97+W97+Y97</f>
        <v>107763217.82511215</v>
      </c>
      <c r="AF97" s="51"/>
      <c r="AG97" s="6">
        <v>106845955.684529</v>
      </c>
      <c r="AH97" s="6">
        <f>AG97/$AG$680*$AH$680</f>
        <v>72688353.55120288</v>
      </c>
      <c r="AI97" s="6"/>
      <c r="AJ97" s="6"/>
      <c r="AK97" s="6"/>
      <c r="AL97" s="6"/>
      <c r="AM97" s="6">
        <v>1999065.884605</v>
      </c>
      <c r="AN97" s="6">
        <f>AM97/$AM$680*$AN$680</f>
        <v>1959731.7109957233</v>
      </c>
      <c r="AO97" s="6">
        <v>11224631.755275</v>
      </c>
      <c r="AP97" s="6">
        <f>AO97/$AO$680*$AP$680</f>
        <v>9263728.513473758</v>
      </c>
      <c r="AQ97" s="6"/>
      <c r="AR97" s="6"/>
      <c r="AS97" s="6"/>
      <c r="AT97" s="6"/>
      <c r="AU97" s="6">
        <v>76206.462348</v>
      </c>
      <c r="AV97" s="6">
        <f>AU97/$AU$680*$AV$680</f>
        <v>74679.7763765515</v>
      </c>
      <c r="AW97" s="6">
        <v>7594412.182169</v>
      </c>
      <c r="AX97" s="6">
        <f>AW97/$AW$680*$AX$680</f>
        <v>7448452.642753419</v>
      </c>
      <c r="AY97" s="6"/>
      <c r="AZ97" s="6"/>
      <c r="BA97" s="6"/>
      <c r="BB97" s="6"/>
      <c r="BC97" s="6">
        <v>307222.355049</v>
      </c>
      <c r="BD97" s="6">
        <f>AG97+AI97+AK97+AM97+AO97+AQ97+AS97+AU97+AW97+AY97+BA97+BC97</f>
        <v>128047494.32397501</v>
      </c>
      <c r="BG97" s="6">
        <f>AH97+AJ97+AL97+AN97+AP97+AR97+AT97+AV97+AX97+AZ97+BB97</f>
        <v>91434946.19480233</v>
      </c>
      <c r="BJ97" s="52"/>
      <c r="BK97" s="6">
        <f t="shared" si="2"/>
        <v>232916245.55461103</v>
      </c>
      <c r="BL97" s="6">
        <f t="shared" si="3"/>
        <v>199198164.01991448</v>
      </c>
    </row>
    <row r="98" spans="1:64" ht="12.75">
      <c r="A98" t="s">
        <v>731</v>
      </c>
      <c r="B98" t="s">
        <v>97</v>
      </c>
      <c r="J98"/>
      <c r="K98"/>
      <c r="L98"/>
      <c r="M98"/>
      <c r="V98"/>
      <c r="X98"/>
      <c r="Z98" s="12">
        <f>Z99+Z100</f>
        <v>37608807.852267995</v>
      </c>
      <c r="AC98" s="12">
        <f>AC99+AC100</f>
        <v>38646842.88853017</v>
      </c>
      <c r="AF98" s="51"/>
      <c r="AG98"/>
      <c r="AM98"/>
      <c r="AO98"/>
      <c r="AU98"/>
      <c r="AW98"/>
      <c r="AY98"/>
      <c r="BA98"/>
      <c r="BC98"/>
      <c r="BD98" s="1">
        <f>BD99+BD100</f>
        <v>45144039.66985901</v>
      </c>
      <c r="BG98" s="1">
        <f>BG99+BG100</f>
        <v>31780884.707235955</v>
      </c>
      <c r="BJ98" s="52"/>
      <c r="BK98" s="1">
        <f t="shared" si="2"/>
        <v>82752847.522127</v>
      </c>
      <c r="BL98" s="1">
        <f t="shared" si="3"/>
        <v>70427727.59576613</v>
      </c>
    </row>
    <row r="99" spans="1:64" ht="12.75">
      <c r="A99" s="3" t="s">
        <v>732</v>
      </c>
      <c r="B99" s="3" t="s">
        <v>98</v>
      </c>
      <c r="C99" s="3" t="s">
        <v>1343</v>
      </c>
      <c r="D99" s="3"/>
      <c r="E99" s="4"/>
      <c r="F99" s="4">
        <v>5864226.701581</v>
      </c>
      <c r="G99" s="4">
        <f>F99*RPI_inc</f>
        <v>6026084.338779626</v>
      </c>
      <c r="H99" s="4"/>
      <c r="I99" s="4"/>
      <c r="J99" s="4">
        <v>141107.883509</v>
      </c>
      <c r="K99" s="4">
        <f>J99*RPI_inc</f>
        <v>145002.58093069214</v>
      </c>
      <c r="L99" s="3"/>
      <c r="M99" s="4"/>
      <c r="N99" s="4"/>
      <c r="O99" s="4"/>
      <c r="P99" s="4"/>
      <c r="Q99" s="4"/>
      <c r="R99" s="4"/>
      <c r="S99" s="4"/>
      <c r="T99" s="4">
        <v>42523.306286</v>
      </c>
      <c r="U99" s="4">
        <f>T99*RPI_inc</f>
        <v>43696.98565270488</v>
      </c>
      <c r="V99" s="3"/>
      <c r="W99" s="4"/>
      <c r="X99" s="3"/>
      <c r="Y99" s="4"/>
      <c r="Z99" s="13">
        <f>D99+F99+H99+J99+L99+N99+P99+R99+T99+V99+X99</f>
        <v>6047857.891376</v>
      </c>
      <c r="AC99" s="13">
        <f>E99+G99+I99+K99+M99+O99+Q99+S99+U99+W99+Y99</f>
        <v>6214783.905363023</v>
      </c>
      <c r="AF99" s="51"/>
      <c r="AG99" s="3"/>
      <c r="AH99" s="4"/>
      <c r="AI99" s="4">
        <v>6478673.408917</v>
      </c>
      <c r="AJ99" s="4">
        <f>AI99/$AI$680*$AJ$680</f>
        <v>4303256.97588199</v>
      </c>
      <c r="AK99" s="4"/>
      <c r="AL99" s="4"/>
      <c r="AM99" s="4">
        <v>203807.150147</v>
      </c>
      <c r="AN99" s="4">
        <f>AM99/$AM$680*$AN$680</f>
        <v>199796.98425480476</v>
      </c>
      <c r="AO99" s="3"/>
      <c r="AP99" s="4"/>
      <c r="AQ99" s="4"/>
      <c r="AR99" s="4"/>
      <c r="AS99" s="4">
        <v>60322.701318</v>
      </c>
      <c r="AT99" s="4">
        <f>AS99/$AS$680*$AT$680</f>
        <v>59114.22451735226</v>
      </c>
      <c r="AU99" s="3"/>
      <c r="AV99" s="4"/>
      <c r="AW99" s="3"/>
      <c r="AX99" s="4"/>
      <c r="AY99" s="4"/>
      <c r="AZ99" s="4"/>
      <c r="BA99" s="4"/>
      <c r="BB99" s="4"/>
      <c r="BC99" s="4">
        <v>17717.738817</v>
      </c>
      <c r="BD99" s="4">
        <f>AG99+AI99+AK99+AM99+AO99+AQ99+AS99+AU99+AW99+AY99+BA99+BC99</f>
        <v>6760520.999199</v>
      </c>
      <c r="BG99" s="4">
        <f>AH99+AJ99+AL99+AN99+AP99+AR99+AT99+AV99+AX99+AZ99+BB99</f>
        <v>4562168.184654146</v>
      </c>
      <c r="BJ99" s="52"/>
      <c r="BK99" s="4">
        <f t="shared" si="2"/>
        <v>12808378.890575</v>
      </c>
      <c r="BL99" s="4">
        <f t="shared" si="3"/>
        <v>10776952.09001717</v>
      </c>
    </row>
    <row r="100" spans="1:64" ht="12.75">
      <c r="A100" s="5" t="s">
        <v>733</v>
      </c>
      <c r="B100" s="5" t="s">
        <v>99</v>
      </c>
      <c r="C100" s="5" t="s">
        <v>1343</v>
      </c>
      <c r="D100" s="6">
        <v>27098243.183767</v>
      </c>
      <c r="E100" s="6">
        <f>D100*RPI_inc</f>
        <v>27846177.709008973</v>
      </c>
      <c r="F100" s="6"/>
      <c r="G100" s="6"/>
      <c r="H100" s="6"/>
      <c r="I100" s="6"/>
      <c r="J100" s="6">
        <v>679176.746423</v>
      </c>
      <c r="K100" s="6">
        <f>J100*RPI_inc</f>
        <v>697922.6014198131</v>
      </c>
      <c r="L100" s="6">
        <v>3086760.031138</v>
      </c>
      <c r="M100" s="6">
        <f>L100*RPI_inc</f>
        <v>3171957.2294496647</v>
      </c>
      <c r="N100" s="6"/>
      <c r="O100" s="6"/>
      <c r="P100" s="6"/>
      <c r="Q100" s="6"/>
      <c r="R100" s="6"/>
      <c r="S100" s="6"/>
      <c r="T100" s="6"/>
      <c r="U100" s="6"/>
      <c r="V100" s="6">
        <v>55675.197009</v>
      </c>
      <c r="W100" s="6">
        <f>V100*RPI_inc</f>
        <v>57211.879728993634</v>
      </c>
      <c r="X100" s="6">
        <v>641094.802555</v>
      </c>
      <c r="Y100" s="6">
        <f>X100*RPI_inc</f>
        <v>658789.5635597027</v>
      </c>
      <c r="Z100" s="14">
        <f>D100+F100+H100+J100+L100+N100+P100+R100+T100+V100+X100</f>
        <v>31560949.960891996</v>
      </c>
      <c r="AC100" s="14">
        <f>E100+G100+I100+K100+M100+O100+Q100+S100+U100+W100+Y100</f>
        <v>32432058.98316715</v>
      </c>
      <c r="AF100" s="51"/>
      <c r="AG100" s="6">
        <v>32378650.56796</v>
      </c>
      <c r="AH100" s="6">
        <f>AG100/$AG$680*$AH$680</f>
        <v>22027514.143294055</v>
      </c>
      <c r="AI100" s="6"/>
      <c r="AJ100" s="6"/>
      <c r="AK100" s="6"/>
      <c r="AL100" s="6"/>
      <c r="AM100" s="6">
        <v>980959.204354</v>
      </c>
      <c r="AN100" s="6">
        <f>AM100/$AM$680*$AN$680</f>
        <v>961657.5795577256</v>
      </c>
      <c r="AO100" s="6">
        <v>3904497.765253</v>
      </c>
      <c r="AP100" s="6">
        <f>AO100/$AO$680*$AP$680</f>
        <v>3222395.8939027684</v>
      </c>
      <c r="AQ100" s="6"/>
      <c r="AR100" s="6"/>
      <c r="AS100" s="6"/>
      <c r="AT100" s="6"/>
      <c r="AU100" s="6">
        <v>78979.707376</v>
      </c>
      <c r="AV100" s="6">
        <f>AU100/$AU$680*$AV$680</f>
        <v>77397.46346170535</v>
      </c>
      <c r="AW100" s="6">
        <v>947970.809368</v>
      </c>
      <c r="AX100" s="6">
        <f>AW100/$AW$680*$AX$680</f>
        <v>929751.4423655559</v>
      </c>
      <c r="AY100" s="6"/>
      <c r="AZ100" s="6"/>
      <c r="BA100" s="6"/>
      <c r="BB100" s="6"/>
      <c r="BC100" s="6">
        <v>92460.616349</v>
      </c>
      <c r="BD100" s="6">
        <f>AG100+AI100+AK100+AM100+AO100+AQ100+AS100+AU100+AW100+AY100+BA100+BC100</f>
        <v>38383518.670660004</v>
      </c>
      <c r="BG100" s="6">
        <f>AH100+AJ100+AL100+AN100+AP100+AR100+AT100+AV100+AX100+AZ100+BB100</f>
        <v>27218716.52258181</v>
      </c>
      <c r="BJ100" s="52"/>
      <c r="BK100" s="6">
        <f t="shared" si="2"/>
        <v>69944468.631552</v>
      </c>
      <c r="BL100" s="6">
        <f t="shared" si="3"/>
        <v>59650775.50574896</v>
      </c>
    </row>
    <row r="101" spans="1:64" ht="12.75">
      <c r="A101" t="s">
        <v>734</v>
      </c>
      <c r="B101" t="s">
        <v>100</v>
      </c>
      <c r="J101"/>
      <c r="K101"/>
      <c r="L101"/>
      <c r="M101"/>
      <c r="V101"/>
      <c r="X101"/>
      <c r="Z101" s="12">
        <f>Z102+Z103</f>
        <v>73633778.65476601</v>
      </c>
      <c r="AC101" s="12">
        <f>AC102+AC103</f>
        <v>75666133.47963215</v>
      </c>
      <c r="AF101" s="51"/>
      <c r="AG101"/>
      <c r="AM101"/>
      <c r="AO101"/>
      <c r="AU101"/>
      <c r="AW101"/>
      <c r="AY101"/>
      <c r="BA101"/>
      <c r="BC101"/>
      <c r="BD101" s="1">
        <f>BD102+BD103</f>
        <v>88295684.342267</v>
      </c>
      <c r="BG101" s="1">
        <f>BG102+BG103</f>
        <v>61942409.583255485</v>
      </c>
      <c r="BJ101" s="52"/>
      <c r="BK101" s="1">
        <f t="shared" si="2"/>
        <v>161929462.997033</v>
      </c>
      <c r="BL101" s="1">
        <f t="shared" si="3"/>
        <v>137608543.06288764</v>
      </c>
    </row>
    <row r="102" spans="1:64" ht="12.75">
      <c r="A102" s="3" t="s">
        <v>735</v>
      </c>
      <c r="B102" s="3" t="s">
        <v>101</v>
      </c>
      <c r="C102" s="3" t="s">
        <v>1343</v>
      </c>
      <c r="D102" s="3"/>
      <c r="E102" s="4"/>
      <c r="F102" s="4">
        <v>10864002.537131</v>
      </c>
      <c r="G102" s="4">
        <f>F102*RPI_inc</f>
        <v>11163858.233484935</v>
      </c>
      <c r="H102" s="4"/>
      <c r="I102" s="4"/>
      <c r="J102" s="4">
        <v>252844.682243</v>
      </c>
      <c r="K102" s="4">
        <f>J102*RPI_inc</f>
        <v>259823.41020299785</v>
      </c>
      <c r="L102" s="3"/>
      <c r="M102" s="4"/>
      <c r="N102" s="4"/>
      <c r="O102" s="4"/>
      <c r="P102" s="4"/>
      <c r="Q102" s="4"/>
      <c r="R102" s="4"/>
      <c r="S102" s="4"/>
      <c r="T102" s="4">
        <v>53323.968682</v>
      </c>
      <c r="U102" s="4">
        <f>T102*RPI_inc</f>
        <v>54795.75550337155</v>
      </c>
      <c r="V102" s="3"/>
      <c r="W102" s="4"/>
      <c r="X102" s="3"/>
      <c r="Y102" s="4"/>
      <c r="Z102" s="13">
        <f>D102+F102+H102+J102+L102+N102+P102+R102+T102+V102+X102</f>
        <v>11170171.188056001</v>
      </c>
      <c r="AC102" s="13">
        <f>E102+G102+I102+K102+M102+O102+Q102+S102+U102+W102+Y102</f>
        <v>11478477.399191305</v>
      </c>
      <c r="AF102" s="51"/>
      <c r="AG102" s="3"/>
      <c r="AH102" s="4"/>
      <c r="AI102" s="4">
        <v>12002319.816992</v>
      </c>
      <c r="AJ102" s="4">
        <f>AI102/$AI$680*$AJ$680</f>
        <v>7972167.019277383</v>
      </c>
      <c r="AK102" s="4"/>
      <c r="AL102" s="4"/>
      <c r="AM102" s="4">
        <v>365192.594748</v>
      </c>
      <c r="AN102" s="4">
        <f>AM102/$AM$680*$AN$680</f>
        <v>358006.964182613</v>
      </c>
      <c r="AO102" s="3"/>
      <c r="AP102" s="4"/>
      <c r="AQ102" s="4"/>
      <c r="AR102" s="4"/>
      <c r="AS102" s="4">
        <v>75644.302309</v>
      </c>
      <c r="AT102" s="4">
        <f>AS102/$AS$680*$AT$680</f>
        <v>74128.87971610737</v>
      </c>
      <c r="AU102" s="3"/>
      <c r="AV102" s="4"/>
      <c r="AW102" s="3"/>
      <c r="AX102" s="4"/>
      <c r="AY102" s="4"/>
      <c r="AZ102" s="4"/>
      <c r="BA102" s="4"/>
      <c r="BB102" s="4"/>
      <c r="BC102" s="4">
        <v>32724.012238</v>
      </c>
      <c r="BD102" s="4">
        <f>AG102+AI102+AK102+AM102+AO102+AQ102+AS102+AU102+AW102+AY102+BA102+BC102</f>
        <v>12475880.726287</v>
      </c>
      <c r="BG102" s="4">
        <f>AH102+AJ102+AL102+AN102+AP102+AR102+AT102+AV102+AX102+AZ102+BB102</f>
        <v>8404302.863176104</v>
      </c>
      <c r="BJ102" s="52"/>
      <c r="BK102" s="4">
        <f t="shared" si="2"/>
        <v>23646051.914343</v>
      </c>
      <c r="BL102" s="4">
        <f t="shared" si="3"/>
        <v>19882780.26236741</v>
      </c>
    </row>
    <row r="103" spans="1:64" ht="12.75">
      <c r="A103" s="5" t="s">
        <v>736</v>
      </c>
      <c r="B103" s="5" t="s">
        <v>102</v>
      </c>
      <c r="C103" s="5" t="s">
        <v>1343</v>
      </c>
      <c r="D103" s="6">
        <v>54137192.000671</v>
      </c>
      <c r="E103" s="6">
        <f>D103*RPI_inc</f>
        <v>55631424.47627338</v>
      </c>
      <c r="F103" s="6"/>
      <c r="G103" s="6"/>
      <c r="H103" s="6"/>
      <c r="I103" s="6"/>
      <c r="J103" s="6">
        <v>1330337.174844</v>
      </c>
      <c r="K103" s="6">
        <f>J103*RPI_inc</f>
        <v>1367055.6106677197</v>
      </c>
      <c r="L103" s="6">
        <v>6140770.011728</v>
      </c>
      <c r="M103" s="6">
        <f>L103*RPI_inc</f>
        <v>6310260.479142997</v>
      </c>
      <c r="N103" s="6"/>
      <c r="O103" s="6"/>
      <c r="P103" s="6"/>
      <c r="Q103" s="6"/>
      <c r="R103" s="6"/>
      <c r="S103" s="6"/>
      <c r="T103" s="6"/>
      <c r="U103" s="6"/>
      <c r="V103" s="6">
        <v>56367.57327</v>
      </c>
      <c r="W103" s="6">
        <f>V103*RPI_inc</f>
        <v>57923.36616280255</v>
      </c>
      <c r="X103" s="6">
        <v>798940.706197</v>
      </c>
      <c r="Y103" s="6">
        <f>X103*RPI_inc</f>
        <v>820992.1481939448</v>
      </c>
      <c r="Z103" s="14">
        <f>D103+F103+H103+J103+L103+N103+P103+R103+T103+V103+X103</f>
        <v>62463607.46671</v>
      </c>
      <c r="AC103" s="14">
        <f>E103+G103+I103+K103+M103+O103+Q103+S103+U103+W103+Y103</f>
        <v>64187656.08044085</v>
      </c>
      <c r="AF103" s="51"/>
      <c r="AG103" s="6">
        <v>64686452.573071</v>
      </c>
      <c r="AH103" s="6">
        <f>AG103/$AG$680*$AH$680</f>
        <v>44006829.31310363</v>
      </c>
      <c r="AI103" s="6"/>
      <c r="AJ103" s="6"/>
      <c r="AK103" s="6"/>
      <c r="AL103" s="6"/>
      <c r="AM103" s="6">
        <v>1921453.441142</v>
      </c>
      <c r="AN103" s="6">
        <f>AM103/$AM$680*$AN$680</f>
        <v>1883646.391450411</v>
      </c>
      <c r="AO103" s="6">
        <v>7767569.408007</v>
      </c>
      <c r="AP103" s="6">
        <f>AO103/$AO$680*$AP$680</f>
        <v>6410602.661555021</v>
      </c>
      <c r="AQ103" s="6"/>
      <c r="AR103" s="6"/>
      <c r="AS103" s="6"/>
      <c r="AT103" s="6"/>
      <c r="AU103" s="6">
        <v>79961.898324</v>
      </c>
      <c r="AV103" s="6">
        <f>AU103/$AU$680*$AV$680</f>
        <v>78359.97763826899</v>
      </c>
      <c r="AW103" s="6">
        <v>1181373.589167</v>
      </c>
      <c r="AX103" s="6">
        <f>AW103/$AW$680*$AX$680</f>
        <v>1158668.3763320418</v>
      </c>
      <c r="AY103" s="6"/>
      <c r="AZ103" s="6"/>
      <c r="BA103" s="6"/>
      <c r="BB103" s="6"/>
      <c r="BC103" s="6">
        <v>182992.706269</v>
      </c>
      <c r="BD103" s="6">
        <f>AG103+AI103+AK103+AM103+AO103+AQ103+AS103+AU103+AW103+AY103+BA103+BC103</f>
        <v>75819803.61598</v>
      </c>
      <c r="BG103" s="6">
        <f>AH103+AJ103+AL103+AN103+AP103+AR103+AT103+AV103+AX103+AZ103+BB103</f>
        <v>53538106.72007938</v>
      </c>
      <c r="BJ103" s="52"/>
      <c r="BK103" s="6">
        <f t="shared" si="2"/>
        <v>138283411.08269</v>
      </c>
      <c r="BL103" s="6">
        <f t="shared" si="3"/>
        <v>117725762.80052023</v>
      </c>
    </row>
    <row r="104" spans="1:64" ht="12.75">
      <c r="A104" t="s">
        <v>737</v>
      </c>
      <c r="B104" t="s">
        <v>103</v>
      </c>
      <c r="J104"/>
      <c r="K104"/>
      <c r="L104"/>
      <c r="M104"/>
      <c r="V104"/>
      <c r="X104"/>
      <c r="Z104" s="12">
        <f>Z105+Z106</f>
        <v>141102001.96572697</v>
      </c>
      <c r="AC104" s="12">
        <f>AC105+AC106</f>
        <v>144996537.05182987</v>
      </c>
      <c r="AF104" s="51"/>
      <c r="AG104"/>
      <c r="AM104"/>
      <c r="AO104"/>
      <c r="AU104"/>
      <c r="AW104"/>
      <c r="AY104"/>
      <c r="BA104"/>
      <c r="BC104"/>
      <c r="BD104" s="1">
        <f>BD105+BD106</f>
        <v>172318720.25344104</v>
      </c>
      <c r="BG104" s="1">
        <f>BG105+BG106</f>
        <v>122399352.72017929</v>
      </c>
      <c r="BJ104" s="52"/>
      <c r="BK104" s="1">
        <f t="shared" si="2"/>
        <v>313420722.219168</v>
      </c>
      <c r="BL104" s="1">
        <f t="shared" si="3"/>
        <v>267395889.77200916</v>
      </c>
    </row>
    <row r="105" spans="1:64" ht="12.75">
      <c r="A105" s="3" t="s">
        <v>738</v>
      </c>
      <c r="B105" s="3" t="s">
        <v>104</v>
      </c>
      <c r="C105" s="3" t="s">
        <v>1343</v>
      </c>
      <c r="D105" s="3"/>
      <c r="E105" s="4"/>
      <c r="F105" s="4">
        <v>23354558.962889</v>
      </c>
      <c r="G105" s="4">
        <f>F105*RPI_inc</f>
        <v>23999164.624285087</v>
      </c>
      <c r="H105" s="4"/>
      <c r="I105" s="4"/>
      <c r="J105" s="4">
        <v>526708.992232</v>
      </c>
      <c r="K105" s="4">
        <f>J105*RPI_inc</f>
        <v>541246.6077288493</v>
      </c>
      <c r="L105" s="3"/>
      <c r="M105" s="4"/>
      <c r="N105" s="4"/>
      <c r="O105" s="4"/>
      <c r="P105" s="4"/>
      <c r="Q105" s="4"/>
      <c r="R105" s="4"/>
      <c r="S105" s="4"/>
      <c r="T105" s="4">
        <v>356384.38928</v>
      </c>
      <c r="U105" s="4">
        <f>T105*RPI_inc</f>
        <v>366220.9010860297</v>
      </c>
      <c r="V105" s="3"/>
      <c r="W105" s="4"/>
      <c r="X105" s="3"/>
      <c r="Y105" s="4"/>
      <c r="Z105" s="13">
        <f>D105+F105+H105+J105+L105+N105+P105+R105+T105+V105+X105</f>
        <v>24237652.344401</v>
      </c>
      <c r="AC105" s="13">
        <f>E105+G105+I105+K105+M105+O105+Q105+S105+U105+W105+Y105</f>
        <v>24906632.133099966</v>
      </c>
      <c r="AF105" s="51"/>
      <c r="AG105" s="3"/>
      <c r="AH105" s="4"/>
      <c r="AI105" s="4">
        <v>25801621.906785</v>
      </c>
      <c r="AJ105" s="4">
        <f>AI105/$AI$680*$AJ$680</f>
        <v>17137923.530243594</v>
      </c>
      <c r="AK105" s="4"/>
      <c r="AL105" s="4"/>
      <c r="AM105" s="4">
        <v>760744.58772</v>
      </c>
      <c r="AN105" s="4">
        <f>AM105/$AM$680*$AN$680</f>
        <v>745775.9666674684</v>
      </c>
      <c r="AO105" s="3"/>
      <c r="AP105" s="4"/>
      <c r="AQ105" s="4"/>
      <c r="AR105" s="4"/>
      <c r="AS105" s="4">
        <v>505559.678837</v>
      </c>
      <c r="AT105" s="4">
        <f>AS105/$AS$680*$AT$680</f>
        <v>495431.5325526238</v>
      </c>
      <c r="AU105" s="3"/>
      <c r="AV105" s="4"/>
      <c r="AW105" s="3"/>
      <c r="AX105" s="4"/>
      <c r="AY105" s="4"/>
      <c r="AZ105" s="4"/>
      <c r="BA105" s="4">
        <v>493179.376818</v>
      </c>
      <c r="BB105" s="4">
        <f>BA105/$BA$680*$BB$680</f>
        <v>493179.37681800005</v>
      </c>
      <c r="BC105" s="4">
        <v>71006.363161</v>
      </c>
      <c r="BD105" s="4">
        <f>AG105+AI105+AK105+AM105+AO105+AQ105+AS105+AU105+AW105+AY105+BA105+BC105</f>
        <v>27632111.913321003</v>
      </c>
      <c r="BG105" s="4">
        <f>AH105+AJ105+AL105+AN105+AP105+AR105+AT105+AV105+AX105+AZ105+BB105</f>
        <v>18872310.406281687</v>
      </c>
      <c r="BJ105" s="52"/>
      <c r="BK105" s="4">
        <f t="shared" si="2"/>
        <v>51869764.257722005</v>
      </c>
      <c r="BL105" s="4">
        <f t="shared" si="3"/>
        <v>43778942.53938165</v>
      </c>
    </row>
    <row r="106" spans="1:64" ht="12.75">
      <c r="A106" s="5" t="s">
        <v>739</v>
      </c>
      <c r="B106" s="5" t="s">
        <v>105</v>
      </c>
      <c r="C106" s="5" t="s">
        <v>1343</v>
      </c>
      <c r="D106" s="6">
        <v>100944315.408543</v>
      </c>
      <c r="E106" s="6">
        <f>D106*RPI_inc</f>
        <v>103730464.2414752</v>
      </c>
      <c r="F106" s="6"/>
      <c r="G106" s="6"/>
      <c r="H106" s="6"/>
      <c r="I106" s="6"/>
      <c r="J106" s="6">
        <v>2198688.834026</v>
      </c>
      <c r="K106" s="6">
        <f>J106*RPI_inc</f>
        <v>2259374.5130967814</v>
      </c>
      <c r="L106" s="6">
        <v>9376426.530978</v>
      </c>
      <c r="M106" s="6">
        <f>L106*RPI_inc</f>
        <v>9635223.866227923</v>
      </c>
      <c r="N106" s="6"/>
      <c r="O106" s="6"/>
      <c r="P106" s="6"/>
      <c r="Q106" s="6"/>
      <c r="R106" s="6"/>
      <c r="S106" s="6"/>
      <c r="T106" s="6"/>
      <c r="U106" s="6"/>
      <c r="V106" s="6">
        <v>59299.990377</v>
      </c>
      <c r="W106" s="6">
        <f>V106*RPI_inc</f>
        <v>60936.72047233121</v>
      </c>
      <c r="X106" s="6">
        <v>4285618.857402</v>
      </c>
      <c r="Y106" s="6">
        <f>X106*RPI_inc</f>
        <v>4403905.577457681</v>
      </c>
      <c r="Z106" s="14">
        <f>D106+F106+H106+J106+L106+N106+P106+R106+T106+V106+X106</f>
        <v>116864349.62132598</v>
      </c>
      <c r="AC106" s="14">
        <f>E106+G106+I106+K106+M106+O106+Q106+S106+U106+W106+Y106</f>
        <v>120089904.91872992</v>
      </c>
      <c r="AF106" s="51"/>
      <c r="AG106" s="6">
        <v>120614487.561802</v>
      </c>
      <c r="AH106" s="6">
        <f>AG106/$AG$680*$AH$680</f>
        <v>82055221.08085653</v>
      </c>
      <c r="AI106" s="6"/>
      <c r="AJ106" s="6"/>
      <c r="AK106" s="6"/>
      <c r="AL106" s="6"/>
      <c r="AM106" s="6">
        <v>3175644.720771</v>
      </c>
      <c r="AN106" s="6">
        <f>AM106/$AM$680*$AN$680</f>
        <v>3113159.85635</v>
      </c>
      <c r="AO106" s="6">
        <v>11860408.994205</v>
      </c>
      <c r="AP106" s="6">
        <f>AO106/$AO$680*$AP$680</f>
        <v>9788437.730212705</v>
      </c>
      <c r="AQ106" s="6"/>
      <c r="AR106" s="6"/>
      <c r="AS106" s="6"/>
      <c r="AT106" s="6"/>
      <c r="AU106" s="6">
        <v>84121.765867</v>
      </c>
      <c r="AV106" s="6">
        <f>AU106/$AU$680*$AV$680</f>
        <v>82436.50826697974</v>
      </c>
      <c r="AW106" s="6">
        <v>6337037.144434</v>
      </c>
      <c r="AX106" s="6">
        <f>AW106/$AW$680*$AX$680</f>
        <v>6215243.515029381</v>
      </c>
      <c r="AY106" s="6"/>
      <c r="AZ106" s="6"/>
      <c r="BA106" s="6">
        <v>2272543.623182</v>
      </c>
      <c r="BB106" s="6">
        <f>BA106/$BA$680*$BB$680</f>
        <v>2272543.623182</v>
      </c>
      <c r="BC106" s="6">
        <v>342364.529859</v>
      </c>
      <c r="BD106" s="6">
        <f>AG106+AI106+AK106+AM106+AO106+AQ106+AS106+AU106+AW106+AY106+BA106+BC106</f>
        <v>144686608.34012002</v>
      </c>
      <c r="BG106" s="6">
        <f>AH106+AJ106+AL106+AN106+AP106+AR106+AT106+AV106+AX106+AZ106+BB106</f>
        <v>103527042.31389761</v>
      </c>
      <c r="BJ106" s="52"/>
      <c r="BK106" s="6">
        <f t="shared" si="2"/>
        <v>261550957.961446</v>
      </c>
      <c r="BL106" s="6">
        <f t="shared" si="3"/>
        <v>223616947.2326275</v>
      </c>
    </row>
    <row r="107" spans="1:64" ht="12.75">
      <c r="A107" t="s">
        <v>740</v>
      </c>
      <c r="B107" t="s">
        <v>106</v>
      </c>
      <c r="J107"/>
      <c r="K107"/>
      <c r="L107"/>
      <c r="M107"/>
      <c r="V107"/>
      <c r="X107"/>
      <c r="Z107" s="12">
        <f>Z108+Z109</f>
        <v>64243404.46145599</v>
      </c>
      <c r="AC107" s="12">
        <f>AC108+AC109</f>
        <v>66016576.98374672</v>
      </c>
      <c r="AF107" s="51"/>
      <c r="AG107"/>
      <c r="AM107"/>
      <c r="AO107"/>
      <c r="AU107"/>
      <c r="AW107"/>
      <c r="AY107"/>
      <c r="BA107"/>
      <c r="BC107"/>
      <c r="BD107" s="1">
        <f>BD108+BD109</f>
        <v>77819356.06106299</v>
      </c>
      <c r="BG107" s="1">
        <f>BG108+BG109</f>
        <v>55632953.21346195</v>
      </c>
      <c r="BJ107" s="52"/>
      <c r="BK107" s="1">
        <f t="shared" si="2"/>
        <v>142062760.522519</v>
      </c>
      <c r="BL107" s="1">
        <f t="shared" si="3"/>
        <v>121649530.19720867</v>
      </c>
    </row>
    <row r="108" spans="1:64" ht="12.75">
      <c r="A108" s="3" t="s">
        <v>741</v>
      </c>
      <c r="B108" s="3" t="s">
        <v>107</v>
      </c>
      <c r="C108" s="3" t="s">
        <v>1343</v>
      </c>
      <c r="D108" s="3"/>
      <c r="E108" s="4"/>
      <c r="F108" s="4">
        <v>8764255.635876</v>
      </c>
      <c r="G108" s="4">
        <f>F108*RPI_inc</f>
        <v>9006156.534530751</v>
      </c>
      <c r="H108" s="4"/>
      <c r="I108" s="4"/>
      <c r="J108" s="4">
        <v>175375.0041</v>
      </c>
      <c r="K108" s="4">
        <f>J108*RPI_inc</f>
        <v>180215.50315159233</v>
      </c>
      <c r="L108" s="3"/>
      <c r="M108" s="4"/>
      <c r="N108" s="4"/>
      <c r="O108" s="4"/>
      <c r="P108" s="4"/>
      <c r="Q108" s="4"/>
      <c r="R108" s="4"/>
      <c r="S108" s="4"/>
      <c r="T108" s="4">
        <v>43037.29384</v>
      </c>
      <c r="U108" s="4">
        <f>T108*RPI_inc</f>
        <v>44225.15969970276</v>
      </c>
      <c r="V108" s="3"/>
      <c r="W108" s="4"/>
      <c r="X108" s="3"/>
      <c r="Y108" s="4"/>
      <c r="Z108" s="13">
        <f>D108+F108+H108+J108+L108+N108+P108+R108+T108+V108+X108</f>
        <v>8982667.933816</v>
      </c>
      <c r="AC108" s="13">
        <f>E108+G108+I108+K108+M108+O108+Q108+S108+U108+W108+Y108</f>
        <v>9230597.197382046</v>
      </c>
      <c r="AF108" s="51"/>
      <c r="AG108" s="3"/>
      <c r="AH108" s="4"/>
      <c r="AI108" s="4">
        <v>9682563.929835</v>
      </c>
      <c r="AJ108" s="4">
        <f>AI108/$AI$680*$AJ$680</f>
        <v>6431341.440693326</v>
      </c>
      <c r="AK108" s="4"/>
      <c r="AL108" s="4"/>
      <c r="AM108" s="4">
        <v>253300.37489</v>
      </c>
      <c r="AN108" s="4">
        <f>AM108/$AM$680*$AN$680</f>
        <v>248316.3666099593</v>
      </c>
      <c r="AO108" s="3"/>
      <c r="AP108" s="4"/>
      <c r="AQ108" s="4"/>
      <c r="AR108" s="4"/>
      <c r="AS108" s="4">
        <v>61051.833655</v>
      </c>
      <c r="AT108" s="4">
        <f>AS108/$AS$680*$AT$680</f>
        <v>59828.74975794221</v>
      </c>
      <c r="AU108" s="3"/>
      <c r="AV108" s="4"/>
      <c r="AW108" s="3"/>
      <c r="AX108" s="4"/>
      <c r="AY108" s="4"/>
      <c r="AZ108" s="4"/>
      <c r="BA108" s="4"/>
      <c r="BB108" s="4"/>
      <c r="BC108" s="4">
        <v>26315.526454</v>
      </c>
      <c r="BD108" s="4">
        <f>AG108+AI108+AK108+AM108+AO108+AQ108+AS108+AU108+AW108+AY108+BA108+BC108</f>
        <v>10023231.664833998</v>
      </c>
      <c r="BG108" s="4">
        <f>AH108+AJ108+AL108+AN108+AP108+AR108+AT108+AV108+AX108+AZ108+BB108</f>
        <v>6739486.557061227</v>
      </c>
      <c r="BJ108" s="52"/>
      <c r="BK108" s="4">
        <f t="shared" si="2"/>
        <v>19005899.59865</v>
      </c>
      <c r="BL108" s="4">
        <f t="shared" si="3"/>
        <v>15970083.754443273</v>
      </c>
    </row>
    <row r="109" spans="1:64" ht="12.75">
      <c r="A109" s="5" t="s">
        <v>742</v>
      </c>
      <c r="B109" s="5" t="s">
        <v>108</v>
      </c>
      <c r="C109" s="5" t="s">
        <v>1343</v>
      </c>
      <c r="D109" s="6">
        <v>46177549.789311</v>
      </c>
      <c r="E109" s="6">
        <f>D109*RPI_inc</f>
        <v>47452089.380098775</v>
      </c>
      <c r="F109" s="6"/>
      <c r="G109" s="6"/>
      <c r="H109" s="6"/>
      <c r="I109" s="6"/>
      <c r="J109" s="6">
        <v>965484.722159</v>
      </c>
      <c r="K109" s="6">
        <f>J109*RPI_inc</f>
        <v>992132.9204351507</v>
      </c>
      <c r="L109" s="6">
        <v>4380379.178306</v>
      </c>
      <c r="M109" s="6">
        <f>L109*RPI_inc</f>
        <v>4501281.363694489</v>
      </c>
      <c r="N109" s="6"/>
      <c r="O109" s="6"/>
      <c r="P109" s="6"/>
      <c r="Q109" s="6"/>
      <c r="R109" s="6"/>
      <c r="S109" s="6"/>
      <c r="T109" s="6"/>
      <c r="U109" s="6"/>
      <c r="V109" s="6">
        <v>52213.315702</v>
      </c>
      <c r="W109" s="6">
        <f>V109*RPI_inc</f>
        <v>53654.44755789384</v>
      </c>
      <c r="X109" s="6">
        <v>3685109.522162</v>
      </c>
      <c r="Y109" s="6">
        <f>X109*RPI_inc</f>
        <v>3786821.674578361</v>
      </c>
      <c r="Z109" s="14">
        <f>D109+F109+H109+J109+L109+N109+P109+R109+T109+V109+X109</f>
        <v>55260736.52763999</v>
      </c>
      <c r="AC109" s="14">
        <f>E109+G109+I109+K109+M109+O109+Q109+S109+U109+W109+Y109</f>
        <v>56785979.786364675</v>
      </c>
      <c r="AF109" s="51"/>
      <c r="AG109" s="6">
        <v>55175781.639171</v>
      </c>
      <c r="AH109" s="6">
        <f>AG109/$AG$680*$AH$680</f>
        <v>37536626.42218997</v>
      </c>
      <c r="AI109" s="6"/>
      <c r="AJ109" s="6"/>
      <c r="AK109" s="6"/>
      <c r="AL109" s="6"/>
      <c r="AM109" s="6">
        <v>1394484.02769</v>
      </c>
      <c r="AN109" s="6">
        <f>AM109/$AM$680*$AN$680</f>
        <v>1367045.7740221573</v>
      </c>
      <c r="AO109" s="6">
        <v>5540819.67504</v>
      </c>
      <c r="AP109" s="6">
        <f>AO109/$AO$680*$AP$680</f>
        <v>4572858.186422252</v>
      </c>
      <c r="AQ109" s="6"/>
      <c r="AR109" s="6"/>
      <c r="AS109" s="6"/>
      <c r="AT109" s="6"/>
      <c r="AU109" s="6">
        <v>74068.752638</v>
      </c>
      <c r="AV109" s="6">
        <f>AU109/$AU$680*$AV$680</f>
        <v>72584.89258084711</v>
      </c>
      <c r="AW109" s="6">
        <v>5449079.047922</v>
      </c>
      <c r="AX109" s="6">
        <f>AW109/$AW$680*$AX$680</f>
        <v>5344351.381185503</v>
      </c>
      <c r="AY109" s="6"/>
      <c r="AZ109" s="6"/>
      <c r="BA109" s="6"/>
      <c r="BB109" s="6"/>
      <c r="BC109" s="6">
        <v>161891.253768</v>
      </c>
      <c r="BD109" s="6">
        <f>AG109+AI109+AK109+AM109+AO109+AQ109+AS109+AU109+AW109+AY109+BA109+BC109</f>
        <v>67796124.396229</v>
      </c>
      <c r="BG109" s="6">
        <f>AH109+AJ109+AL109+AN109+AP109+AR109+AT109+AV109+AX109+AZ109+BB109</f>
        <v>48893466.656400725</v>
      </c>
      <c r="BJ109" s="52"/>
      <c r="BK109" s="6">
        <f t="shared" si="2"/>
        <v>123056860.92386898</v>
      </c>
      <c r="BL109" s="6">
        <f t="shared" si="3"/>
        <v>105679446.4427654</v>
      </c>
    </row>
    <row r="110" spans="1:64" ht="12.75">
      <c r="A110" t="s">
        <v>872</v>
      </c>
      <c r="B110" t="s">
        <v>238</v>
      </c>
      <c r="J110"/>
      <c r="K110"/>
      <c r="L110"/>
      <c r="M110"/>
      <c r="V110"/>
      <c r="X110"/>
      <c r="Z110" s="12">
        <f>Z111+Z112</f>
        <v>14849741.995743997</v>
      </c>
      <c r="AC110" s="12">
        <f>AC111+AC112</f>
        <v>15259607.486072391</v>
      </c>
      <c r="AF110" s="51"/>
      <c r="AG110"/>
      <c r="AM110"/>
      <c r="AO110"/>
      <c r="AU110"/>
      <c r="AW110"/>
      <c r="AY110"/>
      <c r="BA110"/>
      <c r="BC110"/>
      <c r="BD110" s="1">
        <f>BD111+BD112</f>
        <v>17345825.312573</v>
      </c>
      <c r="BG110" s="1">
        <f>BG111+BG112</f>
        <v>11846285.480038596</v>
      </c>
      <c r="BJ110" s="52"/>
      <c r="BK110" s="1">
        <f t="shared" si="2"/>
        <v>32195567.308317</v>
      </c>
      <c r="BL110" s="1">
        <f t="shared" si="3"/>
        <v>27105892.96611099</v>
      </c>
    </row>
    <row r="111" spans="1:64" ht="12.75">
      <c r="A111" s="3" t="s">
        <v>873</v>
      </c>
      <c r="B111" s="3" t="s">
        <v>239</v>
      </c>
      <c r="C111" s="3" t="s">
        <v>1344</v>
      </c>
      <c r="D111" s="3"/>
      <c r="E111" s="4"/>
      <c r="F111" s="4">
        <v>6379585.792146</v>
      </c>
      <c r="G111" s="4">
        <f>F111*RPI_inc</f>
        <v>6555667.7779164845</v>
      </c>
      <c r="H111" s="4"/>
      <c r="I111" s="4"/>
      <c r="J111" s="4">
        <v>23209.755797</v>
      </c>
      <c r="K111" s="4">
        <f>J111*RPI_inc</f>
        <v>23850.364768042466</v>
      </c>
      <c r="L111" s="3"/>
      <c r="M111" s="4"/>
      <c r="N111" s="4"/>
      <c r="O111" s="4"/>
      <c r="P111" s="4"/>
      <c r="Q111" s="4"/>
      <c r="R111" s="4"/>
      <c r="S111" s="4"/>
      <c r="T111" s="4">
        <v>162912.061474</v>
      </c>
      <c r="U111" s="4">
        <f>T111*RPI_inc</f>
        <v>167408.5727248747</v>
      </c>
      <c r="V111" s="3"/>
      <c r="W111" s="4"/>
      <c r="X111" s="3"/>
      <c r="Y111" s="4"/>
      <c r="Z111" s="13">
        <f>D111+F111+H111+J111+L111+N111+P111+R111+T111+V111+X111</f>
        <v>6565707.609417</v>
      </c>
      <c r="AC111" s="13">
        <f>E111+G111+I111+K111+M111+O111+Q111+S111+U111+W111+Y111</f>
        <v>6746926.715409402</v>
      </c>
      <c r="AF111" s="51"/>
      <c r="AG111" s="3"/>
      <c r="AH111" s="4"/>
      <c r="AI111" s="4">
        <v>7048031.212767</v>
      </c>
      <c r="AJ111" s="4">
        <f>AI111/$AI$680*$AJ$680</f>
        <v>4681435.159369083</v>
      </c>
      <c r="AK111" s="4"/>
      <c r="AL111" s="4"/>
      <c r="AM111" s="4">
        <v>33522.678301</v>
      </c>
      <c r="AN111" s="4">
        <f>AM111/$AM$680*$AN$680</f>
        <v>32863.07680497426</v>
      </c>
      <c r="AO111" s="3"/>
      <c r="AP111" s="4"/>
      <c r="AQ111" s="4"/>
      <c r="AR111" s="4"/>
      <c r="AS111" s="4">
        <v>231103.75189</v>
      </c>
      <c r="AT111" s="4">
        <f>AS111/$AS$680*$AT$680</f>
        <v>226473.92735297483</v>
      </c>
      <c r="AU111" s="3"/>
      <c r="AV111" s="4"/>
      <c r="AW111" s="3"/>
      <c r="AX111" s="4"/>
      <c r="AY111" s="4"/>
      <c r="AZ111" s="4"/>
      <c r="BA111" s="4">
        <v>22357.218113</v>
      </c>
      <c r="BB111" s="4">
        <f>BA111/$BA$680*$BB$680</f>
        <v>22357.218113</v>
      </c>
      <c r="BC111" s="4">
        <v>19234.825729</v>
      </c>
      <c r="BD111" s="4">
        <f>AG111+AI111+AK111+AM111+AO111+AQ111+AS111+AU111+AW111+AY111+BA111+BC111</f>
        <v>7354249.6868</v>
      </c>
      <c r="BG111" s="4">
        <f>AH111+AJ111+AL111+AN111+AP111+AR111+AT111+AV111+AX111+AZ111+BB111</f>
        <v>4963129.381640032</v>
      </c>
      <c r="BJ111" s="52"/>
      <c r="BK111" s="4">
        <f t="shared" si="2"/>
        <v>13919957.296217</v>
      </c>
      <c r="BL111" s="4">
        <f t="shared" si="3"/>
        <v>11710056.097049434</v>
      </c>
    </row>
    <row r="112" spans="1:64" ht="12.75">
      <c r="A112" s="5" t="s">
        <v>874</v>
      </c>
      <c r="B112" s="5" t="s">
        <v>240</v>
      </c>
      <c r="C112" s="5" t="s">
        <v>1344</v>
      </c>
      <c r="D112" s="6">
        <v>7879401.758276</v>
      </c>
      <c r="E112" s="6">
        <f>D112*RPI_inc</f>
        <v>8096879.93844073</v>
      </c>
      <c r="F112" s="6"/>
      <c r="G112" s="6"/>
      <c r="H112" s="6"/>
      <c r="I112" s="6"/>
      <c r="J112" s="6">
        <v>26442.989579</v>
      </c>
      <c r="K112" s="6">
        <f>J112*RPI_inc</f>
        <v>27172.838548271764</v>
      </c>
      <c r="L112" s="6">
        <v>326313.143456</v>
      </c>
      <c r="M112" s="6">
        <f>L112*RPI_inc</f>
        <v>335319.66333907435</v>
      </c>
      <c r="N112" s="6"/>
      <c r="O112" s="6"/>
      <c r="P112" s="6"/>
      <c r="Q112" s="6"/>
      <c r="R112" s="6"/>
      <c r="S112" s="6"/>
      <c r="T112" s="6"/>
      <c r="U112" s="6"/>
      <c r="V112" s="6">
        <v>46592.849582</v>
      </c>
      <c r="W112" s="6">
        <f>V112*RPI_inc</f>
        <v>47878.85179976221</v>
      </c>
      <c r="X112" s="6">
        <v>5283.645434</v>
      </c>
      <c r="Y112" s="6">
        <f>X112*RPI_inc</f>
        <v>5429.4785351507435</v>
      </c>
      <c r="Z112" s="14">
        <f>D112+F112+H112+J112+L112+N112+P112+R112+T112+V112+X112</f>
        <v>8284034.3863269985</v>
      </c>
      <c r="AC112" s="14">
        <f>E112+G112+I112+K112+M112+O112+Q112+S112+U112+W112+Y112</f>
        <v>8512680.77066299</v>
      </c>
      <c r="AF112" s="51"/>
      <c r="AG112" s="6">
        <v>9414794.696677</v>
      </c>
      <c r="AH112" s="6">
        <f>AG112/$AG$680*$AH$680</f>
        <v>6404977.344623434</v>
      </c>
      <c r="AI112" s="6"/>
      <c r="AJ112" s="6"/>
      <c r="AK112" s="6"/>
      <c r="AL112" s="6"/>
      <c r="AM112" s="6">
        <v>38192.553198</v>
      </c>
      <c r="AN112" s="6">
        <f>AM112/$AM$680*$AN$680</f>
        <v>37441.06595106091</v>
      </c>
      <c r="AO112" s="6">
        <v>412759.309613</v>
      </c>
      <c r="AP112" s="6">
        <f>AO112/$AO$680*$AP$680</f>
        <v>340651.7264022273</v>
      </c>
      <c r="AQ112" s="6"/>
      <c r="AR112" s="6"/>
      <c r="AS112" s="6"/>
      <c r="AT112" s="6"/>
      <c r="AU112" s="6">
        <v>66095.673181</v>
      </c>
      <c r="AV112" s="6">
        <f>AU112/$AU$680*$AV$680</f>
        <v>64771.54220955981</v>
      </c>
      <c r="AW112" s="6">
        <v>7812.794018</v>
      </c>
      <c r="AX112" s="6">
        <f>AW112/$AW$680*$AX$680</f>
        <v>7662.637325281433</v>
      </c>
      <c r="AY112" s="6"/>
      <c r="AZ112" s="6"/>
      <c r="BA112" s="6">
        <v>27651.781887</v>
      </c>
      <c r="BB112" s="6">
        <f>BA112/$BA$680*$BB$680</f>
        <v>27651.781887</v>
      </c>
      <c r="BC112" s="6">
        <v>24268.817199</v>
      </c>
      <c r="BD112" s="6">
        <f>AG112+AI112+AK112+AM112+AO112+AQ112+AS112+AU112+AW112+AY112+BA112+BC112</f>
        <v>9991575.625773</v>
      </c>
      <c r="BG112" s="6">
        <f>AH112+AJ112+AL112+AN112+AP112+AR112+AT112+AV112+AX112+AZ112+BB112</f>
        <v>6883156.098398564</v>
      </c>
      <c r="BJ112" s="52"/>
      <c r="BK112" s="6">
        <f t="shared" si="2"/>
        <v>18275610.012099996</v>
      </c>
      <c r="BL112" s="6">
        <f t="shared" si="3"/>
        <v>15395836.869061554</v>
      </c>
    </row>
    <row r="113" spans="1:64" ht="12.75">
      <c r="A113" t="s">
        <v>743</v>
      </c>
      <c r="B113" t="s">
        <v>109</v>
      </c>
      <c r="J113"/>
      <c r="K113"/>
      <c r="L113"/>
      <c r="M113"/>
      <c r="V113"/>
      <c r="X113"/>
      <c r="Z113" s="12">
        <f>Z114+Z115</f>
        <v>81478136.92605701</v>
      </c>
      <c r="AC113" s="12">
        <f>AC114+AC115</f>
        <v>83727002.70108618</v>
      </c>
      <c r="AF113" s="51"/>
      <c r="AG113"/>
      <c r="AM113"/>
      <c r="AO113"/>
      <c r="AU113"/>
      <c r="AW113"/>
      <c r="AY113"/>
      <c r="BA113"/>
      <c r="BC113"/>
      <c r="BD113" s="1">
        <f>BD114+BD115</f>
        <v>97547675.33981103</v>
      </c>
      <c r="BG113" s="1">
        <f>BG114+BG115</f>
        <v>68280737.43040608</v>
      </c>
      <c r="BJ113" s="52"/>
      <c r="BK113" s="1">
        <f t="shared" si="2"/>
        <v>179025812.26586804</v>
      </c>
      <c r="BL113" s="1">
        <f t="shared" si="3"/>
        <v>152007740.13149226</v>
      </c>
    </row>
    <row r="114" spans="1:64" ht="12.75">
      <c r="A114" s="3" t="s">
        <v>744</v>
      </c>
      <c r="B114" s="3" t="s">
        <v>110</v>
      </c>
      <c r="C114" s="3" t="s">
        <v>1344</v>
      </c>
      <c r="D114" s="3"/>
      <c r="E114" s="4"/>
      <c r="F114" s="4">
        <v>24576018.705122</v>
      </c>
      <c r="G114" s="4">
        <f>F114*RPI_inc</f>
        <v>25254337.692736834</v>
      </c>
      <c r="H114" s="4"/>
      <c r="I114" s="4"/>
      <c r="J114" s="4">
        <v>347620.997235</v>
      </c>
      <c r="K114" s="4">
        <f>J114*RPI_inc</f>
        <v>357215.6319782166</v>
      </c>
      <c r="L114" s="3"/>
      <c r="M114" s="4"/>
      <c r="N114" s="4"/>
      <c r="O114" s="4"/>
      <c r="P114" s="4"/>
      <c r="Q114" s="4"/>
      <c r="R114" s="4"/>
      <c r="S114" s="4"/>
      <c r="T114" s="4">
        <v>830213.305518</v>
      </c>
      <c r="U114" s="4">
        <f>T114*RPI_inc</f>
        <v>853127.8978146752</v>
      </c>
      <c r="V114" s="3"/>
      <c r="W114" s="4"/>
      <c r="X114" s="3"/>
      <c r="Y114" s="4"/>
      <c r="Z114" s="13">
        <f>D114+F114+H114+J114+L114+N114+P114+R114+T114+V114+X114</f>
        <v>25753853.007875003</v>
      </c>
      <c r="AC114" s="13">
        <f>E114+G114+I114+K114+M114+O114+Q114+S114+U114+W114+Y114</f>
        <v>26464681.222529728</v>
      </c>
      <c r="AF114" s="51"/>
      <c r="AG114" s="3"/>
      <c r="AH114" s="4"/>
      <c r="AI114" s="4">
        <v>27151064.749765</v>
      </c>
      <c r="AJ114" s="4">
        <f>AI114/$AI$680*$AJ$680</f>
        <v>18034248.89827576</v>
      </c>
      <c r="AK114" s="4"/>
      <c r="AL114" s="4"/>
      <c r="AM114" s="4">
        <v>502081.407617</v>
      </c>
      <c r="AN114" s="4">
        <f>AM114/$AM$680*$AN$680</f>
        <v>492202.3148840962</v>
      </c>
      <c r="AO114" s="3"/>
      <c r="AP114" s="4"/>
      <c r="AQ114" s="4"/>
      <c r="AR114" s="4"/>
      <c r="AS114" s="4">
        <v>1177723.785689</v>
      </c>
      <c r="AT114" s="4">
        <f>AS114/$AS$680*$AT$680</f>
        <v>1154129.817887835</v>
      </c>
      <c r="AU114" s="3"/>
      <c r="AV114" s="4"/>
      <c r="AW114" s="3"/>
      <c r="AX114" s="4"/>
      <c r="AY114" s="4"/>
      <c r="AZ114" s="4"/>
      <c r="BA114" s="4">
        <v>338850.909726</v>
      </c>
      <c r="BB114" s="4">
        <f>BA114/$BA$680*$BB$680</f>
        <v>338850.909726</v>
      </c>
      <c r="BC114" s="4">
        <v>75448.208163</v>
      </c>
      <c r="BD114" s="4">
        <f>AG114+AI114+AK114+AM114+AO114+AQ114+AS114+AU114+AW114+AY114+BA114+BC114</f>
        <v>29245169.060960002</v>
      </c>
      <c r="BG114" s="4">
        <f>AH114+AJ114+AL114+AN114+AP114+AR114+AT114+AV114+AX114+AZ114+BB114</f>
        <v>20019431.940773692</v>
      </c>
      <c r="BJ114" s="52"/>
      <c r="BK114" s="4">
        <f t="shared" si="2"/>
        <v>54999022.068835005</v>
      </c>
      <c r="BL114" s="4">
        <f t="shared" si="3"/>
        <v>46484113.16330342</v>
      </c>
    </row>
    <row r="115" spans="1:64" ht="12.75">
      <c r="A115" s="5" t="s">
        <v>745</v>
      </c>
      <c r="B115" s="5" t="s">
        <v>111</v>
      </c>
      <c r="C115" s="5" t="s">
        <v>1344</v>
      </c>
      <c r="D115" s="6">
        <v>49621673.92584</v>
      </c>
      <c r="E115" s="6">
        <f>D115*RPI_inc</f>
        <v>50991274.267742164</v>
      </c>
      <c r="F115" s="6"/>
      <c r="G115" s="6"/>
      <c r="H115" s="6"/>
      <c r="I115" s="6"/>
      <c r="J115" s="6">
        <v>657373.327996</v>
      </c>
      <c r="K115" s="6">
        <f>J115*RPI_inc</f>
        <v>675517.3901275244</v>
      </c>
      <c r="L115" s="6">
        <v>3893693.144157</v>
      </c>
      <c r="M115" s="6">
        <f>L115*RPI_inc</f>
        <v>4001162.3816815033</v>
      </c>
      <c r="N115" s="6"/>
      <c r="O115" s="6"/>
      <c r="P115" s="6"/>
      <c r="Q115" s="6"/>
      <c r="R115" s="6"/>
      <c r="S115" s="6"/>
      <c r="T115" s="6"/>
      <c r="U115" s="6"/>
      <c r="V115" s="6">
        <v>54738.452655</v>
      </c>
      <c r="W115" s="6">
        <f>V115*RPI_inc</f>
        <v>56249.28043528662</v>
      </c>
      <c r="X115" s="6">
        <v>1496805.067534</v>
      </c>
      <c r="Y115" s="6">
        <f>X115*RPI_inc</f>
        <v>1538118.1585699702</v>
      </c>
      <c r="Z115" s="14">
        <f>D115+F115+H115+J115+L115+N115+P115+R115+T115+V115+X115</f>
        <v>55724283.918182</v>
      </c>
      <c r="AC115" s="14">
        <f>E115+G115+I115+K115+M115+O115+Q115+S115+U115+W115+Y115</f>
        <v>57262321.47855645</v>
      </c>
      <c r="AF115" s="51"/>
      <c r="AG115" s="6">
        <v>59291033.361324</v>
      </c>
      <c r="AH115" s="6">
        <f>AG115/$AG$680*$AH$680</f>
        <v>40336272.60641486</v>
      </c>
      <c r="AI115" s="6"/>
      <c r="AJ115" s="6"/>
      <c r="AK115" s="6"/>
      <c r="AL115" s="6"/>
      <c r="AM115" s="6">
        <v>949467.749287</v>
      </c>
      <c r="AN115" s="6">
        <f>AM115/$AM$680*$AN$680</f>
        <v>930785.7590762355</v>
      </c>
      <c r="AO115" s="6">
        <v>4925201.838362</v>
      </c>
      <c r="AP115" s="6">
        <f>AO115/$AO$680*$AP$680</f>
        <v>4064786.596068569</v>
      </c>
      <c r="AQ115" s="6"/>
      <c r="AR115" s="6"/>
      <c r="AS115" s="6"/>
      <c r="AT115" s="6"/>
      <c r="AU115" s="6">
        <v>77650.8608</v>
      </c>
      <c r="AV115" s="6">
        <f>AU115/$AU$680*$AV$680</f>
        <v>76095.23839998746</v>
      </c>
      <c r="AW115" s="6">
        <v>2213288.121634</v>
      </c>
      <c r="AX115" s="6">
        <f>AW115/$AW$680*$AX$680</f>
        <v>2170750.199398732</v>
      </c>
      <c r="AY115" s="6"/>
      <c r="AZ115" s="6"/>
      <c r="BA115" s="6">
        <v>682615.090274</v>
      </c>
      <c r="BB115" s="6">
        <f>BA115/$BA$680*$BB$680</f>
        <v>682615.090274</v>
      </c>
      <c r="BC115" s="6">
        <v>163249.25717</v>
      </c>
      <c r="BD115" s="6">
        <f>AG115+AI115+AK115+AM115+AO115+AQ115+AS115+AU115+AW115+AY115+BA115+BC115</f>
        <v>68302506.27885102</v>
      </c>
      <c r="BG115" s="6">
        <f>AH115+AJ115+AL115+AN115+AP115+AR115+AT115+AV115+AX115+AZ115+BB115</f>
        <v>48261305.48963239</v>
      </c>
      <c r="BJ115" s="52"/>
      <c r="BK115" s="6">
        <f t="shared" si="2"/>
        <v>124026790.19703302</v>
      </c>
      <c r="BL115" s="6">
        <f t="shared" si="3"/>
        <v>105523626.96818884</v>
      </c>
    </row>
    <row r="116" spans="1:64" ht="12.75">
      <c r="A116" t="s">
        <v>746</v>
      </c>
      <c r="B116" t="s">
        <v>112</v>
      </c>
      <c r="J116"/>
      <c r="K116"/>
      <c r="L116"/>
      <c r="M116"/>
      <c r="V116"/>
      <c r="X116"/>
      <c r="Z116" s="12">
        <f>Z117+Z118</f>
        <v>74353439.19386</v>
      </c>
      <c r="AC116" s="12">
        <f>AC117+AC118</f>
        <v>76405657.26078182</v>
      </c>
      <c r="AF116" s="51"/>
      <c r="AG116"/>
      <c r="AM116"/>
      <c r="AO116"/>
      <c r="AU116"/>
      <c r="AW116"/>
      <c r="AY116"/>
      <c r="BA116"/>
      <c r="BC116"/>
      <c r="BD116" s="1">
        <f>BD117+BD118</f>
        <v>89931609.80175</v>
      </c>
      <c r="BG116" s="1">
        <f>BG117+BG118</f>
        <v>63423550.36800162</v>
      </c>
      <c r="BJ116" s="52"/>
      <c r="BK116" s="1">
        <f t="shared" si="2"/>
        <v>164285048.99561</v>
      </c>
      <c r="BL116" s="1">
        <f t="shared" si="3"/>
        <v>139829207.62878343</v>
      </c>
    </row>
    <row r="117" spans="1:64" ht="12.75">
      <c r="A117" s="3" t="s">
        <v>747</v>
      </c>
      <c r="B117" s="3" t="s">
        <v>113</v>
      </c>
      <c r="C117" s="3" t="s">
        <v>1344</v>
      </c>
      <c r="D117" s="3"/>
      <c r="E117" s="4"/>
      <c r="F117" s="4">
        <v>12995934.749858</v>
      </c>
      <c r="G117" s="4">
        <f>F117*RPI_inc</f>
        <v>13354633.585841341</v>
      </c>
      <c r="H117" s="4"/>
      <c r="I117" s="4"/>
      <c r="J117" s="4">
        <v>139176.239151</v>
      </c>
      <c r="K117" s="4">
        <f>J117*RPI_inc</f>
        <v>143017.62154794903</v>
      </c>
      <c r="L117" s="3"/>
      <c r="M117" s="4"/>
      <c r="N117" s="4"/>
      <c r="O117" s="4"/>
      <c r="P117" s="4"/>
      <c r="Q117" s="4"/>
      <c r="R117" s="4"/>
      <c r="S117" s="4"/>
      <c r="T117" s="4">
        <v>162912.061474</v>
      </c>
      <c r="U117" s="4">
        <f>T117*RPI_inc</f>
        <v>167408.5727248747</v>
      </c>
      <c r="V117" s="3"/>
      <c r="W117" s="4"/>
      <c r="X117" s="3"/>
      <c r="Y117" s="4"/>
      <c r="Z117" s="13">
        <f>D117+F117+H117+J117+L117+N117+P117+R117+T117+V117+X117</f>
        <v>13298023.050482998</v>
      </c>
      <c r="AC117" s="13">
        <f>E117+G117+I117+K117+M117+O117+Q117+S117+U117+W117+Y117</f>
        <v>13665059.780114165</v>
      </c>
      <c r="AF117" s="51"/>
      <c r="AG117" s="3"/>
      <c r="AH117" s="4"/>
      <c r="AI117" s="4">
        <v>14357633.354323</v>
      </c>
      <c r="AJ117" s="4">
        <f>AI117/$AI$680*$AJ$680</f>
        <v>9536610.65922978</v>
      </c>
      <c r="AK117" s="4"/>
      <c r="AL117" s="4"/>
      <c r="AM117" s="4">
        <v>201017.207291</v>
      </c>
      <c r="AN117" s="4">
        <f>AM117/$AM$680*$AN$680</f>
        <v>197061.93708658725</v>
      </c>
      <c r="AO117" s="3"/>
      <c r="AP117" s="4"/>
      <c r="AQ117" s="4"/>
      <c r="AR117" s="4"/>
      <c r="AS117" s="4">
        <v>231103.75189</v>
      </c>
      <c r="AT117" s="4">
        <f>AS117/$AS$680*$AT$680</f>
        <v>226473.92735297483</v>
      </c>
      <c r="AU117" s="3"/>
      <c r="AV117" s="4"/>
      <c r="AW117" s="3"/>
      <c r="AX117" s="4"/>
      <c r="AY117" s="4"/>
      <c r="AZ117" s="4"/>
      <c r="BA117" s="4">
        <v>153943.086198</v>
      </c>
      <c r="BB117" s="4">
        <f>BA117/$BA$680*$BB$680</f>
        <v>153943.086198</v>
      </c>
      <c r="BC117" s="4">
        <v>38957.743953</v>
      </c>
      <c r="BD117" s="4">
        <f>AG117+AI117+AK117+AM117+AO117+AQ117+AS117+AU117+AW117+AY117+BA117+BC117</f>
        <v>14982655.143655</v>
      </c>
      <c r="BG117" s="4">
        <f>AH117+AJ117+AL117+AN117+AP117+AR117+AT117+AV117+AX117+AZ117+BB117</f>
        <v>10114089.609867342</v>
      </c>
      <c r="BJ117" s="52"/>
      <c r="BK117" s="4">
        <f t="shared" si="2"/>
        <v>28280678.194137998</v>
      </c>
      <c r="BL117" s="4">
        <f t="shared" si="3"/>
        <v>23779149.38998151</v>
      </c>
    </row>
    <row r="118" spans="1:64" ht="12.75">
      <c r="A118" s="5" t="s">
        <v>748</v>
      </c>
      <c r="B118" s="5" t="s">
        <v>114</v>
      </c>
      <c r="C118" s="5" t="s">
        <v>1344</v>
      </c>
      <c r="D118" s="6">
        <v>52985783.581449</v>
      </c>
      <c r="E118" s="6">
        <f>D118*RPI_inc</f>
        <v>54448236.206839316</v>
      </c>
      <c r="F118" s="6"/>
      <c r="G118" s="6"/>
      <c r="H118" s="6"/>
      <c r="I118" s="6"/>
      <c r="J118" s="6">
        <v>655964.543212</v>
      </c>
      <c r="K118" s="6">
        <f>J118*RPI_inc</f>
        <v>674069.7216870659</v>
      </c>
      <c r="L118" s="6">
        <v>5149073.06754</v>
      </c>
      <c r="M118" s="6">
        <f>L118*RPI_inc</f>
        <v>5291191.857089937</v>
      </c>
      <c r="N118" s="6"/>
      <c r="O118" s="6"/>
      <c r="P118" s="6"/>
      <c r="Q118" s="6"/>
      <c r="R118" s="6"/>
      <c r="S118" s="6"/>
      <c r="T118" s="6"/>
      <c r="U118" s="6"/>
      <c r="V118" s="6">
        <v>57915.237854</v>
      </c>
      <c r="W118" s="6">
        <f>V118*RPI_inc</f>
        <v>59513.74760368578</v>
      </c>
      <c r="X118" s="6">
        <v>2206679.713322</v>
      </c>
      <c r="Y118" s="6">
        <f>X118*RPI_inc</f>
        <v>2267585.9474476604</v>
      </c>
      <c r="Z118" s="14">
        <f>D118+F118+H118+J118+L118+N118+P118+R118+T118+V118+X118</f>
        <v>61055416.14337699</v>
      </c>
      <c r="AC118" s="14">
        <f>E118+G118+I118+K118+M118+O118+Q118+S118+U118+W118+Y118</f>
        <v>62740597.48066766</v>
      </c>
      <c r="AF118" s="51"/>
      <c r="AG118" s="6">
        <v>63310678.85172</v>
      </c>
      <c r="AH118" s="6">
        <f>AG118/$AG$680*$AH$680</f>
        <v>43070876.93172121</v>
      </c>
      <c r="AI118" s="6"/>
      <c r="AJ118" s="6"/>
      <c r="AK118" s="6"/>
      <c r="AL118" s="6"/>
      <c r="AM118" s="6">
        <v>947432.991166</v>
      </c>
      <c r="AN118" s="6">
        <f>AM118/$AM$680*$AN$680</f>
        <v>928791.0374191662</v>
      </c>
      <c r="AO118" s="6">
        <v>6513154.272612</v>
      </c>
      <c r="AP118" s="6">
        <f>AO118/$AO$680*$AP$680</f>
        <v>5375329.388377874</v>
      </c>
      <c r="AQ118" s="6"/>
      <c r="AR118" s="6"/>
      <c r="AS118" s="6"/>
      <c r="AT118" s="6"/>
      <c r="AU118" s="6">
        <v>82157.383971</v>
      </c>
      <c r="AV118" s="6">
        <f>AU118/$AU$680*$AV$680</f>
        <v>80511.47991385247</v>
      </c>
      <c r="AW118" s="6">
        <v>3262961.960567</v>
      </c>
      <c r="AX118" s="6">
        <f>AW118/$AW$680*$AX$680</f>
        <v>3200250.006900179</v>
      </c>
      <c r="AY118" s="6"/>
      <c r="AZ118" s="6"/>
      <c r="BA118" s="6">
        <v>653701.913802</v>
      </c>
      <c r="BB118" s="6">
        <f>BA118/$BA$680*$BB$680</f>
        <v>653701.913802</v>
      </c>
      <c r="BC118" s="6">
        <v>178867.284257</v>
      </c>
      <c r="BD118" s="6">
        <f>AG118+AI118+AK118+AM118+AO118+AQ118+AS118+AU118+AW118+AY118+BA118+BC118</f>
        <v>74948954.658095</v>
      </c>
      <c r="BG118" s="6">
        <f>AH118+AJ118+AL118+AN118+AP118+AR118+AT118+AV118+AX118+AZ118+BB118</f>
        <v>53309460.758134276</v>
      </c>
      <c r="BJ118" s="52"/>
      <c r="BK118" s="6">
        <f t="shared" si="2"/>
        <v>136004370.801472</v>
      </c>
      <c r="BL118" s="6">
        <f t="shared" si="3"/>
        <v>116050058.23880193</v>
      </c>
    </row>
    <row r="119" spans="1:64" ht="12.75">
      <c r="A119" t="s">
        <v>749</v>
      </c>
      <c r="B119" t="s">
        <v>115</v>
      </c>
      <c r="J119"/>
      <c r="K119"/>
      <c r="L119"/>
      <c r="M119"/>
      <c r="V119"/>
      <c r="X119"/>
      <c r="Z119" s="12">
        <f>Z120+Z121</f>
        <v>98889128.00597902</v>
      </c>
      <c r="AC119" s="12">
        <f>AC120+AC121</f>
        <v>101618551.92121834</v>
      </c>
      <c r="AF119" s="51"/>
      <c r="AG119"/>
      <c r="AM119"/>
      <c r="AO119"/>
      <c r="AU119"/>
      <c r="AW119"/>
      <c r="AY119"/>
      <c r="BA119"/>
      <c r="BC119"/>
      <c r="BD119" s="1">
        <f>BD120+BD121</f>
        <v>118196779.105961</v>
      </c>
      <c r="BG119" s="1">
        <f>BG120+BG121</f>
        <v>82067898.84771459</v>
      </c>
      <c r="BJ119" s="52"/>
      <c r="BK119" s="1">
        <f t="shared" si="2"/>
        <v>217085907.11194003</v>
      </c>
      <c r="BL119" s="1">
        <f t="shared" si="3"/>
        <v>183686450.76893294</v>
      </c>
    </row>
    <row r="120" spans="1:64" ht="12.75">
      <c r="A120" s="3" t="s">
        <v>750</v>
      </c>
      <c r="B120" s="3" t="s">
        <v>116</v>
      </c>
      <c r="C120" s="3" t="s">
        <v>1344</v>
      </c>
      <c r="D120" s="3"/>
      <c r="E120" s="4"/>
      <c r="F120" s="4">
        <v>22429576.034922</v>
      </c>
      <c r="G120" s="4">
        <f>F120*RPI_inc</f>
        <v>23048651.381958064</v>
      </c>
      <c r="H120" s="4"/>
      <c r="I120" s="4"/>
      <c r="J120" s="4">
        <v>167641.479374</v>
      </c>
      <c r="K120" s="4">
        <f>J120*RPI_inc</f>
        <v>172268.5265754055</v>
      </c>
      <c r="L120" s="3"/>
      <c r="M120" s="4"/>
      <c r="N120" s="4"/>
      <c r="O120" s="4"/>
      <c r="P120" s="4"/>
      <c r="Q120" s="4"/>
      <c r="R120" s="4"/>
      <c r="S120" s="4"/>
      <c r="T120" s="4">
        <v>404982.279059</v>
      </c>
      <c r="U120" s="4">
        <f>T120*RPI_inc</f>
        <v>416160.1338950234</v>
      </c>
      <c r="V120" s="3"/>
      <c r="W120" s="4"/>
      <c r="X120" s="3"/>
      <c r="Y120" s="4"/>
      <c r="Z120" s="13">
        <f>D120+F120+H120+J120+L120+N120+P120+R120+T120+V120+X120</f>
        <v>23002199.793355</v>
      </c>
      <c r="AC120" s="13">
        <f>E120+G120+I120+K120+M120+O120+Q120+S120+U120+W120+Y120</f>
        <v>23637080.042428493</v>
      </c>
      <c r="AF120" s="51"/>
      <c r="AG120" s="3"/>
      <c r="AH120" s="4"/>
      <c r="AI120" s="4">
        <v>24779720.366466</v>
      </c>
      <c r="AJ120" s="4">
        <f>AI120/$AI$680*$AJ$680</f>
        <v>16459157.268312605</v>
      </c>
      <c r="AK120" s="4"/>
      <c r="AL120" s="4"/>
      <c r="AM120" s="4">
        <v>242130.569236</v>
      </c>
      <c r="AN120" s="4">
        <f>AM120/$AM$680*$AN$680</f>
        <v>237366.3411433758</v>
      </c>
      <c r="AO120" s="3"/>
      <c r="AP120" s="4"/>
      <c r="AQ120" s="4"/>
      <c r="AR120" s="4"/>
      <c r="AS120" s="4">
        <v>574499.661304</v>
      </c>
      <c r="AT120" s="4">
        <f>AS120/$AS$680*$AT$680</f>
        <v>562990.4036365437</v>
      </c>
      <c r="AU120" s="3"/>
      <c r="AV120" s="4"/>
      <c r="AW120" s="3"/>
      <c r="AX120" s="4"/>
      <c r="AY120" s="4"/>
      <c r="AZ120" s="4"/>
      <c r="BA120" s="4">
        <v>200377.075703</v>
      </c>
      <c r="BB120" s="4">
        <f>BA120/$BA$680*$BB$680</f>
        <v>200377.07570299998</v>
      </c>
      <c r="BC120" s="4">
        <v>67386.994781</v>
      </c>
      <c r="BD120" s="4">
        <f>AG120+AI120+AK120+AM120+AO120+AQ120+AS120+AU120+AW120+AY120+BA120+BC120</f>
        <v>25864114.667489998</v>
      </c>
      <c r="BG120" s="4">
        <f>AH120+AJ120+AL120+AN120+AP120+AR120+AT120+AV120+AX120+AZ120+BB120</f>
        <v>17459891.088795524</v>
      </c>
      <c r="BJ120" s="52"/>
      <c r="BK120" s="4">
        <f t="shared" si="2"/>
        <v>48866314.46084499</v>
      </c>
      <c r="BL120" s="4">
        <f t="shared" si="3"/>
        <v>41096971.13122402</v>
      </c>
    </row>
    <row r="121" spans="1:64" ht="12.75">
      <c r="A121" s="5" t="s">
        <v>751</v>
      </c>
      <c r="B121" s="5" t="s">
        <v>117</v>
      </c>
      <c r="C121" s="5" t="s">
        <v>1344</v>
      </c>
      <c r="D121" s="6">
        <v>68403428.848019</v>
      </c>
      <c r="E121" s="6">
        <f>D121*RPI_inc</f>
        <v>70291421.57630828</v>
      </c>
      <c r="F121" s="6"/>
      <c r="G121" s="6"/>
      <c r="H121" s="6"/>
      <c r="I121" s="6"/>
      <c r="J121" s="6">
        <v>605931.782451</v>
      </c>
      <c r="K121" s="6">
        <f>J121*RPI_inc</f>
        <v>622656.0142383948</v>
      </c>
      <c r="L121" s="6">
        <v>6027006.967438</v>
      </c>
      <c r="M121" s="6">
        <f>L121*RPI_inc</f>
        <v>6193357.478216544</v>
      </c>
      <c r="N121" s="6"/>
      <c r="O121" s="6"/>
      <c r="P121" s="6"/>
      <c r="Q121" s="6"/>
      <c r="R121" s="6"/>
      <c r="S121" s="6"/>
      <c r="T121" s="6"/>
      <c r="U121" s="6"/>
      <c r="V121" s="6">
        <v>53272.244102</v>
      </c>
      <c r="W121" s="6">
        <f>V121*RPI_inc</f>
        <v>54742.60328103609</v>
      </c>
      <c r="X121" s="6">
        <v>797288.370614</v>
      </c>
      <c r="Y121" s="6">
        <f>X121*RPI_inc</f>
        <v>819294.2067455966</v>
      </c>
      <c r="Z121" s="14">
        <f>D121+F121+H121+J121+L121+N121+P121+R121+T121+V121+X121</f>
        <v>75886928.21262401</v>
      </c>
      <c r="AC121" s="14">
        <f>E121+G121+I121+K121+M121+O121+Q121+S121+U121+W121+Y121</f>
        <v>77981471.87878984</v>
      </c>
      <c r="AF121" s="51"/>
      <c r="AG121" s="6">
        <v>81732631.348112</v>
      </c>
      <c r="AH121" s="6">
        <f>AG121/$AG$680*$AH$680</f>
        <v>55603512.23440772</v>
      </c>
      <c r="AI121" s="6"/>
      <c r="AJ121" s="6"/>
      <c r="AK121" s="6"/>
      <c r="AL121" s="6"/>
      <c r="AM121" s="6">
        <v>875168.88989</v>
      </c>
      <c r="AN121" s="6">
        <f>AM121/$AM$680*$AN$680</f>
        <v>857948.8245997691</v>
      </c>
      <c r="AO121" s="6">
        <v>7623668.506181</v>
      </c>
      <c r="AP121" s="6">
        <f>AO121/$AO$680*$AP$680</f>
        <v>6291840.735424694</v>
      </c>
      <c r="AQ121" s="6"/>
      <c r="AR121" s="6"/>
      <c r="AS121" s="6"/>
      <c r="AT121" s="6"/>
      <c r="AU121" s="6">
        <v>75570.927029</v>
      </c>
      <c r="AV121" s="6">
        <f>AU121/$AU$680*$AV$680</f>
        <v>74056.97308612207</v>
      </c>
      <c r="AW121" s="6">
        <v>1178930.321972</v>
      </c>
      <c r="AX121" s="6">
        <f>AW121/$AW$680*$AX$680</f>
        <v>1156272.067103754</v>
      </c>
      <c r="AY121" s="6"/>
      <c r="AZ121" s="6"/>
      <c r="BA121" s="6">
        <v>624376.924297</v>
      </c>
      <c r="BB121" s="6">
        <f>BA121/$BA$680*$BB$680</f>
        <v>624376.924297</v>
      </c>
      <c r="BC121" s="6">
        <v>222317.52099</v>
      </c>
      <c r="BD121" s="6">
        <f>AG121+AI121+AK121+AM121+AO121+AQ121+AS121+AU121+AW121+AY121+BA121+BC121</f>
        <v>92332664.438471</v>
      </c>
      <c r="BG121" s="6">
        <f>AH121+AJ121+AL121+AN121+AP121+AR121+AT121+AV121+AX121+AZ121+BB121</f>
        <v>64608007.75891906</v>
      </c>
      <c r="BJ121" s="52"/>
      <c r="BK121" s="6">
        <f t="shared" si="2"/>
        <v>168219592.65109503</v>
      </c>
      <c r="BL121" s="6">
        <f t="shared" si="3"/>
        <v>142589479.6377089</v>
      </c>
    </row>
    <row r="122" spans="1:64" ht="12.75">
      <c r="A122" t="s">
        <v>752</v>
      </c>
      <c r="B122" t="s">
        <v>118</v>
      </c>
      <c r="J122"/>
      <c r="K122"/>
      <c r="L122"/>
      <c r="M122"/>
      <c r="V122"/>
      <c r="X122"/>
      <c r="Z122" s="12">
        <f>Z123+Z124</f>
        <v>55088968.241551995</v>
      </c>
      <c r="AC122" s="12">
        <f>AC123+AC124</f>
        <v>56609470.549705245</v>
      </c>
      <c r="AF122" s="51"/>
      <c r="AG122"/>
      <c r="AM122"/>
      <c r="AO122"/>
      <c r="AU122"/>
      <c r="AW122"/>
      <c r="AY122"/>
      <c r="BA122"/>
      <c r="BC122"/>
      <c r="BD122" s="1">
        <f>BD123+BD124</f>
        <v>66053782.88158599</v>
      </c>
      <c r="BG122" s="1">
        <f>BG123+BG124</f>
        <v>46590601.54415687</v>
      </c>
      <c r="BJ122" s="52"/>
      <c r="BK122" s="1">
        <f t="shared" si="2"/>
        <v>121142751.12313798</v>
      </c>
      <c r="BL122" s="1">
        <f t="shared" si="3"/>
        <v>103200072.09386212</v>
      </c>
    </row>
    <row r="123" spans="1:64" ht="12.75">
      <c r="A123" s="3" t="s">
        <v>753</v>
      </c>
      <c r="B123" s="3" t="s">
        <v>119</v>
      </c>
      <c r="C123" s="3" t="s">
        <v>1344</v>
      </c>
      <c r="D123" s="3"/>
      <c r="E123" s="4"/>
      <c r="F123" s="4">
        <v>17375777.298414</v>
      </c>
      <c r="G123" s="4">
        <f>F123*RPI_inc</f>
        <v>17855363.508348994</v>
      </c>
      <c r="H123" s="4"/>
      <c r="I123" s="4"/>
      <c r="J123" s="4">
        <v>216380.838617</v>
      </c>
      <c r="K123" s="4">
        <f>J123*RPI_inc</f>
        <v>222353.13352574946</v>
      </c>
      <c r="L123" s="3"/>
      <c r="M123" s="4"/>
      <c r="N123" s="4"/>
      <c r="O123" s="4"/>
      <c r="P123" s="4"/>
      <c r="Q123" s="4"/>
      <c r="R123" s="4"/>
      <c r="S123" s="4"/>
      <c r="T123" s="4">
        <v>647971.32067</v>
      </c>
      <c r="U123" s="4">
        <f>T123*RPI_inc</f>
        <v>665855.8794146073</v>
      </c>
      <c r="V123" s="3"/>
      <c r="W123" s="4"/>
      <c r="X123" s="3"/>
      <c r="Y123" s="4"/>
      <c r="Z123" s="13">
        <f>D123+F123+H123+J123+L123+N123+P123+R123+T123+V123+X123</f>
        <v>18240129.457701</v>
      </c>
      <c r="AC123" s="13">
        <f>E123+G123+I123+K123+M123+O123+Q123+S123+U123+W123+Y123</f>
        <v>18743572.52128935</v>
      </c>
      <c r="AF123" s="51"/>
      <c r="AG123" s="3"/>
      <c r="AH123" s="4"/>
      <c r="AI123" s="4">
        <v>19196390.602047</v>
      </c>
      <c r="AJ123" s="4">
        <f>AI123/$AI$680*$AJ$680</f>
        <v>12750604.414835466</v>
      </c>
      <c r="AK123" s="4"/>
      <c r="AL123" s="4"/>
      <c r="AM123" s="4">
        <v>312526.564558</v>
      </c>
      <c r="AN123" s="4">
        <f>AM123/$AM$680*$AN$680</f>
        <v>306377.20537854295</v>
      </c>
      <c r="AO123" s="3"/>
      <c r="AP123" s="4"/>
      <c r="AQ123" s="4"/>
      <c r="AR123" s="4"/>
      <c r="AS123" s="4">
        <v>919198.995878</v>
      </c>
      <c r="AT123" s="4">
        <f>AS123/$AS$680*$AT$680</f>
        <v>900784.1928697368</v>
      </c>
      <c r="AU123" s="3"/>
      <c r="AV123" s="4"/>
      <c r="AW123" s="3"/>
      <c r="AX123" s="4"/>
      <c r="AY123" s="4"/>
      <c r="AZ123" s="4"/>
      <c r="BA123" s="4">
        <v>220994.121401</v>
      </c>
      <c r="BB123" s="4">
        <f>BA123/$BA$680*$BB$680</f>
        <v>220994.121401</v>
      </c>
      <c r="BC123" s="4">
        <v>53436.085227</v>
      </c>
      <c r="BD123" s="4">
        <f>AG123+AI123+AK123+AM123+AO123+AQ123+AS123+AU123+AW123+AY123+BA123+BC123</f>
        <v>20702546.369111</v>
      </c>
      <c r="BG123" s="4">
        <f>AH123+AJ123+AL123+AN123+AP123+AR123+AT123+AV123+AX123+AZ123+BB123</f>
        <v>14178759.934484746</v>
      </c>
      <c r="BJ123" s="52"/>
      <c r="BK123" s="4">
        <f t="shared" si="2"/>
        <v>38942675.826812</v>
      </c>
      <c r="BL123" s="4">
        <f t="shared" si="3"/>
        <v>32922332.455774095</v>
      </c>
    </row>
    <row r="124" spans="1:64" ht="12.75">
      <c r="A124" s="5" t="s">
        <v>754</v>
      </c>
      <c r="B124" s="5" t="s">
        <v>120</v>
      </c>
      <c r="C124" s="5" t="s">
        <v>1344</v>
      </c>
      <c r="D124" s="6">
        <v>31761488.990719</v>
      </c>
      <c r="E124" s="6">
        <f>D124*RPI_inc</f>
        <v>32638133.06052653</v>
      </c>
      <c r="F124" s="6"/>
      <c r="G124" s="6"/>
      <c r="H124" s="6"/>
      <c r="I124" s="6"/>
      <c r="J124" s="6">
        <v>443200.817394</v>
      </c>
      <c r="K124" s="6">
        <f>J124*RPI_inc</f>
        <v>455433.53634542675</v>
      </c>
      <c r="L124" s="6">
        <v>2879327.09387</v>
      </c>
      <c r="M124" s="6">
        <f>L124*RPI_inc</f>
        <v>2958798.966949214</v>
      </c>
      <c r="N124" s="6"/>
      <c r="O124" s="6"/>
      <c r="P124" s="6"/>
      <c r="Q124" s="6"/>
      <c r="R124" s="6"/>
      <c r="S124" s="6"/>
      <c r="T124" s="6"/>
      <c r="U124" s="6"/>
      <c r="V124" s="6">
        <v>64798.272451</v>
      </c>
      <c r="W124" s="6">
        <f>V124*RPI_inc</f>
        <v>66586.7598010276</v>
      </c>
      <c r="X124" s="6">
        <v>1700023.609417</v>
      </c>
      <c r="Y124" s="6">
        <f>X124*RPI_inc</f>
        <v>1746945.70479369</v>
      </c>
      <c r="Z124" s="14">
        <f>D124+F124+H124+J124+L124+N124+P124+R124+T124+V124+X124</f>
        <v>36848838.783851</v>
      </c>
      <c r="AC124" s="14">
        <f>E124+G124+I124+K124+M124+O124+Q124+S124+U124+W124+Y124</f>
        <v>37865898.028415896</v>
      </c>
      <c r="AF124" s="51"/>
      <c r="AG124" s="6">
        <v>37950583.976036</v>
      </c>
      <c r="AH124" s="6">
        <f>AG124/$AG$680*$AH$680</f>
        <v>25818155.192224577</v>
      </c>
      <c r="AI124" s="6"/>
      <c r="AJ124" s="6"/>
      <c r="AK124" s="6"/>
      <c r="AL124" s="6"/>
      <c r="AM124" s="6">
        <v>640130.751663</v>
      </c>
      <c r="AN124" s="6">
        <f>AM124/$AM$680*$AN$680</f>
        <v>627535.3618299508</v>
      </c>
      <c r="AO124" s="6">
        <v>3642112.14673</v>
      </c>
      <c r="AP124" s="6">
        <f>AO124/$AO$680*$AP$680</f>
        <v>3005848.1096340623</v>
      </c>
      <c r="AQ124" s="6"/>
      <c r="AR124" s="6"/>
      <c r="AS124" s="6"/>
      <c r="AT124" s="6"/>
      <c r="AU124" s="6">
        <v>91921.51751</v>
      </c>
      <c r="AV124" s="6">
        <f>AU124/$AU$680*$AV$680</f>
        <v>90080.0031956899</v>
      </c>
      <c r="AW124" s="6">
        <v>2513782.283902</v>
      </c>
      <c r="AX124" s="6">
        <f>AW124/$AW$680*$AX$680</f>
        <v>2465469.064188846</v>
      </c>
      <c r="AY124" s="6"/>
      <c r="AZ124" s="6"/>
      <c r="BA124" s="6">
        <v>404753.878599</v>
      </c>
      <c r="BB124" s="6">
        <f>BA124/$BA$680*$BB$680</f>
        <v>404753.878599</v>
      </c>
      <c r="BC124" s="6">
        <v>107951.958035</v>
      </c>
      <c r="BD124" s="6">
        <f>AG124+AI124+AK124+AM124+AO124+AQ124+AS124+AU124+AW124+AY124+BA124+BC124</f>
        <v>45351236.51247499</v>
      </c>
      <c r="BG124" s="6">
        <f>AH124+AJ124+AL124+AN124+AP124+AR124+AT124+AV124+AX124+AZ124+BB124</f>
        <v>32411841.609672125</v>
      </c>
      <c r="BJ124" s="52"/>
      <c r="BK124" s="6">
        <f t="shared" si="2"/>
        <v>82200075.29632598</v>
      </c>
      <c r="BL124" s="6">
        <f t="shared" si="3"/>
        <v>70277739.63808802</v>
      </c>
    </row>
    <row r="125" spans="1:64" ht="12.75">
      <c r="A125" t="s">
        <v>755</v>
      </c>
      <c r="B125" t="s">
        <v>121</v>
      </c>
      <c r="J125"/>
      <c r="K125"/>
      <c r="L125"/>
      <c r="M125"/>
      <c r="V125"/>
      <c r="X125"/>
      <c r="Z125" s="12">
        <f>Z126+Z127</f>
        <v>75927213.39842801</v>
      </c>
      <c r="AC125" s="12">
        <f>AC126+AC127</f>
        <v>78022868.96993451</v>
      </c>
      <c r="AF125" s="51"/>
      <c r="AG125"/>
      <c r="AM125"/>
      <c r="AO125"/>
      <c r="AU125"/>
      <c r="AW125"/>
      <c r="AY125"/>
      <c r="BA125"/>
      <c r="BC125"/>
      <c r="BD125" s="1">
        <f>BD126+BD127</f>
        <v>91547551.58311698</v>
      </c>
      <c r="BG125" s="1">
        <f>BG126+BG127</f>
        <v>64676267.263893485</v>
      </c>
      <c r="BJ125" s="52"/>
      <c r="BK125" s="1">
        <f t="shared" si="2"/>
        <v>167474764.98154497</v>
      </c>
      <c r="BL125" s="1">
        <f t="shared" si="3"/>
        <v>142699136.233828</v>
      </c>
    </row>
    <row r="126" spans="1:64" ht="12.75">
      <c r="A126" s="3" t="s">
        <v>756</v>
      </c>
      <c r="B126" s="3" t="s">
        <v>122</v>
      </c>
      <c r="C126" s="3" t="s">
        <v>1344</v>
      </c>
      <c r="D126" s="3"/>
      <c r="E126" s="4"/>
      <c r="F126" s="4">
        <v>18686224.613779</v>
      </c>
      <c r="G126" s="4">
        <f>F126*RPI_inc</f>
        <v>19201980.282524493</v>
      </c>
      <c r="H126" s="4"/>
      <c r="I126" s="4"/>
      <c r="J126" s="4">
        <v>235527.619372</v>
      </c>
      <c r="K126" s="4">
        <f>J126*RPI_inc</f>
        <v>242028.38169012312</v>
      </c>
      <c r="L126" s="3"/>
      <c r="M126" s="4"/>
      <c r="N126" s="4"/>
      <c r="O126" s="4"/>
      <c r="P126" s="4"/>
      <c r="Q126" s="4"/>
      <c r="R126" s="4"/>
      <c r="S126" s="4"/>
      <c r="T126" s="4">
        <v>354359.392356</v>
      </c>
      <c r="U126" s="4">
        <f>T126*RPI_inc</f>
        <v>364140.01252718474</v>
      </c>
      <c r="V126" s="3"/>
      <c r="W126" s="4"/>
      <c r="X126" s="3"/>
      <c r="Y126" s="4"/>
      <c r="Z126" s="13">
        <f>D126+F126+H126+J126+L126+N126+P126+R126+T126+V126+X126</f>
        <v>19276111.625507</v>
      </c>
      <c r="AC126" s="13">
        <f>E126+G126+I126+K126+M126+O126+Q126+S126+U126+W126+Y126</f>
        <v>19808148.6767418</v>
      </c>
      <c r="AF126" s="51"/>
      <c r="AG126" s="3"/>
      <c r="AH126" s="4"/>
      <c r="AI126" s="4">
        <v>20644145.03036</v>
      </c>
      <c r="AJ126" s="4">
        <f>AI126/$AI$680*$AJ$680</f>
        <v>13712230.190635052</v>
      </c>
      <c r="AK126" s="4"/>
      <c r="AL126" s="4"/>
      <c r="AM126" s="4">
        <v>340180.943059</v>
      </c>
      <c r="AN126" s="4">
        <f>AM126/$AM$680*$AN$680</f>
        <v>333487.44867449946</v>
      </c>
      <c r="AO126" s="3"/>
      <c r="AP126" s="4"/>
      <c r="AQ126" s="4"/>
      <c r="AR126" s="4"/>
      <c r="AS126" s="4">
        <v>502687.059201</v>
      </c>
      <c r="AT126" s="4">
        <f>AS126/$AS$680*$AT$680</f>
        <v>492616.46163561917</v>
      </c>
      <c r="AU126" s="3"/>
      <c r="AV126" s="4"/>
      <c r="AW126" s="3"/>
      <c r="AX126" s="4"/>
      <c r="AY126" s="4"/>
      <c r="AZ126" s="4"/>
      <c r="BA126" s="4">
        <v>237439.494521</v>
      </c>
      <c r="BB126" s="4">
        <f>BA126/$BA$680*$BB$680</f>
        <v>237439.494521</v>
      </c>
      <c r="BC126" s="4">
        <v>56471.087338</v>
      </c>
      <c r="BD126" s="4">
        <f>AG126+AI126+AK126+AM126+AO126+AQ126+AS126+AU126+AW126+AY126+BA126+BC126</f>
        <v>21780923.614478998</v>
      </c>
      <c r="BG126" s="4">
        <f>AH126+AJ126+AL126+AN126+AP126+AR126+AT126+AV126+AX126+AZ126+BB126</f>
        <v>14775773.59546617</v>
      </c>
      <c r="BJ126" s="52"/>
      <c r="BK126" s="4">
        <f t="shared" si="2"/>
        <v>41057035.239986</v>
      </c>
      <c r="BL126" s="4">
        <f t="shared" si="3"/>
        <v>34583922.272207975</v>
      </c>
    </row>
    <row r="127" spans="1:64" ht="12.75">
      <c r="A127" s="5" t="s">
        <v>757</v>
      </c>
      <c r="B127" s="5" t="s">
        <v>123</v>
      </c>
      <c r="C127" s="5" t="s">
        <v>1344</v>
      </c>
      <c r="D127" s="6">
        <v>48877733.907931</v>
      </c>
      <c r="E127" s="6">
        <f>D127*RPI_inc</f>
        <v>50226800.87354268</v>
      </c>
      <c r="F127" s="6"/>
      <c r="G127" s="6"/>
      <c r="H127" s="6"/>
      <c r="I127" s="6"/>
      <c r="J127" s="6">
        <v>626012.046447</v>
      </c>
      <c r="K127" s="6">
        <f>J127*RPI_inc</f>
        <v>643290.5105739873</v>
      </c>
      <c r="L127" s="6">
        <v>4199633.531111</v>
      </c>
      <c r="M127" s="6">
        <f>L127*RPI_inc</f>
        <v>4315546.9831374185</v>
      </c>
      <c r="N127" s="6"/>
      <c r="O127" s="6"/>
      <c r="P127" s="6"/>
      <c r="Q127" s="6"/>
      <c r="R127" s="6"/>
      <c r="S127" s="6"/>
      <c r="T127" s="6"/>
      <c r="U127" s="6"/>
      <c r="V127" s="6">
        <v>54494.084563</v>
      </c>
      <c r="W127" s="6">
        <f>V127*RPI_inc</f>
        <v>55998.167576416134</v>
      </c>
      <c r="X127" s="6">
        <v>2893228.202869</v>
      </c>
      <c r="Y127" s="6">
        <f>X127*RPI_inc</f>
        <v>2973083.7583621996</v>
      </c>
      <c r="Z127" s="14">
        <f>D127+F127+H127+J127+L127+N127+P127+R127+T127+V127+X127</f>
        <v>56651101.772921</v>
      </c>
      <c r="AC127" s="14">
        <f>E127+G127+I127+K127+M127+O127+Q127+S127+U127+W127+Y127</f>
        <v>58214720.29319271</v>
      </c>
      <c r="AF127" s="51"/>
      <c r="AG127" s="6">
        <v>58402127.991333</v>
      </c>
      <c r="AH127" s="6">
        <f>AG127/$AG$680*$AH$680</f>
        <v>39731541.54857077</v>
      </c>
      <c r="AI127" s="6"/>
      <c r="AJ127" s="6"/>
      <c r="AK127" s="6"/>
      <c r="AL127" s="6"/>
      <c r="AM127" s="6">
        <v>904171.531539</v>
      </c>
      <c r="AN127" s="6">
        <f>AM127/$AM$680*$AN$680</f>
        <v>886380.8022448787</v>
      </c>
      <c r="AO127" s="6">
        <v>5312191.285262</v>
      </c>
      <c r="AP127" s="6">
        <f>AO127/$AO$680*$AP$680</f>
        <v>4384170.363110745</v>
      </c>
      <c r="AQ127" s="6"/>
      <c r="AR127" s="6"/>
      <c r="AS127" s="6"/>
      <c r="AT127" s="6"/>
      <c r="AU127" s="6">
        <v>77304.205171</v>
      </c>
      <c r="AV127" s="6">
        <f>AU127/$AU$680*$AV$680</f>
        <v>75755.52751385325</v>
      </c>
      <c r="AW127" s="6">
        <v>4278143.997159</v>
      </c>
      <c r="AX127" s="6">
        <f>AW127/$AW$680*$AX$680</f>
        <v>4195920.9215080645</v>
      </c>
      <c r="AY127" s="6"/>
      <c r="AZ127" s="6"/>
      <c r="BA127" s="6">
        <v>626724.505479</v>
      </c>
      <c r="BB127" s="6">
        <f>BA127/$BA$680*$BB$680</f>
        <v>626724.505479</v>
      </c>
      <c r="BC127" s="6">
        <v>165964.452695</v>
      </c>
      <c r="BD127" s="6">
        <f>AG127+AI127+AK127+AM127+AO127+AQ127+AS127+AU127+AW127+AY127+BA127+BC127</f>
        <v>69766627.96863799</v>
      </c>
      <c r="BG127" s="6">
        <f>AH127+AJ127+AL127+AN127+AP127+AR127+AT127+AV127+AX127+AZ127+BB127</f>
        <v>49900493.66842731</v>
      </c>
      <c r="BJ127" s="52"/>
      <c r="BK127" s="6">
        <f t="shared" si="2"/>
        <v>126417729.741559</v>
      </c>
      <c r="BL127" s="6">
        <f t="shared" si="3"/>
        <v>108115213.96162002</v>
      </c>
    </row>
    <row r="128" spans="1:64" ht="12.75">
      <c r="A128" t="s">
        <v>758</v>
      </c>
      <c r="B128" t="s">
        <v>124</v>
      </c>
      <c r="J128"/>
      <c r="K128"/>
      <c r="L128"/>
      <c r="M128"/>
      <c r="V128"/>
      <c r="X128"/>
      <c r="Z128" s="12">
        <f>Z129+Z130</f>
        <v>46961093.09221199</v>
      </c>
      <c r="AC128" s="12">
        <f>AC129+AC130</f>
        <v>48257259.1435894</v>
      </c>
      <c r="AF128" s="51"/>
      <c r="AG128"/>
      <c r="AM128"/>
      <c r="AO128"/>
      <c r="AU128"/>
      <c r="AW128"/>
      <c r="AY128"/>
      <c r="BA128"/>
      <c r="BC128"/>
      <c r="BD128" s="1">
        <f>BD129+BD130</f>
        <v>56296516.06876299</v>
      </c>
      <c r="BG128" s="1">
        <f>BG129+BG130</f>
        <v>39959535.79232141</v>
      </c>
      <c r="BJ128" s="52"/>
      <c r="BK128" s="1">
        <f t="shared" si="2"/>
        <v>103257609.16097498</v>
      </c>
      <c r="BL128" s="1">
        <f t="shared" si="3"/>
        <v>88216794.9359108</v>
      </c>
    </row>
    <row r="129" spans="1:64" ht="12.75">
      <c r="A129" s="3" t="s">
        <v>759</v>
      </c>
      <c r="B129" s="3" t="s">
        <v>125</v>
      </c>
      <c r="C129" s="3" t="s">
        <v>1344</v>
      </c>
      <c r="D129" s="3"/>
      <c r="E129" s="4"/>
      <c r="F129" s="4">
        <v>19590226.422326</v>
      </c>
      <c r="G129" s="4">
        <f>F129*RPI_inc</f>
        <v>20130933.30871716</v>
      </c>
      <c r="H129" s="4"/>
      <c r="I129" s="4"/>
      <c r="J129" s="4">
        <v>356191.321939</v>
      </c>
      <c r="K129" s="4">
        <f>J129*RPI_inc</f>
        <v>366022.50492245436</v>
      </c>
      <c r="L129" s="3"/>
      <c r="M129" s="4"/>
      <c r="N129" s="4"/>
      <c r="O129" s="4"/>
      <c r="P129" s="4"/>
      <c r="Q129" s="4"/>
      <c r="R129" s="4"/>
      <c r="S129" s="4"/>
      <c r="T129" s="4">
        <v>890960.769561</v>
      </c>
      <c r="U129" s="4">
        <f>T129*RPI_inc</f>
        <v>915552.043455465</v>
      </c>
      <c r="V129" s="3"/>
      <c r="W129" s="4"/>
      <c r="X129" s="3"/>
      <c r="Y129" s="4"/>
      <c r="Z129" s="13">
        <f>D129+F129+H129+J129+L129+N129+P129+R129+T129+V129+X129</f>
        <v>20837378.513825998</v>
      </c>
      <c r="AC129" s="13">
        <f>E129+G129+I129+K129+M129+O129+Q129+S129+U129+W129+Y129</f>
        <v>21412507.85709508</v>
      </c>
      <c r="AF129" s="51"/>
      <c r="AG129" s="3"/>
      <c r="AH129" s="4"/>
      <c r="AI129" s="4">
        <v>21642867.07449</v>
      </c>
      <c r="AJ129" s="4">
        <f>AI129/$AI$680*$AJ$680</f>
        <v>14375600.194354374</v>
      </c>
      <c r="AK129" s="4"/>
      <c r="AL129" s="4"/>
      <c r="AM129" s="4">
        <v>514459.833332</v>
      </c>
      <c r="AN129" s="4">
        <f>AM129/$AM$680*$AN$680</f>
        <v>504337.17926886043</v>
      </c>
      <c r="AO129" s="3"/>
      <c r="AP129" s="4"/>
      <c r="AQ129" s="4"/>
      <c r="AR129" s="4"/>
      <c r="AS129" s="4">
        <v>1263898.908212</v>
      </c>
      <c r="AT129" s="4">
        <f>AS129/$AS$680*$AT$680</f>
        <v>1238578.5482883565</v>
      </c>
      <c r="AU129" s="3"/>
      <c r="AV129" s="4"/>
      <c r="AW129" s="3"/>
      <c r="AX129" s="4"/>
      <c r="AY129" s="4"/>
      <c r="AZ129" s="4"/>
      <c r="BA129" s="4">
        <v>385821.436598</v>
      </c>
      <c r="BB129" s="4">
        <f>BA129/$BA$680*$BB$680</f>
        <v>385821.43659800006</v>
      </c>
      <c r="BC129" s="4">
        <v>61044.957863</v>
      </c>
      <c r="BD129" s="4">
        <f>AG129+AI129+AK129+AM129+AO129+AQ129+AS129+AU129+AW129+AY129+BA129+BC129</f>
        <v>23868092.210494995</v>
      </c>
      <c r="BG129" s="4">
        <f>AH129+AJ129+AL129+AN129+AP129+AR129+AT129+AV129+AX129+AZ129+BB129</f>
        <v>16504337.35850959</v>
      </c>
      <c r="BJ129" s="52"/>
      <c r="BK129" s="4">
        <f t="shared" si="2"/>
        <v>44705470.72432099</v>
      </c>
      <c r="BL129" s="4">
        <f t="shared" si="3"/>
        <v>37916845.21560467</v>
      </c>
    </row>
    <row r="130" spans="1:64" ht="12.75">
      <c r="A130" s="5" t="s">
        <v>760</v>
      </c>
      <c r="B130" s="5" t="s">
        <v>126</v>
      </c>
      <c r="C130" s="5" t="s">
        <v>1344</v>
      </c>
      <c r="D130" s="6">
        <v>21857905.160083</v>
      </c>
      <c r="E130" s="6">
        <f>D130*RPI_inc</f>
        <v>22461201.90547807</v>
      </c>
      <c r="F130" s="6"/>
      <c r="G130" s="6"/>
      <c r="H130" s="6"/>
      <c r="I130" s="6"/>
      <c r="J130" s="6">
        <v>436885.364605</v>
      </c>
      <c r="K130" s="6">
        <f>J130*RPI_inc</f>
        <v>448943.7716960085</v>
      </c>
      <c r="L130" s="6">
        <v>2212636.836598</v>
      </c>
      <c r="M130" s="6">
        <f>L130*RPI_inc</f>
        <v>2273707.492385206</v>
      </c>
      <c r="N130" s="6"/>
      <c r="O130" s="6"/>
      <c r="P130" s="6"/>
      <c r="Q130" s="6"/>
      <c r="R130" s="6"/>
      <c r="S130" s="6"/>
      <c r="T130" s="6"/>
      <c r="U130" s="6"/>
      <c r="V130" s="6">
        <v>53557.34021</v>
      </c>
      <c r="W130" s="6">
        <f>V130*RPI_inc</f>
        <v>55035.568283736735</v>
      </c>
      <c r="X130" s="6">
        <v>1562729.87689</v>
      </c>
      <c r="Y130" s="6">
        <f>X130*RPI_inc</f>
        <v>1605862.548651295</v>
      </c>
      <c r="Z130" s="14">
        <f>D130+F130+H130+J130+L130+N130+P130+R130+T130+V130+X130</f>
        <v>26123714.578385998</v>
      </c>
      <c r="AC130" s="14">
        <f>E130+G130+I130+K130+M130+O130+Q130+S130+U130+W130+Y130</f>
        <v>26844751.28649432</v>
      </c>
      <c r="AF130" s="51"/>
      <c r="AG130" s="6">
        <v>26117171.822781</v>
      </c>
      <c r="AH130" s="6">
        <f>AG130/$AG$680*$AH$680</f>
        <v>17767768.625862032</v>
      </c>
      <c r="AI130" s="6"/>
      <c r="AJ130" s="6"/>
      <c r="AK130" s="6"/>
      <c r="AL130" s="6"/>
      <c r="AM130" s="6">
        <v>631009.117898</v>
      </c>
      <c r="AN130" s="6">
        <f>AM130/$AM$680*$AN$680</f>
        <v>618593.207855425</v>
      </c>
      <c r="AO130" s="6">
        <v>2798803.760793</v>
      </c>
      <c r="AP130" s="6">
        <f>AO130/$AO$680*$AP$680</f>
        <v>2309862.699085088</v>
      </c>
      <c r="AQ130" s="6"/>
      <c r="AR130" s="6"/>
      <c r="AS130" s="6"/>
      <c r="AT130" s="6"/>
      <c r="AU130" s="6">
        <v>75975.358595</v>
      </c>
      <c r="AV130" s="6">
        <f>AU130/$AU$680*$AV$680</f>
        <v>74453.30245213537</v>
      </c>
      <c r="AW130" s="6">
        <v>2310769.484194</v>
      </c>
      <c r="AX130" s="6">
        <f>AW130/$AW$680*$AX$680</f>
        <v>2266358.0351551343</v>
      </c>
      <c r="AY130" s="6"/>
      <c r="AZ130" s="6"/>
      <c r="BA130" s="6">
        <v>418162.563402</v>
      </c>
      <c r="BB130" s="6">
        <f>BA130/$BA$680*$BB$680</f>
        <v>418162.563402</v>
      </c>
      <c r="BC130" s="6">
        <v>76531.750605</v>
      </c>
      <c r="BD130" s="6">
        <f>AG130+AI130+AK130+AM130+AO130+AQ130+AS130+AU130+AW130+AY130+BA130+BC130</f>
        <v>32428423.858267996</v>
      </c>
      <c r="BG130" s="6">
        <f>AH130+AJ130+AL130+AN130+AP130+AR130+AT130+AV130+AX130+AZ130+BB130</f>
        <v>23455198.433811817</v>
      </c>
      <c r="BJ130" s="52"/>
      <c r="BK130" s="6">
        <f t="shared" si="2"/>
        <v>58552138.436653994</v>
      </c>
      <c r="BL130" s="6">
        <f t="shared" si="3"/>
        <v>50299949.720306136</v>
      </c>
    </row>
    <row r="131" spans="1:64" ht="12.75">
      <c r="A131" t="s">
        <v>761</v>
      </c>
      <c r="B131" t="s">
        <v>127</v>
      </c>
      <c r="J131"/>
      <c r="K131"/>
      <c r="L131"/>
      <c r="M131"/>
      <c r="V131"/>
      <c r="X131"/>
      <c r="Z131" s="12">
        <f>Z132+Z133</f>
        <v>99326929.701184</v>
      </c>
      <c r="AC131" s="12">
        <f>AC132+AC133</f>
        <v>102068437.31501709</v>
      </c>
      <c r="AF131" s="51"/>
      <c r="AG131"/>
      <c r="AM131"/>
      <c r="AO131"/>
      <c r="AU131"/>
      <c r="AW131"/>
      <c r="AY131"/>
      <c r="BA131"/>
      <c r="BC131"/>
      <c r="BD131" s="1">
        <f>BD132+BD133</f>
        <v>119880165.02277601</v>
      </c>
      <c r="BG131" s="1">
        <f>BG132+BG133</f>
        <v>84869224.41080193</v>
      </c>
      <c r="BJ131" s="52"/>
      <c r="BK131" s="1">
        <f aca="true" t="shared" si="4" ref="BK131:BK194">Z131+BD131</f>
        <v>219207094.72396</v>
      </c>
      <c r="BL131" s="1">
        <f aca="true" t="shared" si="5" ref="BL131:BL194">AC131+BG131</f>
        <v>186937661.72581902</v>
      </c>
    </row>
    <row r="132" spans="1:64" ht="12.75">
      <c r="A132" s="3" t="s">
        <v>762</v>
      </c>
      <c r="B132" s="3" t="s">
        <v>128</v>
      </c>
      <c r="C132" s="3" t="s">
        <v>1344</v>
      </c>
      <c r="D132" s="3"/>
      <c r="E132" s="4"/>
      <c r="F132" s="4">
        <v>22476873.170047</v>
      </c>
      <c r="G132" s="4">
        <f>F132*RPI_inc</f>
        <v>23097253.958179932</v>
      </c>
      <c r="H132" s="4"/>
      <c r="I132" s="4"/>
      <c r="J132" s="4">
        <v>242939.752535</v>
      </c>
      <c r="K132" s="4">
        <f>J132*RPI_inc</f>
        <v>249645.09602322718</v>
      </c>
      <c r="L132" s="3"/>
      <c r="M132" s="4"/>
      <c r="N132" s="4"/>
      <c r="O132" s="4"/>
      <c r="P132" s="4"/>
      <c r="Q132" s="4"/>
      <c r="R132" s="4"/>
      <c r="S132" s="4"/>
      <c r="T132" s="4">
        <v>1133950.218452</v>
      </c>
      <c r="U132" s="4">
        <f>T132*RPI_inc</f>
        <v>1165248.2074963227</v>
      </c>
      <c r="V132" s="3"/>
      <c r="W132" s="4"/>
      <c r="X132" s="3"/>
      <c r="Y132" s="4"/>
      <c r="Z132" s="13">
        <f>D132+F132+H132+J132+L132+N132+P132+R132+T132+V132+X132</f>
        <v>23853763.141034</v>
      </c>
      <c r="AC132" s="13">
        <f>E132+G132+I132+K132+M132+O132+Q132+S132+U132+W132+Y132</f>
        <v>24512147.261699483</v>
      </c>
      <c r="AF132" s="51"/>
      <c r="AG132" s="3"/>
      <c r="AH132" s="4"/>
      <c r="AI132" s="4">
        <v>24831973.239222</v>
      </c>
      <c r="AJ132" s="4">
        <f>AI132/$AI$680*$AJ$680</f>
        <v>16493864.611159623</v>
      </c>
      <c r="AK132" s="4"/>
      <c r="AL132" s="4"/>
      <c r="AM132" s="4">
        <v>350886.551414</v>
      </c>
      <c r="AN132" s="4">
        <f>AM132/$AM$680*$AN$680</f>
        <v>343982.4105166099</v>
      </c>
      <c r="AO132" s="3"/>
      <c r="AP132" s="4"/>
      <c r="AQ132" s="4"/>
      <c r="AR132" s="4"/>
      <c r="AS132" s="4">
        <v>1608598.820546</v>
      </c>
      <c r="AT132" s="4">
        <f>AS132/$AS$680*$AT$680</f>
        <v>1576372.9037069757</v>
      </c>
      <c r="AU132" s="3"/>
      <c r="AV132" s="4"/>
      <c r="AW132" s="3"/>
      <c r="AX132" s="4"/>
      <c r="AY132" s="4"/>
      <c r="AZ132" s="4"/>
      <c r="BA132" s="4">
        <v>252435.699607</v>
      </c>
      <c r="BB132" s="4">
        <f>BA132/$BA$680*$BB$680</f>
        <v>252435.69960699996</v>
      </c>
      <c r="BC132" s="4">
        <v>69881.725519</v>
      </c>
      <c r="BD132" s="4">
        <f>AG132+AI132+AK132+AM132+AO132+AQ132+AS132+AU132+AW132+AY132+BA132+BC132</f>
        <v>27113776.036308005</v>
      </c>
      <c r="BG132" s="4">
        <f>AH132+AJ132+AL132+AN132+AP132+AR132+AT132+AV132+AX132+AZ132+BB132</f>
        <v>18666655.624990206</v>
      </c>
      <c r="BJ132" s="52"/>
      <c r="BK132" s="4">
        <f t="shared" si="4"/>
        <v>50967539.177342005</v>
      </c>
      <c r="BL132" s="4">
        <f t="shared" si="5"/>
        <v>43178802.88668969</v>
      </c>
    </row>
    <row r="133" spans="1:64" ht="12.75">
      <c r="A133" s="5" t="s">
        <v>763</v>
      </c>
      <c r="B133" s="5" t="s">
        <v>129</v>
      </c>
      <c r="C133" s="5" t="s">
        <v>1344</v>
      </c>
      <c r="D133" s="6">
        <v>65224265.868351</v>
      </c>
      <c r="E133" s="6">
        <f>D133*RPI_inc</f>
        <v>67024510.998475336</v>
      </c>
      <c r="F133" s="6"/>
      <c r="G133" s="6"/>
      <c r="H133" s="6"/>
      <c r="I133" s="6"/>
      <c r="J133" s="6">
        <v>760043.016017</v>
      </c>
      <c r="K133" s="6">
        <f>J133*RPI_inc</f>
        <v>781020.8487308449</v>
      </c>
      <c r="L133" s="6">
        <v>5903301.270706</v>
      </c>
      <c r="M133" s="6">
        <f>L133*RPI_inc</f>
        <v>6066237.399196823</v>
      </c>
      <c r="N133" s="6"/>
      <c r="O133" s="6"/>
      <c r="P133" s="6"/>
      <c r="Q133" s="6"/>
      <c r="R133" s="6"/>
      <c r="S133" s="6"/>
      <c r="T133" s="6"/>
      <c r="U133" s="6"/>
      <c r="V133" s="6">
        <v>61132.751068</v>
      </c>
      <c r="W133" s="6">
        <f>V133*RPI_inc</f>
        <v>62820.06691488747</v>
      </c>
      <c r="X133" s="6">
        <v>3524423.654008</v>
      </c>
      <c r="Y133" s="6">
        <f>X133*RPI_inc</f>
        <v>3621700.7399997283</v>
      </c>
      <c r="Z133" s="14">
        <f>D133+F133+H133+J133+L133+N133+P133+R133+T133+V133+X133</f>
        <v>75473166.56015</v>
      </c>
      <c r="AC133" s="14">
        <f>E133+G133+I133+K133+M133+O133+Q133+S133+U133+W133+Y133</f>
        <v>77556290.0533176</v>
      </c>
      <c r="AF133" s="51"/>
      <c r="AG133" s="6">
        <v>77933971.541304</v>
      </c>
      <c r="AH133" s="6">
        <f>AG133/$AG$680*$AH$680</f>
        <v>53019246.64111503</v>
      </c>
      <c r="AI133" s="6"/>
      <c r="AJ133" s="6"/>
      <c r="AK133" s="6"/>
      <c r="AL133" s="6"/>
      <c r="AM133" s="6">
        <v>1097757.242417</v>
      </c>
      <c r="AN133" s="6">
        <f>AM133/$AM$680*$AN$680</f>
        <v>1076157.4670986377</v>
      </c>
      <c r="AO133" s="6">
        <v>7467190.966118</v>
      </c>
      <c r="AP133" s="6">
        <f>AO133/$AO$680*$AP$680</f>
        <v>6162699.2650224585</v>
      </c>
      <c r="AQ133" s="6"/>
      <c r="AR133" s="6"/>
      <c r="AS133" s="6"/>
      <c r="AT133" s="6"/>
      <c r="AU133" s="6">
        <v>86721.683081</v>
      </c>
      <c r="AV133" s="6">
        <f>AU133/$AU$680*$AV$680</f>
        <v>84984.33990955647</v>
      </c>
      <c r="AW133" s="6">
        <v>5211476.88381</v>
      </c>
      <c r="AX133" s="6">
        <f>AW133/$AW$680*$AX$680</f>
        <v>5111315.772273042</v>
      </c>
      <c r="AY133" s="6"/>
      <c r="AZ133" s="6"/>
      <c r="BA133" s="6">
        <v>748165.300393</v>
      </c>
      <c r="BB133" s="6">
        <f>BA133/$BA$680*$BB$680</f>
        <v>748165.300393</v>
      </c>
      <c r="BC133" s="6">
        <v>221105.369345</v>
      </c>
      <c r="BD133" s="6">
        <f>AG133+AI133+AK133+AM133+AO133+AQ133+AS133+AU133+AW133+AY133+BA133+BC133</f>
        <v>92766388.986468</v>
      </c>
      <c r="BG133" s="6">
        <f>AH133+AJ133+AL133+AN133+AP133+AR133+AT133+AV133+AX133+AZ133+BB133</f>
        <v>66202568.78581172</v>
      </c>
      <c r="BJ133" s="52"/>
      <c r="BK133" s="6">
        <f t="shared" si="4"/>
        <v>168239555.54661798</v>
      </c>
      <c r="BL133" s="6">
        <f t="shared" si="5"/>
        <v>143758858.83912933</v>
      </c>
    </row>
    <row r="134" spans="1:64" ht="12.75">
      <c r="A134" t="s">
        <v>764</v>
      </c>
      <c r="B134" t="s">
        <v>130</v>
      </c>
      <c r="J134"/>
      <c r="K134"/>
      <c r="L134"/>
      <c r="M134"/>
      <c r="V134"/>
      <c r="X134"/>
      <c r="Z134" s="12">
        <f>Z135+Z136</f>
        <v>84743713.760736</v>
      </c>
      <c r="AC134" s="12">
        <f>AC135+AC136</f>
        <v>87082712.22971599</v>
      </c>
      <c r="AF134" s="51"/>
      <c r="AG134"/>
      <c r="AM134"/>
      <c r="AO134"/>
      <c r="AU134"/>
      <c r="AW134"/>
      <c r="AY134"/>
      <c r="BA134"/>
      <c r="BC134"/>
      <c r="BD134" s="1">
        <f>BD135+BD136</f>
        <v>101706109.69331202</v>
      </c>
      <c r="BG134" s="1">
        <f>BG135+BG136</f>
        <v>71701912.49610606</v>
      </c>
      <c r="BJ134" s="52"/>
      <c r="BK134" s="1">
        <f t="shared" si="4"/>
        <v>186449823.45404804</v>
      </c>
      <c r="BL134" s="1">
        <f t="shared" si="5"/>
        <v>158784624.72582203</v>
      </c>
    </row>
    <row r="135" spans="1:64" ht="12.75">
      <c r="A135" s="3" t="s">
        <v>765</v>
      </c>
      <c r="B135" s="3" t="s">
        <v>131</v>
      </c>
      <c r="C135" s="3" t="s">
        <v>1344</v>
      </c>
      <c r="D135" s="3"/>
      <c r="E135" s="4"/>
      <c r="F135" s="4">
        <v>15530997.524647</v>
      </c>
      <c r="G135" s="4">
        <f>F135*RPI_inc</f>
        <v>15959666.24613407</v>
      </c>
      <c r="H135" s="4"/>
      <c r="I135" s="4"/>
      <c r="J135" s="4">
        <v>186084.81413</v>
      </c>
      <c r="K135" s="4">
        <f>J135*RPI_inc</f>
        <v>191220.91303380043</v>
      </c>
      <c r="L135" s="3"/>
      <c r="M135" s="4"/>
      <c r="N135" s="4"/>
      <c r="O135" s="4"/>
      <c r="P135" s="4"/>
      <c r="Q135" s="4"/>
      <c r="R135" s="4"/>
      <c r="S135" s="4"/>
      <c r="T135" s="4">
        <v>202491.139529</v>
      </c>
      <c r="U135" s="4">
        <f>T135*RPI_inc</f>
        <v>208080.0669469979</v>
      </c>
      <c r="V135" s="3"/>
      <c r="W135" s="4"/>
      <c r="X135" s="3"/>
      <c r="Y135" s="4"/>
      <c r="Z135" s="13">
        <f>D135+F135+H135+J135+L135+N135+P135+R135+T135+V135+X135</f>
        <v>15919573.478306</v>
      </c>
      <c r="AC135" s="13">
        <f>E135+G135+I135+K135+M135+O135+Q135+S135+U135+W135+Y135</f>
        <v>16358967.22611487</v>
      </c>
      <c r="AF135" s="51"/>
      <c r="AG135" s="3"/>
      <c r="AH135" s="4"/>
      <c r="AI135" s="4">
        <v>17158316.995106</v>
      </c>
      <c r="AJ135" s="4">
        <f>AI135/$AI$680*$AJ$680</f>
        <v>11396877.515381228</v>
      </c>
      <c r="AK135" s="4"/>
      <c r="AL135" s="4"/>
      <c r="AM135" s="4">
        <v>268768.935586</v>
      </c>
      <c r="AN135" s="4">
        <f>AM135/$AM$680*$AN$680</f>
        <v>263480.56362460804</v>
      </c>
      <c r="AO135" s="3"/>
      <c r="AP135" s="4"/>
      <c r="AQ135" s="4"/>
      <c r="AR135" s="4"/>
      <c r="AS135" s="4">
        <v>287249.830652</v>
      </c>
      <c r="AT135" s="4">
        <f>AS135/$AS$680*$AT$680</f>
        <v>281495.20181827183</v>
      </c>
      <c r="AU135" s="3"/>
      <c r="AV135" s="4"/>
      <c r="AW135" s="3"/>
      <c r="AX135" s="4"/>
      <c r="AY135" s="4"/>
      <c r="AZ135" s="4"/>
      <c r="BA135" s="4"/>
      <c r="BB135" s="4"/>
      <c r="BC135" s="4">
        <v>46637.809624</v>
      </c>
      <c r="BD135" s="4">
        <f>AG135+AI135+AK135+AM135+AO135+AQ135+AS135+AU135+AW135+AY135+BA135+BC135</f>
        <v>17760973.570968002</v>
      </c>
      <c r="BG135" s="4">
        <f>AH135+AJ135+AL135+AN135+AP135+AR135+AT135+AV135+AX135+AZ135+BB135</f>
        <v>11941853.280824108</v>
      </c>
      <c r="BJ135" s="52"/>
      <c r="BK135" s="4">
        <f t="shared" si="4"/>
        <v>33680547.049274</v>
      </c>
      <c r="BL135" s="4">
        <f t="shared" si="5"/>
        <v>28300820.50693898</v>
      </c>
    </row>
    <row r="136" spans="1:64" ht="12.75">
      <c r="A136" s="5" t="s">
        <v>766</v>
      </c>
      <c r="B136" s="5" t="s">
        <v>132</v>
      </c>
      <c r="C136" s="5" t="s">
        <v>1344</v>
      </c>
      <c r="D136" s="6">
        <v>59413445.427908</v>
      </c>
      <c r="E136" s="6">
        <f>D136*RPI_inc</f>
        <v>61053306.97899676</v>
      </c>
      <c r="F136" s="6"/>
      <c r="G136" s="6"/>
      <c r="H136" s="6"/>
      <c r="I136" s="6"/>
      <c r="J136" s="6">
        <v>752830.342566</v>
      </c>
      <c r="K136" s="6">
        <f>J136*RPI_inc</f>
        <v>773609.0993671847</v>
      </c>
      <c r="L136" s="6">
        <v>5301953.428816</v>
      </c>
      <c r="M136" s="6">
        <f>L136*RPI_inc</f>
        <v>5448291.846171856</v>
      </c>
      <c r="N136" s="6"/>
      <c r="O136" s="6"/>
      <c r="P136" s="6"/>
      <c r="Q136" s="6"/>
      <c r="R136" s="6"/>
      <c r="S136" s="6"/>
      <c r="T136" s="6"/>
      <c r="U136" s="6"/>
      <c r="V136" s="6">
        <v>58444.702054</v>
      </c>
      <c r="W136" s="6">
        <f>V136*RPI_inc</f>
        <v>60057.8254652569</v>
      </c>
      <c r="X136" s="6">
        <v>3297466.381086</v>
      </c>
      <c r="Y136" s="6">
        <f>X136*RPI_inc</f>
        <v>3388479.2536000507</v>
      </c>
      <c r="Z136" s="14">
        <f>D136+F136+H136+J136+L136+N136+P136+R136+T136+V136+X136</f>
        <v>68824140.28243001</v>
      </c>
      <c r="AC136" s="14">
        <f>E136+G136+I136+K136+M136+O136+Q136+S136+U136+W136+Y136</f>
        <v>70723745.00360112</v>
      </c>
      <c r="AF136" s="51"/>
      <c r="AG136" s="6">
        <v>70990845.255281</v>
      </c>
      <c r="AH136" s="6">
        <f>AG136/$AG$680*$AH$680</f>
        <v>48295769.60358251</v>
      </c>
      <c r="AI136" s="6"/>
      <c r="AJ136" s="6"/>
      <c r="AK136" s="6"/>
      <c r="AL136" s="6"/>
      <c r="AM136" s="6">
        <v>1087339.720841</v>
      </c>
      <c r="AN136" s="6">
        <f>AM136/$AM$680*$AN$680</f>
        <v>1065944.9235603325</v>
      </c>
      <c r="AO136" s="6">
        <v>6706535.36571</v>
      </c>
      <c r="AP136" s="6">
        <f>AO136/$AO$680*$AP$680</f>
        <v>5534927.492365275</v>
      </c>
      <c r="AQ136" s="6"/>
      <c r="AR136" s="6"/>
      <c r="AS136" s="6"/>
      <c r="AT136" s="6"/>
      <c r="AU136" s="6">
        <v>82908.471167</v>
      </c>
      <c r="AV136" s="6">
        <f>AU136/$AU$680*$AV$680</f>
        <v>81247.52016697993</v>
      </c>
      <c r="AW136" s="6">
        <v>4875880.855195</v>
      </c>
      <c r="AX136" s="6">
        <f>AW136/$AW$680*$AX$680</f>
        <v>4782169.675606871</v>
      </c>
      <c r="AY136" s="6"/>
      <c r="AZ136" s="6"/>
      <c r="BA136" s="6"/>
      <c r="BB136" s="6"/>
      <c r="BC136" s="6">
        <v>201626.45415</v>
      </c>
      <c r="BD136" s="6">
        <f>AG136+AI136+AK136+AM136+AO136+AQ136+AS136+AU136+AW136+AY136+BA136+BC136</f>
        <v>83945136.12234402</v>
      </c>
      <c r="BG136" s="6">
        <f>AH136+AJ136+AL136+AN136+AP136+AR136+AT136+AV136+AX136+AZ136+BB136</f>
        <v>59760059.215281956</v>
      </c>
      <c r="BJ136" s="52"/>
      <c r="BK136" s="6">
        <f t="shared" si="4"/>
        <v>152769276.404774</v>
      </c>
      <c r="BL136" s="6">
        <f t="shared" si="5"/>
        <v>130483804.21888307</v>
      </c>
    </row>
    <row r="137" spans="1:64" ht="12.75">
      <c r="A137" t="s">
        <v>767</v>
      </c>
      <c r="B137" t="s">
        <v>133</v>
      </c>
      <c r="J137"/>
      <c r="K137"/>
      <c r="L137"/>
      <c r="M137"/>
      <c r="V137"/>
      <c r="X137"/>
      <c r="Z137" s="12">
        <f>Z138+Z139</f>
        <v>103193253.926979</v>
      </c>
      <c r="AC137" s="12">
        <f>AC138+AC139</f>
        <v>106041475.37294659</v>
      </c>
      <c r="AF137" s="51"/>
      <c r="AG137"/>
      <c r="AM137"/>
      <c r="AO137"/>
      <c r="AU137"/>
      <c r="AW137"/>
      <c r="AY137"/>
      <c r="BA137"/>
      <c r="BC137"/>
      <c r="BD137" s="1">
        <f>BD138+BD139</f>
        <v>124281125.37773201</v>
      </c>
      <c r="BG137" s="1">
        <f>BG138+BG139</f>
        <v>87920280.84244868</v>
      </c>
      <c r="BJ137" s="52"/>
      <c r="BK137" s="1">
        <f t="shared" si="4"/>
        <v>227474379.304711</v>
      </c>
      <c r="BL137" s="1">
        <f t="shared" si="5"/>
        <v>193961756.21539527</v>
      </c>
    </row>
    <row r="138" spans="1:64" ht="12.75">
      <c r="A138" s="3" t="s">
        <v>768</v>
      </c>
      <c r="B138" s="3" t="s">
        <v>134</v>
      </c>
      <c r="C138" s="3" t="s">
        <v>1344</v>
      </c>
      <c r="D138" s="3"/>
      <c r="E138" s="4"/>
      <c r="F138" s="4">
        <v>25548020.469796</v>
      </c>
      <c r="G138" s="4">
        <f>F138*RPI_inc</f>
        <v>26253167.53159504</v>
      </c>
      <c r="H138" s="4"/>
      <c r="I138" s="4"/>
      <c r="J138" s="4">
        <v>251347.004759</v>
      </c>
      <c r="K138" s="4">
        <f>J138*RPI_inc</f>
        <v>258284.39554852655</v>
      </c>
      <c r="L138" s="3"/>
      <c r="M138" s="4"/>
      <c r="N138" s="4"/>
      <c r="O138" s="4"/>
      <c r="P138" s="4"/>
      <c r="Q138" s="4"/>
      <c r="R138" s="4"/>
      <c r="S138" s="4"/>
      <c r="T138" s="4">
        <v>627722.573269</v>
      </c>
      <c r="U138" s="4">
        <f>T138*RPI_inc</f>
        <v>645048.2493889512</v>
      </c>
      <c r="V138" s="3"/>
      <c r="W138" s="4"/>
      <c r="X138" s="3"/>
      <c r="Y138" s="4"/>
      <c r="Z138" s="13">
        <f>D138+F138+H138+J138+L138+N138+P138+R138+T138+V138+X138</f>
        <v>26427090.047823995</v>
      </c>
      <c r="AC138" s="13">
        <f>E138+G138+I138+K138+M138+O138+Q138+S138+U138+W138+Y138</f>
        <v>27156500.176532518</v>
      </c>
      <c r="AF138" s="51"/>
      <c r="AG138" s="3"/>
      <c r="AH138" s="4"/>
      <c r="AI138" s="4">
        <v>28224911.704645</v>
      </c>
      <c r="AJ138" s="4">
        <f>AI138/$AI$680*$AJ$680</f>
        <v>18747518.283526257</v>
      </c>
      <c r="AK138" s="4"/>
      <c r="AL138" s="4"/>
      <c r="AM138" s="4">
        <v>363029.445728</v>
      </c>
      <c r="AN138" s="4">
        <f>AM138/$AM$680*$AN$680</f>
        <v>355886.37788140617</v>
      </c>
      <c r="AO138" s="3"/>
      <c r="AP138" s="4"/>
      <c r="AQ138" s="4"/>
      <c r="AR138" s="4"/>
      <c r="AS138" s="4">
        <v>890474.532797</v>
      </c>
      <c r="AT138" s="4">
        <f>AS138/$AS$680*$AT$680</f>
        <v>872635.1822549893</v>
      </c>
      <c r="AU138" s="3"/>
      <c r="AV138" s="4"/>
      <c r="AW138" s="3"/>
      <c r="AX138" s="4"/>
      <c r="AY138" s="4"/>
      <c r="AZ138" s="4"/>
      <c r="BA138" s="4">
        <v>256062.881715</v>
      </c>
      <c r="BB138" s="4">
        <f>BA138/$BA$680*$BB$680</f>
        <v>256062.881715</v>
      </c>
      <c r="BC138" s="4">
        <v>77420.516086</v>
      </c>
      <c r="BD138" s="4">
        <f>AG138+AI138+AK138+AM138+AO138+AQ138+AS138+AU138+AW138+AY138+BA138+BC138</f>
        <v>29811899.080971003</v>
      </c>
      <c r="BG138" s="4">
        <f>AH138+AJ138+AL138+AN138+AP138+AR138+AT138+AV138+AX138+AZ138+BB138</f>
        <v>20232102.725377653</v>
      </c>
      <c r="BJ138" s="52"/>
      <c r="BK138" s="4">
        <f t="shared" si="4"/>
        <v>56238989.128795</v>
      </c>
      <c r="BL138" s="4">
        <f t="shared" si="5"/>
        <v>47388602.90191017</v>
      </c>
    </row>
    <row r="139" spans="1:64" ht="12.75">
      <c r="A139" s="5" t="s">
        <v>769</v>
      </c>
      <c r="B139" s="5" t="s">
        <v>135</v>
      </c>
      <c r="C139" s="5" t="s">
        <v>1344</v>
      </c>
      <c r="D139" s="6">
        <v>65741555.947745</v>
      </c>
      <c r="E139" s="6">
        <f>D139*RPI_inc</f>
        <v>67556078.72337279</v>
      </c>
      <c r="F139" s="6"/>
      <c r="G139" s="6"/>
      <c r="H139" s="6"/>
      <c r="I139" s="6"/>
      <c r="J139" s="6">
        <v>668051.286972</v>
      </c>
      <c r="K139" s="6">
        <f>J139*RPI_inc</f>
        <v>686490.0698395924</v>
      </c>
      <c r="L139" s="6">
        <v>5871091.524824</v>
      </c>
      <c r="M139" s="6">
        <f>L139*RPI_inc</f>
        <v>6033138.636974132</v>
      </c>
      <c r="N139" s="6"/>
      <c r="O139" s="6"/>
      <c r="P139" s="6"/>
      <c r="Q139" s="6"/>
      <c r="R139" s="6"/>
      <c r="S139" s="6"/>
      <c r="T139" s="6"/>
      <c r="U139" s="6"/>
      <c r="V139" s="6">
        <v>74450.812094</v>
      </c>
      <c r="W139" s="6">
        <f>V139*RPI_inc</f>
        <v>76505.71773566029</v>
      </c>
      <c r="X139" s="6">
        <v>4411014.30752</v>
      </c>
      <c r="Y139" s="6">
        <f>X139*RPI_inc</f>
        <v>4532762.04849189</v>
      </c>
      <c r="Z139" s="14">
        <f>D139+F139+H139+J139+L139+N139+P139+R139+T139+V139+X139</f>
        <v>76766163.87915501</v>
      </c>
      <c r="AC139" s="14">
        <f>E139+G139+I139+K139+M139+O139+Q139+S139+U139+W139+Y139</f>
        <v>78884975.19641407</v>
      </c>
      <c r="AF139" s="51"/>
      <c r="AG139" s="6">
        <v>78552061.60011</v>
      </c>
      <c r="AH139" s="6">
        <f>AG139/$AG$680*$AH$680</f>
        <v>53439739.38165101</v>
      </c>
      <c r="AI139" s="6"/>
      <c r="AJ139" s="6"/>
      <c r="AK139" s="6"/>
      <c r="AL139" s="6"/>
      <c r="AM139" s="6">
        <v>964890.306371</v>
      </c>
      <c r="AN139" s="6">
        <f>AM139/$AM$680*$AN$680</f>
        <v>945904.8576586859</v>
      </c>
      <c r="AO139" s="6">
        <v>7426448.284617</v>
      </c>
      <c r="AP139" s="6">
        <f>AO139/$AO$680*$AP$680</f>
        <v>6129074.185058582</v>
      </c>
      <c r="AQ139" s="6"/>
      <c r="AR139" s="6"/>
      <c r="AS139" s="6"/>
      <c r="AT139" s="6"/>
      <c r="AU139" s="6">
        <v>105614.414838</v>
      </c>
      <c r="AV139" s="6">
        <f>AU139/$AU$680*$AV$680</f>
        <v>103498.583180842</v>
      </c>
      <c r="AW139" s="6">
        <v>6522456.252287</v>
      </c>
      <c r="AX139" s="6">
        <f>AW139/$AW$680*$AX$680</f>
        <v>6397098.991236917</v>
      </c>
      <c r="AY139" s="6"/>
      <c r="AZ139" s="6"/>
      <c r="BA139" s="6">
        <v>672862.118285</v>
      </c>
      <c r="BB139" s="6">
        <f>BA139/$BA$680*$BB$680</f>
        <v>672862.118285</v>
      </c>
      <c r="BC139" s="6">
        <v>224893.320253</v>
      </c>
      <c r="BD139" s="6">
        <f>AG139+AI139+AK139+AM139+AO139+AQ139+AS139+AU139+AW139+AY139+BA139+BC139</f>
        <v>94469226.296761</v>
      </c>
      <c r="BG139" s="6">
        <f>AH139+AJ139+AL139+AN139+AP139+AR139+AT139+AV139+AX139+AZ139+BB139</f>
        <v>67688178.11707103</v>
      </c>
      <c r="BJ139" s="52"/>
      <c r="BK139" s="6">
        <f t="shared" si="4"/>
        <v>171235390.17591602</v>
      </c>
      <c r="BL139" s="6">
        <f t="shared" si="5"/>
        <v>146573153.3134851</v>
      </c>
    </row>
    <row r="140" spans="1:64" ht="12.75">
      <c r="A140" t="s">
        <v>770</v>
      </c>
      <c r="B140" t="s">
        <v>136</v>
      </c>
      <c r="J140"/>
      <c r="K140"/>
      <c r="L140"/>
      <c r="M140"/>
      <c r="V140"/>
      <c r="X140"/>
      <c r="Z140" s="12">
        <f>Z141+Z142</f>
        <v>99321567.76833999</v>
      </c>
      <c r="AC140" s="12">
        <f>AC141+AC142</f>
        <v>102062927.38827297</v>
      </c>
      <c r="AF140" s="51"/>
      <c r="AG140"/>
      <c r="AM140"/>
      <c r="AO140"/>
      <c r="AU140"/>
      <c r="AW140"/>
      <c r="AY140"/>
      <c r="BA140"/>
      <c r="BC140"/>
      <c r="BD140" s="1">
        <f>BD141+BD142</f>
        <v>118270496.00120199</v>
      </c>
      <c r="BG140" s="1">
        <f>BG141+BG142</f>
        <v>82166480.98856121</v>
      </c>
      <c r="BJ140" s="52"/>
      <c r="BK140" s="1">
        <f t="shared" si="4"/>
        <v>217592063.76954198</v>
      </c>
      <c r="BL140" s="1">
        <f t="shared" si="5"/>
        <v>184229408.37683418</v>
      </c>
    </row>
    <row r="141" spans="1:64" ht="12.75">
      <c r="A141" s="3" t="s">
        <v>771</v>
      </c>
      <c r="B141" s="3" t="s">
        <v>137</v>
      </c>
      <c r="C141" s="3" t="s">
        <v>1344</v>
      </c>
      <c r="D141" s="3"/>
      <c r="E141" s="4"/>
      <c r="F141" s="4">
        <v>28435469.729657</v>
      </c>
      <c r="G141" s="4">
        <f>F141*RPI_inc</f>
        <v>29220312.843214415</v>
      </c>
      <c r="H141" s="4"/>
      <c r="I141" s="4"/>
      <c r="J141" s="4">
        <v>221763.553783</v>
      </c>
      <c r="K141" s="4">
        <f>J141*RPI_inc</f>
        <v>227884.41620163908</v>
      </c>
      <c r="L141" s="3"/>
      <c r="M141" s="4"/>
      <c r="N141" s="4"/>
      <c r="O141" s="4"/>
      <c r="P141" s="4"/>
      <c r="Q141" s="4"/>
      <c r="R141" s="4"/>
      <c r="S141" s="4"/>
      <c r="T141" s="4">
        <v>708718.784712</v>
      </c>
      <c r="U141" s="4">
        <f>T141*RPI_inc</f>
        <v>728280.0250543695</v>
      </c>
      <c r="V141" s="3"/>
      <c r="W141" s="4"/>
      <c r="X141" s="3"/>
      <c r="Y141" s="4"/>
      <c r="Z141" s="13">
        <f>D141+F141+H141+J141+L141+N141+P141+R141+T141+V141+X141</f>
        <v>29365952.068152003</v>
      </c>
      <c r="AC141" s="13">
        <f>E141+G141+I141+K141+M141+O141+Q141+S141+U141+W141+Y141</f>
        <v>30176477.284470424</v>
      </c>
      <c r="AF141" s="51"/>
      <c r="AG141" s="3"/>
      <c r="AH141" s="4"/>
      <c r="AI141" s="4">
        <v>31414904.467786</v>
      </c>
      <c r="AJ141" s="4">
        <f>AI141/$AI$680*$AJ$680</f>
        <v>20866371.59570368</v>
      </c>
      <c r="AK141" s="4"/>
      <c r="AL141" s="4"/>
      <c r="AM141" s="4">
        <v>320301.012099</v>
      </c>
      <c r="AN141" s="4">
        <f>AM141/$AM$680*$AN$680</f>
        <v>313998.68073806114</v>
      </c>
      <c r="AO141" s="3"/>
      <c r="AP141" s="4"/>
      <c r="AQ141" s="4"/>
      <c r="AR141" s="4"/>
      <c r="AS141" s="4">
        <v>1005374.118402</v>
      </c>
      <c r="AT141" s="4">
        <f>AS141/$AS$680*$AT$680</f>
        <v>985232.9232712383</v>
      </c>
      <c r="AU141" s="3"/>
      <c r="AV141" s="4"/>
      <c r="AW141" s="3"/>
      <c r="AX141" s="4"/>
      <c r="AY141" s="4"/>
      <c r="AZ141" s="4"/>
      <c r="BA141" s="4">
        <v>261229.196479</v>
      </c>
      <c r="BB141" s="4">
        <f>BA141/$BA$680*$BB$680</f>
        <v>261229.196479</v>
      </c>
      <c r="BC141" s="4">
        <v>86030.174354</v>
      </c>
      <c r="BD141" s="4">
        <f>AG141+AI141+AK141+AM141+AO141+AQ141+AS141+AU141+AW141+AY141+BA141+BC141</f>
        <v>33087838.96912</v>
      </c>
      <c r="BG141" s="4">
        <f>AH141+AJ141+AL141+AN141+AP141+AR141+AT141+AV141+AX141+AZ141+BB141</f>
        <v>22426832.39619198</v>
      </c>
      <c r="BJ141" s="52"/>
      <c r="BK141" s="4">
        <f t="shared" si="4"/>
        <v>62453791.037272006</v>
      </c>
      <c r="BL141" s="4">
        <f t="shared" si="5"/>
        <v>52603309.68066241</v>
      </c>
    </row>
    <row r="142" spans="1:64" ht="12.75">
      <c r="A142" s="5" t="s">
        <v>772</v>
      </c>
      <c r="B142" s="5" t="s">
        <v>138</v>
      </c>
      <c r="C142" s="5" t="s">
        <v>1344</v>
      </c>
      <c r="D142" s="6">
        <v>62423814.684352</v>
      </c>
      <c r="E142" s="6">
        <f>D142*RPI_inc</f>
        <v>64146764.983495474</v>
      </c>
      <c r="F142" s="6"/>
      <c r="G142" s="6"/>
      <c r="H142" s="6"/>
      <c r="I142" s="6"/>
      <c r="J142" s="6">
        <v>579945.028339</v>
      </c>
      <c r="K142" s="6">
        <f>J142*RPI_inc</f>
        <v>595952.0036434734</v>
      </c>
      <c r="L142" s="6">
        <v>6122985.484646</v>
      </c>
      <c r="M142" s="6">
        <f>L142*RPI_inc</f>
        <v>6291985.084009903</v>
      </c>
      <c r="N142" s="6"/>
      <c r="O142" s="6"/>
      <c r="P142" s="6"/>
      <c r="Q142" s="6"/>
      <c r="R142" s="6"/>
      <c r="S142" s="6"/>
      <c r="T142" s="6"/>
      <c r="U142" s="6"/>
      <c r="V142" s="6">
        <v>59666.542515</v>
      </c>
      <c r="W142" s="6">
        <f>V142*RPI_inc</f>
        <v>61313.38976063694</v>
      </c>
      <c r="X142" s="6">
        <v>769203.960336</v>
      </c>
      <c r="Y142" s="6">
        <f>X142*RPI_inc</f>
        <v>790434.6428930445</v>
      </c>
      <c r="Z142" s="14">
        <f>D142+F142+H142+J142+L142+N142+P142+R142+T142+V142+X142</f>
        <v>69955615.700188</v>
      </c>
      <c r="AC142" s="14">
        <f>E142+G142+I142+K142+M142+O142+Q142+S142+U142+W142+Y142</f>
        <v>71886450.10380255</v>
      </c>
      <c r="AF142" s="51"/>
      <c r="AG142" s="6">
        <v>74587819.921644</v>
      </c>
      <c r="AH142" s="6">
        <f>AG142/$AG$680*$AH$680</f>
        <v>50742826.814014405</v>
      </c>
      <c r="AI142" s="6"/>
      <c r="AJ142" s="6"/>
      <c r="AK142" s="6"/>
      <c r="AL142" s="6"/>
      <c r="AM142" s="6">
        <v>837635.293854</v>
      </c>
      <c r="AN142" s="6">
        <f>AM142/$AM$680*$AN$680</f>
        <v>821153.7499872149</v>
      </c>
      <c r="AO142" s="6">
        <v>7745073.442805</v>
      </c>
      <c r="AP142" s="6">
        <f>AO142/$AO$680*$AP$680</f>
        <v>6392036.661456003</v>
      </c>
      <c r="AQ142" s="6"/>
      <c r="AR142" s="6"/>
      <c r="AS142" s="6"/>
      <c r="AT142" s="6"/>
      <c r="AU142" s="6">
        <v>84641.74931</v>
      </c>
      <c r="AV142" s="6">
        <f>AU142/$AU$680*$AV$680</f>
        <v>82946.07459569108</v>
      </c>
      <c r="AW142" s="6">
        <v>1137402.608698</v>
      </c>
      <c r="AX142" s="6">
        <f>AW142/$AW$680*$AX$680</f>
        <v>1115542.488794918</v>
      </c>
      <c r="AY142" s="6"/>
      <c r="AZ142" s="6"/>
      <c r="BA142" s="6">
        <v>585142.803521</v>
      </c>
      <c r="BB142" s="6">
        <f>BA142/$BA$680*$BB$680</f>
        <v>585142.803521</v>
      </c>
      <c r="BC142" s="6">
        <v>204941.21225</v>
      </c>
      <c r="BD142" s="6">
        <f>AG142+AI142+AK142+AM142+AO142+AQ142+AS142+AU142+AW142+AY142+BA142+BC142</f>
        <v>85182657.03208199</v>
      </c>
      <c r="BG142" s="6">
        <f>AH142+AJ142+AL142+AN142+AP142+AR142+AT142+AV142+AX142+AZ142+BB142</f>
        <v>59739648.59236923</v>
      </c>
      <c r="BJ142" s="52"/>
      <c r="BK142" s="6">
        <f t="shared" si="4"/>
        <v>155138272.73227</v>
      </c>
      <c r="BL142" s="6">
        <f t="shared" si="5"/>
        <v>131626098.69617178</v>
      </c>
    </row>
    <row r="143" spans="1:64" ht="12.75">
      <c r="A143" t="s">
        <v>773</v>
      </c>
      <c r="B143" t="s">
        <v>139</v>
      </c>
      <c r="J143"/>
      <c r="K143"/>
      <c r="L143"/>
      <c r="M143"/>
      <c r="V143"/>
      <c r="X143"/>
      <c r="Z143" s="12">
        <f>Z144+Z145</f>
        <v>65825251.13729101</v>
      </c>
      <c r="AC143" s="12">
        <f>AC144+AC145</f>
        <v>67642083.97122897</v>
      </c>
      <c r="AF143" s="51"/>
      <c r="AG143"/>
      <c r="AM143"/>
      <c r="AO143"/>
      <c r="AU143"/>
      <c r="AW143"/>
      <c r="AY143"/>
      <c r="BA143"/>
      <c r="BC143"/>
      <c r="BD143" s="1">
        <f>BD144+BD145</f>
        <v>78451130.689952</v>
      </c>
      <c r="BG143" s="1">
        <f>BG144+BG145</f>
        <v>55778519.38753268</v>
      </c>
      <c r="BJ143" s="52"/>
      <c r="BK143" s="1">
        <f t="shared" si="4"/>
        <v>144276381.827243</v>
      </c>
      <c r="BL143" s="1">
        <f t="shared" si="5"/>
        <v>123420603.35876165</v>
      </c>
    </row>
    <row r="144" spans="1:64" ht="12.75">
      <c r="A144" s="3" t="s">
        <v>774</v>
      </c>
      <c r="B144" s="3" t="s">
        <v>140</v>
      </c>
      <c r="C144" s="3" t="s">
        <v>1344</v>
      </c>
      <c r="D144" s="3"/>
      <c r="E144" s="4"/>
      <c r="F144" s="4">
        <v>22655704.312105</v>
      </c>
      <c r="G144" s="4">
        <f>F144*RPI_inc</f>
        <v>23281020.991632313</v>
      </c>
      <c r="H144" s="4"/>
      <c r="I144" s="4"/>
      <c r="J144" s="4">
        <v>181866.833334</v>
      </c>
      <c r="K144" s="4">
        <f>J144*RPI_inc</f>
        <v>186886.51238568153</v>
      </c>
      <c r="L144" s="3"/>
      <c r="M144" s="4"/>
      <c r="N144" s="4"/>
      <c r="O144" s="4"/>
      <c r="P144" s="4"/>
      <c r="Q144" s="4"/>
      <c r="R144" s="4"/>
      <c r="S144" s="4"/>
      <c r="T144" s="4">
        <v>295636.925237</v>
      </c>
      <c r="U144" s="4">
        <f>T144*RPI_inc</f>
        <v>303796.7554452399</v>
      </c>
      <c r="V144" s="3"/>
      <c r="W144" s="4"/>
      <c r="X144" s="3"/>
      <c r="Y144" s="4"/>
      <c r="Z144" s="13">
        <f>D144+F144+H144+J144+L144+N144+P144+R144+T144+V144+X144</f>
        <v>23133208.070676</v>
      </c>
      <c r="AC144" s="13">
        <f>E144+G144+I144+K144+M144+O144+Q144+S144+U144+W144+Y144</f>
        <v>23771704.259463232</v>
      </c>
      <c r="AF144" s="51"/>
      <c r="AG144" s="3"/>
      <c r="AH144" s="4"/>
      <c r="AI144" s="4">
        <v>25029542.095901</v>
      </c>
      <c r="AJ144" s="4">
        <f>AI144/$AI$680*$AJ$680</f>
        <v>16625093.569166793</v>
      </c>
      <c r="AK144" s="4"/>
      <c r="AL144" s="4"/>
      <c r="AM144" s="4">
        <v>262676.755448</v>
      </c>
      <c r="AN144" s="4">
        <f>AM144/$AM$680*$AN$680</f>
        <v>257508.25490908214</v>
      </c>
      <c r="AO144" s="3"/>
      <c r="AP144" s="4"/>
      <c r="AQ144" s="4"/>
      <c r="AR144" s="4"/>
      <c r="AS144" s="4">
        <v>419384.556313</v>
      </c>
      <c r="AT144" s="4">
        <f>AS144/$AS$680*$AT$680</f>
        <v>410982.8021511223</v>
      </c>
      <c r="AU144" s="3"/>
      <c r="AV144" s="4"/>
      <c r="AW144" s="3"/>
      <c r="AX144" s="4"/>
      <c r="AY144" s="4"/>
      <c r="AZ144" s="4"/>
      <c r="BA144" s="4"/>
      <c r="BB144" s="4"/>
      <c r="BC144" s="4">
        <v>67770.795207</v>
      </c>
      <c r="BD144" s="4">
        <f>AG144+AI144+AK144+AM144+AO144+AQ144+AS144+AU144+AW144+AY144+BA144+BC144</f>
        <v>25779374.202869</v>
      </c>
      <c r="BG144" s="4">
        <f>AH144+AJ144+AL144+AN144+AP144+AR144+AT144+AV144+AX144+AZ144+BB144</f>
        <v>17293584.626226995</v>
      </c>
      <c r="BJ144" s="52"/>
      <c r="BK144" s="4">
        <f t="shared" si="4"/>
        <v>48912582.273545</v>
      </c>
      <c r="BL144" s="4">
        <f t="shared" si="5"/>
        <v>41065288.88569023</v>
      </c>
    </row>
    <row r="145" spans="1:64" ht="12.75">
      <c r="A145" s="5" t="s">
        <v>775</v>
      </c>
      <c r="B145" s="5" t="s">
        <v>141</v>
      </c>
      <c r="C145" s="5" t="s">
        <v>1344</v>
      </c>
      <c r="D145" s="6">
        <v>34011533.3083</v>
      </c>
      <c r="E145" s="6">
        <f>D145*RPI_inc</f>
        <v>34950280.512138434</v>
      </c>
      <c r="F145" s="6"/>
      <c r="G145" s="6"/>
      <c r="H145" s="6"/>
      <c r="I145" s="6"/>
      <c r="J145" s="6">
        <v>305335.53403</v>
      </c>
      <c r="K145" s="6">
        <f>J145*RPI_inc</f>
        <v>313763.05407753715</v>
      </c>
      <c r="L145" s="6">
        <v>4274805.115666</v>
      </c>
      <c r="M145" s="6">
        <f>L145*RPI_inc</f>
        <v>4392793.367266123</v>
      </c>
      <c r="N145" s="6"/>
      <c r="O145" s="6"/>
      <c r="P145" s="6"/>
      <c r="Q145" s="6"/>
      <c r="R145" s="6"/>
      <c r="S145" s="6"/>
      <c r="T145" s="6"/>
      <c r="U145" s="6"/>
      <c r="V145" s="6">
        <v>63006.239775</v>
      </c>
      <c r="W145" s="6">
        <f>V145*RPI_inc</f>
        <v>64745.26550127388</v>
      </c>
      <c r="X145" s="6">
        <v>4037362.868844</v>
      </c>
      <c r="Y145" s="6">
        <f>X145*RPI_inc</f>
        <v>4148797.5127823697</v>
      </c>
      <c r="Z145" s="14">
        <f>D145+F145+H145+J145+L145+N145+P145+R145+T145+V145+X145</f>
        <v>42692043.06661501</v>
      </c>
      <c r="AC145" s="14">
        <f>E145+G145+I145+K145+M145+O145+Q145+S145+U145+W145+Y145</f>
        <v>43870379.711765744</v>
      </c>
      <c r="AF145" s="51"/>
      <c r="AG145" s="6">
        <v>40639075.559321</v>
      </c>
      <c r="AH145" s="6">
        <f>AG145/$AG$680*$AH$680</f>
        <v>27647162.434223067</v>
      </c>
      <c r="AI145" s="6"/>
      <c r="AJ145" s="6"/>
      <c r="AK145" s="6"/>
      <c r="AL145" s="6"/>
      <c r="AM145" s="6">
        <v>441007.004583</v>
      </c>
      <c r="AN145" s="6">
        <f>AM145/$AM$680*$AN$680</f>
        <v>432329.62870721566</v>
      </c>
      <c r="AO145" s="6">
        <v>5407277.162021</v>
      </c>
      <c r="AP145" s="6">
        <f>AO145/$AO$680*$AP$680</f>
        <v>4462645.075418973</v>
      </c>
      <c r="AQ145" s="6"/>
      <c r="AR145" s="6"/>
      <c r="AS145" s="6"/>
      <c r="AT145" s="6"/>
      <c r="AU145" s="6">
        <v>89379.376233</v>
      </c>
      <c r="AV145" s="6">
        <f>AU145/$AU$680*$AV$680</f>
        <v>87588.79003299226</v>
      </c>
      <c r="AW145" s="6">
        <v>5969947.239063</v>
      </c>
      <c r="AX145" s="6">
        <f>AW145/$AW$680*$AX$680</f>
        <v>5855208.832923437</v>
      </c>
      <c r="AY145" s="6"/>
      <c r="AZ145" s="6"/>
      <c r="BA145" s="6"/>
      <c r="BB145" s="6"/>
      <c r="BC145" s="6">
        <v>125070.145862</v>
      </c>
      <c r="BD145" s="6">
        <f>AG145+AI145+AK145+AM145+AO145+AQ145+AS145+AU145+AW145+AY145+BA145+BC145</f>
        <v>52671756.487082995</v>
      </c>
      <c r="BG145" s="6">
        <f>AH145+AJ145+AL145+AN145+AP145+AR145+AT145+AV145+AX145+AZ145+BB145</f>
        <v>38484934.76130569</v>
      </c>
      <c r="BJ145" s="52"/>
      <c r="BK145" s="6">
        <f t="shared" si="4"/>
        <v>95363799.553698</v>
      </c>
      <c r="BL145" s="6">
        <f t="shared" si="5"/>
        <v>82355314.47307143</v>
      </c>
    </row>
    <row r="146" spans="1:64" ht="12.75">
      <c r="A146" t="s">
        <v>776</v>
      </c>
      <c r="B146" t="s">
        <v>142</v>
      </c>
      <c r="J146"/>
      <c r="K146"/>
      <c r="L146"/>
      <c r="M146"/>
      <c r="V146"/>
      <c r="X146"/>
      <c r="Z146" s="12">
        <f>Z147+Z148</f>
        <v>80494721.394241</v>
      </c>
      <c r="AC146" s="12">
        <f>AC147+AC148</f>
        <v>82716444.06541963</v>
      </c>
      <c r="AF146" s="51"/>
      <c r="AG146"/>
      <c r="AM146"/>
      <c r="AO146"/>
      <c r="AU146"/>
      <c r="AW146"/>
      <c r="AY146"/>
      <c r="BA146"/>
      <c r="BC146"/>
      <c r="BD146" s="1">
        <f>BD147+BD148</f>
        <v>96282710.24401501</v>
      </c>
      <c r="BG146" s="1">
        <f>BG147+BG148</f>
        <v>68654863.42579758</v>
      </c>
      <c r="BJ146" s="52"/>
      <c r="BK146" s="1">
        <f t="shared" si="4"/>
        <v>176777431.638256</v>
      </c>
      <c r="BL146" s="1">
        <f t="shared" si="5"/>
        <v>151371307.4912172</v>
      </c>
    </row>
    <row r="147" spans="1:64" ht="12.75">
      <c r="A147" s="3" t="s">
        <v>777</v>
      </c>
      <c r="B147" s="3" t="s">
        <v>143</v>
      </c>
      <c r="C147" s="3" t="s">
        <v>1344</v>
      </c>
      <c r="D147" s="3"/>
      <c r="E147" s="4"/>
      <c r="F147" s="4">
        <v>29466124.205656</v>
      </c>
      <c r="G147" s="4">
        <f>F147*RPI_inc</f>
        <v>30279414.258041408</v>
      </c>
      <c r="H147" s="4"/>
      <c r="I147" s="4"/>
      <c r="J147" s="4">
        <v>216457.825453</v>
      </c>
      <c r="K147" s="4">
        <f>J147*RPI_inc</f>
        <v>222432.24526380468</v>
      </c>
      <c r="L147" s="3"/>
      <c r="M147" s="4"/>
      <c r="N147" s="4"/>
      <c r="O147" s="4"/>
      <c r="P147" s="4"/>
      <c r="Q147" s="4"/>
      <c r="R147" s="4"/>
      <c r="S147" s="4"/>
      <c r="T147" s="4">
        <v>3300604.881951</v>
      </c>
      <c r="U147" s="4">
        <f>T147*RPI_inc</f>
        <v>3391704.3797543184</v>
      </c>
      <c r="V147" s="3"/>
      <c r="W147" s="4"/>
      <c r="X147" s="3"/>
      <c r="Y147" s="4"/>
      <c r="Z147" s="13">
        <f>D147+F147+H147+J147+L147+N147+P147+R147+T147+V147+X147</f>
        <v>32983186.91306</v>
      </c>
      <c r="AC147" s="13">
        <f>E147+G147+I147+K147+M147+O147+Q147+S147+U147+W147+Y147</f>
        <v>33893550.88305953</v>
      </c>
      <c r="AF147" s="51"/>
      <c r="AG147" s="3"/>
      <c r="AH147" s="4"/>
      <c r="AI147" s="4">
        <v>32553549.695405</v>
      </c>
      <c r="AJ147" s="4">
        <f>AI147/$AI$680*$AJ$680</f>
        <v>21622681.214901675</v>
      </c>
      <c r="AK147" s="4"/>
      <c r="AL147" s="4"/>
      <c r="AM147" s="4">
        <v>312637.759392</v>
      </c>
      <c r="AN147" s="4">
        <f>AM147/$AM$680*$AN$680</f>
        <v>306486.2123122147</v>
      </c>
      <c r="AO147" s="3"/>
      <c r="AP147" s="4"/>
      <c r="AQ147" s="4"/>
      <c r="AR147" s="4"/>
      <c r="AS147" s="4">
        <v>4682171.257434</v>
      </c>
      <c r="AT147" s="4">
        <f>AS147/$AS$680*$AT$680</f>
        <v>4588370.827121039</v>
      </c>
      <c r="AU147" s="3"/>
      <c r="AV147" s="4"/>
      <c r="AW147" s="3"/>
      <c r="AX147" s="4"/>
      <c r="AY147" s="4"/>
      <c r="AZ147" s="4"/>
      <c r="BA147" s="4">
        <v>205427.554223</v>
      </c>
      <c r="BB147" s="4">
        <f>BA147/$BA$680*$BB$680</f>
        <v>205427.554223</v>
      </c>
      <c r="BC147" s="4">
        <v>96627.186283</v>
      </c>
      <c r="BD147" s="4">
        <f>AG147+AI147+AK147+AM147+AO147+AQ147+AS147+AU147+AW147+AY147+BA147+BC147</f>
        <v>37850413.452737</v>
      </c>
      <c r="BG147" s="4">
        <f>AH147+AJ147+AL147+AN147+AP147+AR147+AT147+AV147+AX147+AZ147+BB147</f>
        <v>26722965.808557928</v>
      </c>
      <c r="BJ147" s="52"/>
      <c r="BK147" s="4">
        <f t="shared" si="4"/>
        <v>70833600.365797</v>
      </c>
      <c r="BL147" s="4">
        <f t="shared" si="5"/>
        <v>60616516.69161746</v>
      </c>
    </row>
    <row r="148" spans="1:64" ht="12.75">
      <c r="A148" s="5" t="s">
        <v>778</v>
      </c>
      <c r="B148" s="5" t="s">
        <v>144</v>
      </c>
      <c r="C148" s="5" t="s">
        <v>1344</v>
      </c>
      <c r="D148" s="6">
        <v>40752336.506562</v>
      </c>
      <c r="E148" s="6">
        <f>D148*RPI_inc</f>
        <v>41877135.603346094</v>
      </c>
      <c r="F148" s="6"/>
      <c r="G148" s="6"/>
      <c r="H148" s="6"/>
      <c r="I148" s="6"/>
      <c r="J148" s="6">
        <v>283701.75272</v>
      </c>
      <c r="K148" s="6">
        <f>J148*RPI_inc</f>
        <v>291532.1620307431</v>
      </c>
      <c r="L148" s="6">
        <v>3127984.884648</v>
      </c>
      <c r="M148" s="6">
        <f>L148*RPI_inc</f>
        <v>3214319.923927032</v>
      </c>
      <c r="N148" s="6"/>
      <c r="O148" s="6"/>
      <c r="P148" s="6"/>
      <c r="Q148" s="6"/>
      <c r="R148" s="6"/>
      <c r="S148" s="6"/>
      <c r="T148" s="6"/>
      <c r="U148" s="6"/>
      <c r="V148" s="6">
        <v>64513.176344</v>
      </c>
      <c r="W148" s="6">
        <f>V148*RPI_inc</f>
        <v>66293.79479935457</v>
      </c>
      <c r="X148" s="6">
        <v>3282998.160907</v>
      </c>
      <c r="Y148" s="6">
        <f>X148*RPI_inc</f>
        <v>3373611.6982568745</v>
      </c>
      <c r="Z148" s="14">
        <f>D148+F148+H148+J148+L148+N148+P148+R148+T148+V148+X148</f>
        <v>47511534.481181</v>
      </c>
      <c r="AC148" s="14">
        <f>E148+G148+I148+K148+M148+O148+Q148+S148+U148+W148+Y148</f>
        <v>48822893.1823601</v>
      </c>
      <c r="AF148" s="51"/>
      <c r="AG148" s="6">
        <v>48693402.543687</v>
      </c>
      <c r="AH148" s="6">
        <f>AG148/$AG$680*$AH$680</f>
        <v>33126600.22581523</v>
      </c>
      <c r="AI148" s="6"/>
      <c r="AJ148" s="6"/>
      <c r="AK148" s="6"/>
      <c r="AL148" s="6"/>
      <c r="AM148" s="6">
        <v>409760.562457</v>
      </c>
      <c r="AN148" s="6">
        <f>AM148/$AM$680*$AN$680</f>
        <v>401698.00022428844</v>
      </c>
      <c r="AO148" s="6">
        <v>3956643.817029</v>
      </c>
      <c r="AP148" s="6">
        <f>AO148/$AO$680*$AP$680</f>
        <v>3265432.2159162182</v>
      </c>
      <c r="AQ148" s="6"/>
      <c r="AR148" s="6"/>
      <c r="AS148" s="6"/>
      <c r="AT148" s="6"/>
      <c r="AU148" s="6">
        <v>91517.085943</v>
      </c>
      <c r="AV148" s="6">
        <f>AU148/$AU$680*$AV$680</f>
        <v>89683.67382869664</v>
      </c>
      <c r="AW148" s="6">
        <v>4854487.0608</v>
      </c>
      <c r="AX148" s="6">
        <f>AW148/$AW$680*$AX$680</f>
        <v>4761187.055678221</v>
      </c>
      <c r="AY148" s="6"/>
      <c r="AZ148" s="6"/>
      <c r="BA148" s="6">
        <v>287296.445777</v>
      </c>
      <c r="BB148" s="6">
        <f>BA148/$BA$680*$BB$680</f>
        <v>287296.445777</v>
      </c>
      <c r="BC148" s="6">
        <v>139189.275585</v>
      </c>
      <c r="BD148" s="6">
        <f>AG148+AI148+AK148+AM148+AO148+AQ148+AS148+AU148+AW148+AY148+BA148+BC148</f>
        <v>58432296.791278005</v>
      </c>
      <c r="BG148" s="6">
        <f>AH148+AJ148+AL148+AN148+AP148+AR148+AT148+AV148+AX148+AZ148+BB148</f>
        <v>41931897.617239654</v>
      </c>
      <c r="BJ148" s="52"/>
      <c r="BK148" s="6">
        <f t="shared" si="4"/>
        <v>105943831.272459</v>
      </c>
      <c r="BL148" s="6">
        <f t="shared" si="5"/>
        <v>90754790.79959975</v>
      </c>
    </row>
    <row r="149" spans="1:64" ht="12.75">
      <c r="A149" t="s">
        <v>779</v>
      </c>
      <c r="B149" t="s">
        <v>145</v>
      </c>
      <c r="J149"/>
      <c r="K149"/>
      <c r="L149"/>
      <c r="M149"/>
      <c r="V149"/>
      <c r="X149"/>
      <c r="Z149" s="12">
        <f>Z150+Z151</f>
        <v>51386698.156462</v>
      </c>
      <c r="AC149" s="12">
        <f>AC150+AC151</f>
        <v>52805014.66608834</v>
      </c>
      <c r="AF149" s="51"/>
      <c r="AG149"/>
      <c r="AM149"/>
      <c r="AO149"/>
      <c r="AU149"/>
      <c r="AW149"/>
      <c r="AY149"/>
      <c r="BA149"/>
      <c r="BC149"/>
      <c r="BD149" s="1">
        <f>BD150+BD151</f>
        <v>62309670.146882</v>
      </c>
      <c r="BG149" s="1">
        <f>BG150+BG151</f>
        <v>44171252.135484725</v>
      </c>
      <c r="BJ149" s="52"/>
      <c r="BK149" s="1">
        <f t="shared" si="4"/>
        <v>113696368.303344</v>
      </c>
      <c r="BL149" s="1">
        <f t="shared" si="5"/>
        <v>96976266.80157307</v>
      </c>
    </row>
    <row r="150" spans="1:64" ht="12.75">
      <c r="A150" s="3" t="s">
        <v>780</v>
      </c>
      <c r="B150" s="3" t="s">
        <v>146</v>
      </c>
      <c r="C150" s="3" t="s">
        <v>1345</v>
      </c>
      <c r="D150" s="3"/>
      <c r="E150" s="4"/>
      <c r="F150" s="4">
        <v>8357691.811705</v>
      </c>
      <c r="G150" s="4">
        <f>F150*RPI_inc</f>
        <v>8588371.203535499</v>
      </c>
      <c r="H150" s="4"/>
      <c r="I150" s="4"/>
      <c r="J150" s="4">
        <v>92715.497817</v>
      </c>
      <c r="K150" s="4">
        <f>J150*RPI_inc</f>
        <v>95274.52429602547</v>
      </c>
      <c r="L150" s="3"/>
      <c r="M150" s="4"/>
      <c r="N150" s="4"/>
      <c r="O150" s="4"/>
      <c r="P150" s="4"/>
      <c r="Q150" s="4"/>
      <c r="R150" s="4"/>
      <c r="S150" s="4"/>
      <c r="T150" s="4">
        <v>172117.407508</v>
      </c>
      <c r="U150" s="4">
        <f>T150*RPI_inc</f>
        <v>176867.99412711678</v>
      </c>
      <c r="V150" s="3"/>
      <c r="W150" s="4"/>
      <c r="X150" s="3"/>
      <c r="Y150" s="4"/>
      <c r="Z150" s="13">
        <f>D150+F150+H150+J150+L150+N150+P150+R150+T150+V150+X150</f>
        <v>8622524.71703</v>
      </c>
      <c r="AC150" s="13">
        <f>E150+G150+I150+K150+M150+O150+Q150+S150+U150+W150+Y150</f>
        <v>8860513.721958641</v>
      </c>
      <c r="AF150" s="51"/>
      <c r="AG150" s="3"/>
      <c r="AH150" s="4"/>
      <c r="AI150" s="4">
        <v>9233400.831148</v>
      </c>
      <c r="AJ150" s="4">
        <f>AI150/$AI$680*$AJ$680</f>
        <v>6132998.845576048</v>
      </c>
      <c r="AK150" s="4"/>
      <c r="AL150" s="4"/>
      <c r="AM150" s="4">
        <v>133912.301104</v>
      </c>
      <c r="AN150" s="4">
        <f>AM150/$AM$680*$AN$680</f>
        <v>131277.4056057542</v>
      </c>
      <c r="AO150" s="3"/>
      <c r="AP150" s="4"/>
      <c r="AQ150" s="4"/>
      <c r="AR150" s="4"/>
      <c r="AS150" s="4">
        <v>244162.26939</v>
      </c>
      <c r="AT150" s="4">
        <f>AS150/$AS$680*$AT$680</f>
        <v>239270.83661752113</v>
      </c>
      <c r="AU150" s="3"/>
      <c r="AV150" s="4"/>
      <c r="AW150" s="3"/>
      <c r="AX150" s="4"/>
      <c r="AY150" s="4"/>
      <c r="AZ150" s="4"/>
      <c r="BA150" s="4">
        <v>95757.898893</v>
      </c>
      <c r="BB150" s="4">
        <f>BA150/$BA$680*$BB$680</f>
        <v>95757.89889299999</v>
      </c>
      <c r="BC150" s="4">
        <v>25260.454797</v>
      </c>
      <c r="BD150" s="4">
        <f>AG150+AI150+AK150+AM150+AO150+AQ150+AS150+AU150+AW150+AY150+BA150+BC150</f>
        <v>9732493.755332</v>
      </c>
      <c r="BG150" s="4">
        <f>AH150+AJ150+AL150+AN150+AP150+AR150+AT150+AV150+AX150+AZ150+BB150</f>
        <v>6599304.986692322</v>
      </c>
      <c r="BJ150" s="52"/>
      <c r="BK150" s="4">
        <f t="shared" si="4"/>
        <v>18355018.472362</v>
      </c>
      <c r="BL150" s="4">
        <f t="shared" si="5"/>
        <v>15459818.708650963</v>
      </c>
    </row>
    <row r="151" spans="1:64" ht="12.75">
      <c r="A151" s="5" t="s">
        <v>781</v>
      </c>
      <c r="B151" s="5" t="s">
        <v>147</v>
      </c>
      <c r="C151" s="5" t="s">
        <v>1345</v>
      </c>
      <c r="D151" s="6">
        <v>36442642.266667</v>
      </c>
      <c r="E151" s="6">
        <f>D151*RPI_inc</f>
        <v>37448490.14239242</v>
      </c>
      <c r="F151" s="6"/>
      <c r="G151" s="6"/>
      <c r="H151" s="6"/>
      <c r="I151" s="6"/>
      <c r="J151" s="6">
        <v>452921.389597</v>
      </c>
      <c r="K151" s="6">
        <f>J151*RPI_inc</f>
        <v>465422.40459649253</v>
      </c>
      <c r="L151" s="6">
        <v>4049355.316039</v>
      </c>
      <c r="M151" s="6">
        <f>L151*RPI_inc</f>
        <v>4161120.96170462</v>
      </c>
      <c r="N151" s="6"/>
      <c r="O151" s="6"/>
      <c r="P151" s="6"/>
      <c r="Q151" s="6"/>
      <c r="R151" s="6"/>
      <c r="S151" s="6"/>
      <c r="T151" s="6"/>
      <c r="U151" s="6"/>
      <c r="V151" s="6">
        <v>49565.994704</v>
      </c>
      <c r="W151" s="6">
        <f>V151*RPI_inc</f>
        <v>50934.05825209341</v>
      </c>
      <c r="X151" s="6">
        <v>1769688.472425</v>
      </c>
      <c r="Y151" s="6">
        <f>X151*RPI_inc</f>
        <v>1818533.3771840765</v>
      </c>
      <c r="Z151" s="14">
        <f>D151+F151+H151+J151+L151+N151+P151+R151+T151+V151+X151</f>
        <v>42764173.439432</v>
      </c>
      <c r="AC151" s="14">
        <f>E151+G151+I151+K151+M151+O151+Q151+S151+U151+W151+Y151</f>
        <v>43944500.944129705</v>
      </c>
      <c r="AF151" s="51"/>
      <c r="AG151" s="6">
        <v>43543914.331406</v>
      </c>
      <c r="AH151" s="6">
        <f>AG151/$AG$680*$AH$680</f>
        <v>29623352.79465175</v>
      </c>
      <c r="AI151" s="6"/>
      <c r="AJ151" s="6"/>
      <c r="AK151" s="6"/>
      <c r="AL151" s="6"/>
      <c r="AM151" s="6">
        <v>654170.520876</v>
      </c>
      <c r="AN151" s="6">
        <f>AM151/$AM$680*$AN$680</f>
        <v>641298.8806582531</v>
      </c>
      <c r="AO151" s="6">
        <v>5122101.693264</v>
      </c>
      <c r="AP151" s="6">
        <f>AO151/$AO$680*$AP$680</f>
        <v>4227288.746688995</v>
      </c>
      <c r="AQ151" s="6"/>
      <c r="AR151" s="6"/>
      <c r="AS151" s="6"/>
      <c r="AT151" s="6"/>
      <c r="AU151" s="6">
        <v>70313.316662</v>
      </c>
      <c r="AV151" s="6">
        <f>AU151/$AU$680*$AV$680</f>
        <v>68904.6913191296</v>
      </c>
      <c r="AW151" s="6">
        <v>2616793.970016</v>
      </c>
      <c r="AX151" s="6">
        <f>AW151/$AW$680*$AX$680</f>
        <v>2566500.9343672656</v>
      </c>
      <c r="AY151" s="6"/>
      <c r="AZ151" s="6"/>
      <c r="BA151" s="6">
        <v>444601.101107</v>
      </c>
      <c r="BB151" s="6">
        <f>BA151/$BA$680*$BB$680</f>
        <v>444601.101107</v>
      </c>
      <c r="BC151" s="6">
        <v>125281.458219</v>
      </c>
      <c r="BD151" s="6">
        <f>AG151+AI151+AK151+AM151+AO151+AQ151+AS151+AU151+AW151+AY151+BA151+BC151</f>
        <v>52577176.39155</v>
      </c>
      <c r="BG151" s="6">
        <f>AH151+AJ151+AL151+AN151+AP151+AR151+AT151+AV151+AX151+AZ151+BB151</f>
        <v>37571947.1487924</v>
      </c>
      <c r="BJ151" s="52"/>
      <c r="BK151" s="6">
        <f t="shared" si="4"/>
        <v>95341349.830982</v>
      </c>
      <c r="BL151" s="6">
        <f t="shared" si="5"/>
        <v>81516448.0929221</v>
      </c>
    </row>
    <row r="152" spans="1:64" ht="12.75">
      <c r="A152" t="s">
        <v>782</v>
      </c>
      <c r="B152" t="s">
        <v>148</v>
      </c>
      <c r="J152"/>
      <c r="K152"/>
      <c r="L152"/>
      <c r="M152"/>
      <c r="V152"/>
      <c r="X152"/>
      <c r="Z152" s="12">
        <f>Z153+Z154</f>
        <v>52305815.176998995</v>
      </c>
      <c r="AC152" s="12">
        <f>AC153+AC154</f>
        <v>53749500.09695863</v>
      </c>
      <c r="AF152" s="51"/>
      <c r="AG152"/>
      <c r="AM152"/>
      <c r="AO152"/>
      <c r="AU152"/>
      <c r="AW152"/>
      <c r="AY152"/>
      <c r="BA152"/>
      <c r="BC152"/>
      <c r="BD152" s="1">
        <f>BD153+BD154</f>
        <v>65246569.810811006</v>
      </c>
      <c r="BG152" s="1">
        <f>BG153+BG154</f>
        <v>48190173.173439585</v>
      </c>
      <c r="BJ152" s="52"/>
      <c r="BK152" s="1">
        <f t="shared" si="4"/>
        <v>117552384.98781</v>
      </c>
      <c r="BL152" s="1">
        <f t="shared" si="5"/>
        <v>101939673.27039821</v>
      </c>
    </row>
    <row r="153" spans="1:64" ht="12.75">
      <c r="A153" s="3" t="s">
        <v>783</v>
      </c>
      <c r="B153" s="3" t="s">
        <v>149</v>
      </c>
      <c r="C153" s="3" t="s">
        <v>1345</v>
      </c>
      <c r="D153" s="3"/>
      <c r="E153" s="4"/>
      <c r="F153" s="4">
        <v>11600845.645464</v>
      </c>
      <c r="G153" s="4">
        <f>F153*RPI_inc</f>
        <v>11921038.83737702</v>
      </c>
      <c r="H153" s="4"/>
      <c r="I153" s="4"/>
      <c r="J153" s="4">
        <v>437895.183832</v>
      </c>
      <c r="K153" s="4">
        <f>J153*RPI_inc</f>
        <v>449981.46279126965</v>
      </c>
      <c r="L153" s="3"/>
      <c r="M153" s="4"/>
      <c r="N153" s="4"/>
      <c r="O153" s="4"/>
      <c r="P153" s="4"/>
      <c r="Q153" s="4"/>
      <c r="R153" s="4"/>
      <c r="S153" s="4"/>
      <c r="T153" s="4">
        <v>242989.448891</v>
      </c>
      <c r="U153" s="4">
        <f>T153*RPI_inc</f>
        <v>249696.16404085775</v>
      </c>
      <c r="V153" s="3"/>
      <c r="W153" s="4"/>
      <c r="X153" s="3"/>
      <c r="Y153" s="4"/>
      <c r="Z153" s="13">
        <f>D153+F153+H153+J153+L153+N153+P153+R153+T153+V153+X153</f>
        <v>12281730.278187001</v>
      </c>
      <c r="AC153" s="13">
        <f>E153+G153+I153+K153+M153+O153+Q153+S153+U153+W153+Y153</f>
        <v>12620716.464209147</v>
      </c>
      <c r="AF153" s="51"/>
      <c r="AG153" s="3"/>
      <c r="AH153" s="4"/>
      <c r="AI153" s="4">
        <v>12816368.470878</v>
      </c>
      <c r="AJ153" s="4">
        <f>AI153/$AI$680*$AJ$680</f>
        <v>8512873.476824816</v>
      </c>
      <c r="AK153" s="4"/>
      <c r="AL153" s="4"/>
      <c r="AM153" s="4">
        <v>632467.635833</v>
      </c>
      <c r="AN153" s="4">
        <f>AM153/$AM$680*$AN$680</f>
        <v>620023.0275878747</v>
      </c>
      <c r="AO153" s="3"/>
      <c r="AP153" s="4"/>
      <c r="AQ153" s="4"/>
      <c r="AR153" s="4"/>
      <c r="AS153" s="4">
        <v>344699.912334</v>
      </c>
      <c r="AT153" s="4">
        <f>AS153/$AS$680*$AT$680</f>
        <v>337794.35541861947</v>
      </c>
      <c r="AU153" s="3"/>
      <c r="AV153" s="4"/>
      <c r="AW153" s="3"/>
      <c r="AX153" s="4"/>
      <c r="AY153" s="4"/>
      <c r="AZ153" s="4"/>
      <c r="BA153" s="4">
        <v>437856.910017</v>
      </c>
      <c r="BB153" s="4">
        <f>BA153/$BA$680*$BB$680</f>
        <v>437856.910017</v>
      </c>
      <c r="BC153" s="4">
        <v>35980.423681</v>
      </c>
      <c r="BD153" s="4">
        <f>AG153+AI153+AK153+AM153+AO153+AQ153+AS153+AU153+AW153+AY153+BA153+BC153</f>
        <v>14267373.352743002</v>
      </c>
      <c r="BG153" s="4">
        <f>AH153+AJ153+AL153+AN153+AP153+AR153+AT153+AV153+AX153+AZ153+BB153</f>
        <v>9908547.76984831</v>
      </c>
      <c r="BJ153" s="52"/>
      <c r="BK153" s="4">
        <f t="shared" si="4"/>
        <v>26549103.630930003</v>
      </c>
      <c r="BL153" s="4">
        <f t="shared" si="5"/>
        <v>22529264.234057456</v>
      </c>
    </row>
    <row r="154" spans="1:64" ht="12.75">
      <c r="A154" s="5" t="s">
        <v>784</v>
      </c>
      <c r="B154" s="5" t="s">
        <v>150</v>
      </c>
      <c r="C154" s="5" t="s">
        <v>1345</v>
      </c>
      <c r="D154" s="6">
        <v>29984966.20706</v>
      </c>
      <c r="E154" s="6">
        <f>D154*RPI_inc</f>
        <v>30812576.73931431</v>
      </c>
      <c r="F154" s="6"/>
      <c r="G154" s="6"/>
      <c r="H154" s="6"/>
      <c r="I154" s="6"/>
      <c r="J154" s="6">
        <v>1145058.596369</v>
      </c>
      <c r="K154" s="6">
        <f>J154*RPI_inc</f>
        <v>1176663.1860776984</v>
      </c>
      <c r="L154" s="6">
        <v>4368518.201367</v>
      </c>
      <c r="M154" s="6">
        <f>L154*RPI_inc</f>
        <v>4489093.013718955</v>
      </c>
      <c r="N154" s="6"/>
      <c r="O154" s="6"/>
      <c r="P154" s="6"/>
      <c r="Q154" s="6"/>
      <c r="R154" s="6"/>
      <c r="S154" s="6"/>
      <c r="T154" s="6"/>
      <c r="U154" s="6"/>
      <c r="V154" s="6">
        <v>53842.436317</v>
      </c>
      <c r="W154" s="6">
        <f>V154*RPI_inc</f>
        <v>55328.533285409765</v>
      </c>
      <c r="X154" s="6">
        <v>4471699.457699</v>
      </c>
      <c r="Y154" s="6">
        <f>X154*RPI_inc</f>
        <v>4595122.160353112</v>
      </c>
      <c r="Z154" s="14">
        <f>D154+F154+H154+J154+L154+N154+P154+R154+T154+V154+X154</f>
        <v>40024084.898811996</v>
      </c>
      <c r="AC154" s="14">
        <f>E154+G154+I154+K154+M154+O154+Q154+S154+U154+W154+Y154</f>
        <v>41128783.63274948</v>
      </c>
      <c r="AF154" s="51"/>
      <c r="AG154" s="6">
        <v>35827885.096701</v>
      </c>
      <c r="AH154" s="6">
        <f>AG154/$AG$680*$AH$680</f>
        <v>24374062.286364727</v>
      </c>
      <c r="AI154" s="6"/>
      <c r="AJ154" s="6"/>
      <c r="AK154" s="6"/>
      <c r="AL154" s="6"/>
      <c r="AM154" s="6">
        <v>1653848.980474</v>
      </c>
      <c r="AN154" s="6">
        <f>AM154/$AM$680*$AN$680</f>
        <v>1621307.390213035</v>
      </c>
      <c r="AO154" s="6">
        <v>5525816.513964</v>
      </c>
      <c r="AP154" s="6">
        <f>AO154/$AO$680*$AP$680</f>
        <v>4560476.024220212</v>
      </c>
      <c r="AQ154" s="6"/>
      <c r="AR154" s="6"/>
      <c r="AS154" s="6"/>
      <c r="AT154" s="6"/>
      <c r="AU154" s="6">
        <v>76379.790162</v>
      </c>
      <c r="AV154" s="6">
        <f>AU154/$AU$680*$AV$680</f>
        <v>74849.63181912863</v>
      </c>
      <c r="AW154" s="6">
        <v>6612189.862204</v>
      </c>
      <c r="AX154" s="6">
        <f>AW154/$AW$680*$AX$680</f>
        <v>6485107.98099117</v>
      </c>
      <c r="AY154" s="6"/>
      <c r="AZ154" s="6"/>
      <c r="BA154" s="6">
        <v>1165822.089983</v>
      </c>
      <c r="BB154" s="6">
        <f>BA154/$BA$680*$BB$680</f>
        <v>1165822.089983</v>
      </c>
      <c r="BC154" s="6">
        <v>117254.12458</v>
      </c>
      <c r="BD154" s="6">
        <f>AG154+AI154+AK154+AM154+AO154+AQ154+AS154+AU154+AW154+AY154+BA154+BC154</f>
        <v>50979196.458068006</v>
      </c>
      <c r="BG154" s="6">
        <f>AH154+AJ154+AL154+AN154+AP154+AR154+AT154+AV154+AX154+AZ154+BB154</f>
        <v>38281625.403591275</v>
      </c>
      <c r="BJ154" s="52"/>
      <c r="BK154" s="6">
        <f t="shared" si="4"/>
        <v>91003281.35688001</v>
      </c>
      <c r="BL154" s="6">
        <f t="shared" si="5"/>
        <v>79410409.03634076</v>
      </c>
    </row>
    <row r="155" spans="1:64" ht="12.75">
      <c r="A155" t="s">
        <v>785</v>
      </c>
      <c r="B155" t="s">
        <v>151</v>
      </c>
      <c r="J155"/>
      <c r="K155"/>
      <c r="L155"/>
      <c r="M155"/>
      <c r="V155"/>
      <c r="X155"/>
      <c r="Z155" s="12">
        <f>Z156+Z157</f>
        <v>32642193.74591</v>
      </c>
      <c r="AC155" s="12">
        <f>AC156+AC157</f>
        <v>33543146.01490539</v>
      </c>
      <c r="AF155" s="51"/>
      <c r="AG155"/>
      <c r="AM155"/>
      <c r="AO155"/>
      <c r="AU155"/>
      <c r="AW155"/>
      <c r="AY155"/>
      <c r="BA155"/>
      <c r="BC155"/>
      <c r="BD155" s="1">
        <f>BD156+BD157</f>
        <v>40592855.745232</v>
      </c>
      <c r="BG155" s="1">
        <f>BG156+BG157</f>
        <v>29744332.798505075</v>
      </c>
      <c r="BJ155" s="52"/>
      <c r="BK155" s="1">
        <f t="shared" si="4"/>
        <v>73235049.491142</v>
      </c>
      <c r="BL155" s="1">
        <f t="shared" si="5"/>
        <v>63287478.81341046</v>
      </c>
    </row>
    <row r="156" spans="1:64" ht="12.75">
      <c r="A156" s="3" t="s">
        <v>786</v>
      </c>
      <c r="B156" s="3" t="s">
        <v>152</v>
      </c>
      <c r="C156" s="3" t="s">
        <v>1345</v>
      </c>
      <c r="D156" s="3"/>
      <c r="E156" s="4"/>
      <c r="F156" s="4">
        <v>6291404.039834</v>
      </c>
      <c r="G156" s="4">
        <f>F156*RPI_inc</f>
        <v>6465052.134351712</v>
      </c>
      <c r="H156" s="4"/>
      <c r="I156" s="4"/>
      <c r="J156" s="4">
        <v>231920.594443</v>
      </c>
      <c r="K156" s="4">
        <f>J156*RPI_inc</f>
        <v>238321.79980979193</v>
      </c>
      <c r="L156" s="3"/>
      <c r="M156" s="4"/>
      <c r="N156" s="4"/>
      <c r="O156" s="4"/>
      <c r="P156" s="4"/>
      <c r="Q156" s="4"/>
      <c r="R156" s="4"/>
      <c r="S156" s="4"/>
      <c r="T156" s="4">
        <v>162912.061474</v>
      </c>
      <c r="U156" s="4">
        <f>T156*RPI_inc</f>
        <v>167408.5727248747</v>
      </c>
      <c r="V156" s="3"/>
      <c r="W156" s="4"/>
      <c r="X156" s="3"/>
      <c r="Y156" s="4"/>
      <c r="Z156" s="13">
        <f>D156+F156+H156+J156+L156+N156+P156+R156+T156+V156+X156</f>
        <v>6686236.695751</v>
      </c>
      <c r="AC156" s="13">
        <f>E156+G156+I156+K156+M156+O156+Q156+S156+U156+W156+Y156</f>
        <v>6870782.506886379</v>
      </c>
      <c r="AF156" s="51"/>
      <c r="AG156" s="3"/>
      <c r="AH156" s="4"/>
      <c r="AI156" s="4">
        <v>6950609.881204</v>
      </c>
      <c r="AJ156" s="4">
        <f>AI156/$AI$680*$AJ$680</f>
        <v>4616726.074933498</v>
      </c>
      <c r="AK156" s="4"/>
      <c r="AL156" s="4"/>
      <c r="AM156" s="4">
        <v>334971.188275</v>
      </c>
      <c r="AN156" s="4">
        <f>AM156/$AM$680*$AN$680</f>
        <v>328380.20246748725</v>
      </c>
      <c r="AO156" s="3"/>
      <c r="AP156" s="4"/>
      <c r="AQ156" s="4"/>
      <c r="AR156" s="4"/>
      <c r="AS156" s="4">
        <v>231103.75189</v>
      </c>
      <c r="AT156" s="4">
        <f>AS156/$AS$680*$AT$680</f>
        <v>226473.92735297483</v>
      </c>
      <c r="AU156" s="3"/>
      <c r="AV156" s="4"/>
      <c r="AW156" s="3"/>
      <c r="AX156" s="4"/>
      <c r="AY156" s="4"/>
      <c r="AZ156" s="4"/>
      <c r="BA156" s="4">
        <v>213151.377294</v>
      </c>
      <c r="BB156" s="4">
        <f>BA156/$BA$680*$BB$680</f>
        <v>213151.37729399998</v>
      </c>
      <c r="BC156" s="4">
        <v>19587.926432</v>
      </c>
      <c r="BD156" s="4">
        <f>AG156+AI156+AK156+AM156+AO156+AQ156+AS156+AU156+AW156+AY156+BA156+BC156</f>
        <v>7749424.125095</v>
      </c>
      <c r="BG156" s="4">
        <f>AH156+AJ156+AL156+AN156+AP156+AR156+AT156+AV156+AX156+AZ156+BB156</f>
        <v>5384731.582047961</v>
      </c>
      <c r="BJ156" s="52"/>
      <c r="BK156" s="4">
        <f t="shared" si="4"/>
        <v>14435660.820845999</v>
      </c>
      <c r="BL156" s="4">
        <f t="shared" si="5"/>
        <v>12255514.08893434</v>
      </c>
    </row>
    <row r="157" spans="1:64" ht="12.75">
      <c r="A157" s="5" t="s">
        <v>787</v>
      </c>
      <c r="B157" s="5" t="s">
        <v>153</v>
      </c>
      <c r="C157" s="5" t="s">
        <v>1345</v>
      </c>
      <c r="D157" s="6">
        <v>20099913.539665</v>
      </c>
      <c r="E157" s="6">
        <f>D157*RPI_inc</f>
        <v>20654688.22335002</v>
      </c>
      <c r="F157" s="6"/>
      <c r="G157" s="6"/>
      <c r="H157" s="6"/>
      <c r="I157" s="6"/>
      <c r="J157" s="6">
        <v>735199.527456</v>
      </c>
      <c r="K157" s="6">
        <f>J157*RPI_inc</f>
        <v>755491.6587870573</v>
      </c>
      <c r="L157" s="6">
        <v>2926349.277353</v>
      </c>
      <c r="M157" s="6">
        <f>L157*RPI_inc</f>
        <v>3007119.002630259</v>
      </c>
      <c r="N157" s="6"/>
      <c r="O157" s="6"/>
      <c r="P157" s="6"/>
      <c r="Q157" s="6"/>
      <c r="R157" s="6"/>
      <c r="S157" s="6"/>
      <c r="T157" s="6"/>
      <c r="U157" s="6"/>
      <c r="V157" s="6">
        <v>53231.516087</v>
      </c>
      <c r="W157" s="6">
        <f>V157*RPI_inc</f>
        <v>54700.75113823355</v>
      </c>
      <c r="X157" s="6">
        <v>2141263.189598</v>
      </c>
      <c r="Y157" s="6">
        <f>X157*RPI_inc</f>
        <v>2200363.872113444</v>
      </c>
      <c r="Z157" s="14">
        <f>D157+F157+H157+J157+L157+N157+P157+R157+T157+V157+X157</f>
        <v>25955957.050159</v>
      </c>
      <c r="AC157" s="14">
        <f>E157+G157+I157+K157+M157+O157+Q157+S157+U157+W157+Y157</f>
        <v>26672363.50801901</v>
      </c>
      <c r="AF157" s="51"/>
      <c r="AG157" s="6">
        <v>24016615.119053</v>
      </c>
      <c r="AH157" s="6">
        <f>AG157/$AG$680*$AH$680</f>
        <v>16338739.259642988</v>
      </c>
      <c r="AI157" s="6"/>
      <c r="AJ157" s="6"/>
      <c r="AK157" s="6"/>
      <c r="AL157" s="6"/>
      <c r="AM157" s="6">
        <v>1061874.905602</v>
      </c>
      <c r="AN157" s="6">
        <f>AM157/$AM$680*$AN$680</f>
        <v>1040981.1610736467</v>
      </c>
      <c r="AO157" s="6">
        <v>3701591.344489</v>
      </c>
      <c r="AP157" s="6">
        <f>AO157/$AO$680*$AP$680</f>
        <v>3054936.503111171</v>
      </c>
      <c r="AQ157" s="6"/>
      <c r="AR157" s="6"/>
      <c r="AS157" s="6"/>
      <c r="AT157" s="6"/>
      <c r="AU157" s="6">
        <v>75513.15109</v>
      </c>
      <c r="AV157" s="6">
        <f>AU157/$AU$680*$AV$680</f>
        <v>74000.35460428306</v>
      </c>
      <c r="AW157" s="6">
        <v>3166232.187226</v>
      </c>
      <c r="AX157" s="6">
        <f>AW157/$AW$680*$AX$680</f>
        <v>3105379.3153190254</v>
      </c>
      <c r="AY157" s="6"/>
      <c r="AZ157" s="6"/>
      <c r="BA157" s="6">
        <v>745564.622706</v>
      </c>
      <c r="BB157" s="6">
        <f>BA157/$BA$680*$BB$680</f>
        <v>745564.622706</v>
      </c>
      <c r="BC157" s="6">
        <v>76040.289971</v>
      </c>
      <c r="BD157" s="6">
        <f>AG157+AI157+AK157+AM157+AO157+AQ157+AS157+AU157+AW157+AY157+BA157+BC157</f>
        <v>32843431.620137002</v>
      </c>
      <c r="BG157" s="6">
        <f>AH157+AJ157+AL157+AN157+AP157+AR157+AT157+AV157+AX157+AZ157+BB157</f>
        <v>24359601.216457114</v>
      </c>
      <c r="BJ157" s="52"/>
      <c r="BK157" s="6">
        <f t="shared" si="4"/>
        <v>58799388.670296</v>
      </c>
      <c r="BL157" s="6">
        <f t="shared" si="5"/>
        <v>51031964.72447613</v>
      </c>
    </row>
    <row r="158" spans="1:64" ht="12.75">
      <c r="A158" t="s">
        <v>788</v>
      </c>
      <c r="B158" t="s">
        <v>154</v>
      </c>
      <c r="J158"/>
      <c r="K158"/>
      <c r="L158"/>
      <c r="M158"/>
      <c r="V158"/>
      <c r="X158"/>
      <c r="Z158" s="12">
        <f>Z159+Z160</f>
        <v>78658825.56628701</v>
      </c>
      <c r="AC158" s="12">
        <f>AC159+AC160</f>
        <v>80829875.95346689</v>
      </c>
      <c r="AF158" s="51"/>
      <c r="AG158"/>
      <c r="AM158"/>
      <c r="AO158"/>
      <c r="AU158"/>
      <c r="AW158"/>
      <c r="AY158"/>
      <c r="BA158"/>
      <c r="BC158"/>
      <c r="BD158" s="1">
        <f>BD159+BD160</f>
        <v>95368122.261924</v>
      </c>
      <c r="BG158" s="1">
        <f>BG159+BG160</f>
        <v>67786705.66011573</v>
      </c>
      <c r="BJ158" s="52"/>
      <c r="BK158" s="1">
        <f t="shared" si="4"/>
        <v>174026947.828211</v>
      </c>
      <c r="BL158" s="1">
        <f t="shared" si="5"/>
        <v>148616581.6135826</v>
      </c>
    </row>
    <row r="159" spans="1:64" ht="12.75">
      <c r="A159" s="3" t="s">
        <v>789</v>
      </c>
      <c r="B159" s="3" t="s">
        <v>155</v>
      </c>
      <c r="C159" s="3" t="s">
        <v>1345</v>
      </c>
      <c r="D159" s="3"/>
      <c r="E159" s="4"/>
      <c r="F159" s="4">
        <v>17073684.60928</v>
      </c>
      <c r="G159" s="4">
        <f>F159*RPI_inc</f>
        <v>17544932.804440595</v>
      </c>
      <c r="H159" s="4"/>
      <c r="I159" s="4"/>
      <c r="J159" s="4">
        <v>227121.580587</v>
      </c>
      <c r="K159" s="4">
        <f>J159*RPI_inc</f>
        <v>233390.3290957707</v>
      </c>
      <c r="L159" s="3"/>
      <c r="M159" s="4"/>
      <c r="N159" s="4"/>
      <c r="O159" s="4"/>
      <c r="P159" s="4"/>
      <c r="Q159" s="4"/>
      <c r="R159" s="4"/>
      <c r="S159" s="4"/>
      <c r="T159" s="4">
        <v>636631.826631</v>
      </c>
      <c r="U159" s="4">
        <f>T159*RPI_inc</f>
        <v>654203.4057099873</v>
      </c>
      <c r="V159" s="3"/>
      <c r="W159" s="4"/>
      <c r="X159" s="3"/>
      <c r="Y159" s="4"/>
      <c r="Z159" s="13">
        <f>D159+F159+H159+J159+L159+N159+P159+R159+T159+V159+X159</f>
        <v>17937438.016498</v>
      </c>
      <c r="AC159" s="13">
        <f>E159+G159+I159+K159+M159+O159+Q159+S159+U159+W159+Y159</f>
        <v>18432526.53924635</v>
      </c>
      <c r="AF159" s="51"/>
      <c r="AG159" s="3"/>
      <c r="AH159" s="4"/>
      <c r="AI159" s="4">
        <v>18862644.999819</v>
      </c>
      <c r="AJ159" s="4">
        <f>AI159/$AI$680*$AJ$680</f>
        <v>12528924.296035087</v>
      </c>
      <c r="AK159" s="4"/>
      <c r="AL159" s="4"/>
      <c r="AM159" s="4">
        <v>328039.801359</v>
      </c>
      <c r="AN159" s="4">
        <f>AM159/$AM$680*$AN$680</f>
        <v>321585.1994387851</v>
      </c>
      <c r="AO159" s="3"/>
      <c r="AP159" s="4"/>
      <c r="AQ159" s="4"/>
      <c r="AR159" s="4"/>
      <c r="AS159" s="4">
        <v>903113.019228</v>
      </c>
      <c r="AT159" s="4">
        <f>AS159/$AS$680*$AT$680</f>
        <v>885020.4751566305</v>
      </c>
      <c r="AU159" s="3"/>
      <c r="AV159" s="4"/>
      <c r="AW159" s="3"/>
      <c r="AX159" s="4"/>
      <c r="AY159" s="4"/>
      <c r="AZ159" s="4"/>
      <c r="BA159" s="4">
        <v>249931.235271</v>
      </c>
      <c r="BB159" s="4">
        <f>BA159/$BA$680*$BB$680</f>
        <v>249931.235271</v>
      </c>
      <c r="BC159" s="4">
        <v>52549.323667</v>
      </c>
      <c r="BD159" s="4">
        <f>AG159+AI159+AK159+AM159+AO159+AQ159+AS159+AU159+AW159+AY159+BA159+BC159</f>
        <v>20396278.379344</v>
      </c>
      <c r="BG159" s="4">
        <f>AH159+AJ159+AL159+AN159+AP159+AR159+AT159+AV159+AX159+AZ159+BB159</f>
        <v>13985461.205901502</v>
      </c>
      <c r="BJ159" s="52"/>
      <c r="BK159" s="4">
        <f t="shared" si="4"/>
        <v>38333716.395842</v>
      </c>
      <c r="BL159" s="4">
        <f t="shared" si="5"/>
        <v>32417987.745147854</v>
      </c>
    </row>
    <row r="160" spans="1:64" ht="12.75">
      <c r="A160" s="5" t="s">
        <v>790</v>
      </c>
      <c r="B160" s="5" t="s">
        <v>156</v>
      </c>
      <c r="C160" s="5" t="s">
        <v>1345</v>
      </c>
      <c r="D160" s="6">
        <v>51903270.268153</v>
      </c>
      <c r="E160" s="6">
        <f>D160*RPI_inc</f>
        <v>53335844.606764436</v>
      </c>
      <c r="F160" s="6"/>
      <c r="G160" s="6"/>
      <c r="H160" s="6"/>
      <c r="I160" s="6"/>
      <c r="J160" s="6">
        <v>821462.310373</v>
      </c>
      <c r="K160" s="6">
        <f>J160*RPI_inc</f>
        <v>844135.3677718302</v>
      </c>
      <c r="L160" s="6">
        <v>4756033.088507</v>
      </c>
      <c r="M160" s="6">
        <f>L160*RPI_inc</f>
        <v>4887303.640843712</v>
      </c>
      <c r="N160" s="6"/>
      <c r="O160" s="6"/>
      <c r="P160" s="6"/>
      <c r="Q160" s="6"/>
      <c r="R160" s="6"/>
      <c r="S160" s="6"/>
      <c r="T160" s="6"/>
      <c r="U160" s="6"/>
      <c r="V160" s="6">
        <v>54371.900517</v>
      </c>
      <c r="W160" s="6">
        <f>V160*RPI_inc</f>
        <v>55872.6111469809</v>
      </c>
      <c r="X160" s="6">
        <v>3186249.982239</v>
      </c>
      <c r="Y160" s="6">
        <f>X160*RPI_inc</f>
        <v>3274193.1876935796</v>
      </c>
      <c r="Z160" s="14">
        <f>D160+F160+H160+J160+L160+N160+P160+R160+T160+V160+X160</f>
        <v>60721387.549789004</v>
      </c>
      <c r="AC160" s="14">
        <f>E160+G160+I160+K160+M160+O160+Q160+S160+U160+W160+Y160</f>
        <v>62397349.414220534</v>
      </c>
      <c r="AF160" s="51"/>
      <c r="AG160" s="6">
        <v>62017225.247785</v>
      </c>
      <c r="AH160" s="6">
        <f>AG160/$AG$680*$AH$680</f>
        <v>42190927.73511799</v>
      </c>
      <c r="AI160" s="6"/>
      <c r="AJ160" s="6"/>
      <c r="AK160" s="6"/>
      <c r="AL160" s="6"/>
      <c r="AM160" s="6">
        <v>1186467.320376</v>
      </c>
      <c r="AN160" s="6">
        <f>AM160/$AM$680*$AN$680</f>
        <v>1163122.0610122124</v>
      </c>
      <c r="AO160" s="6">
        <v>6015990.999695</v>
      </c>
      <c r="AP160" s="6">
        <f>AO160/$AO$680*$AP$680</f>
        <v>4965018.770837235</v>
      </c>
      <c r="AQ160" s="6"/>
      <c r="AR160" s="6"/>
      <c r="AS160" s="6"/>
      <c r="AT160" s="6"/>
      <c r="AU160" s="6">
        <v>77130.877357</v>
      </c>
      <c r="AV160" s="6">
        <f>AU160/$AU$680*$AV$680</f>
        <v>75585.67207127613</v>
      </c>
      <c r="AW160" s="6">
        <v>4711427.954922</v>
      </c>
      <c r="AX160" s="6">
        <f>AW160/$AW$680*$AX$680</f>
        <v>4620877.450446523</v>
      </c>
      <c r="AY160" s="6"/>
      <c r="AZ160" s="6"/>
      <c r="BA160" s="6">
        <v>785712.764729</v>
      </c>
      <c r="BB160" s="6">
        <f>BA160/$BA$680*$BB$680</f>
        <v>785712.764729</v>
      </c>
      <c r="BC160" s="6">
        <v>177888.717716</v>
      </c>
      <c r="BD160" s="6">
        <f>AG160+AI160+AK160+AM160+AO160+AQ160+AS160+AU160+AW160+AY160+BA160+BC160</f>
        <v>74971843.88258</v>
      </c>
      <c r="BG160" s="6">
        <f>AH160+AJ160+AL160+AN160+AP160+AR160+AT160+AV160+AX160+AZ160+BB160</f>
        <v>53801244.45421424</v>
      </c>
      <c r="BJ160" s="52"/>
      <c r="BK160" s="6">
        <f t="shared" si="4"/>
        <v>135693231.432369</v>
      </c>
      <c r="BL160" s="6">
        <f t="shared" si="5"/>
        <v>116198593.86843477</v>
      </c>
    </row>
    <row r="161" spans="1:64" ht="12.75">
      <c r="A161" t="s">
        <v>791</v>
      </c>
      <c r="B161" t="s">
        <v>157</v>
      </c>
      <c r="J161"/>
      <c r="K161"/>
      <c r="L161"/>
      <c r="M161"/>
      <c r="V161"/>
      <c r="X161"/>
      <c r="Z161" s="12">
        <f>Z162+Z163</f>
        <v>34264475.831576</v>
      </c>
      <c r="AC161" s="12">
        <f>AC162+AC163</f>
        <v>35210204.463870026</v>
      </c>
      <c r="AF161" s="51"/>
      <c r="AG161"/>
      <c r="AM161"/>
      <c r="AO161"/>
      <c r="AU161"/>
      <c r="AW161"/>
      <c r="AY161"/>
      <c r="BA161"/>
      <c r="BC161"/>
      <c r="BD161" s="1">
        <f>BD162+BD163</f>
        <v>42031159.210315</v>
      </c>
      <c r="BG161" s="1">
        <f>BG162+BG163</f>
        <v>31365219.08483624</v>
      </c>
      <c r="BJ161" s="52"/>
      <c r="BK161" s="1">
        <f t="shared" si="4"/>
        <v>76295635.041891</v>
      </c>
      <c r="BL161" s="1">
        <f t="shared" si="5"/>
        <v>66575423.54870626</v>
      </c>
    </row>
    <row r="162" spans="1:64" ht="12.75">
      <c r="A162" s="3" t="s">
        <v>792</v>
      </c>
      <c r="B162" s="3" t="s">
        <v>158</v>
      </c>
      <c r="C162" s="3" t="s">
        <v>1345</v>
      </c>
      <c r="D162" s="3"/>
      <c r="E162" s="4"/>
      <c r="F162" s="4">
        <v>7695461.103797</v>
      </c>
      <c r="G162" s="4">
        <f>F162*RPI_inc</f>
        <v>7907862.365685239</v>
      </c>
      <c r="H162" s="4"/>
      <c r="I162" s="4"/>
      <c r="J162" s="4">
        <v>412578.590236</v>
      </c>
      <c r="K162" s="4">
        <f>J162*RPI_inc</f>
        <v>423966.10971172823</v>
      </c>
      <c r="L162" s="3"/>
      <c r="M162" s="4"/>
      <c r="N162" s="4"/>
      <c r="O162" s="4"/>
      <c r="P162" s="4"/>
      <c r="Q162" s="4"/>
      <c r="R162" s="4"/>
      <c r="S162" s="4"/>
      <c r="T162" s="4">
        <v>162912.061474</v>
      </c>
      <c r="U162" s="4">
        <f>T162*RPI_inc</f>
        <v>167408.5727248747</v>
      </c>
      <c r="V162" s="3"/>
      <c r="W162" s="4"/>
      <c r="X162" s="3"/>
      <c r="Y162" s="4"/>
      <c r="Z162" s="13">
        <f>D162+F162+H162+J162+L162+N162+P162+R162+T162+V162+X162</f>
        <v>8270951.755507</v>
      </c>
      <c r="AC162" s="13">
        <f>E162+G162+I162+K162+M162+O162+Q162+S162+U162+W162+Y162</f>
        <v>8499237.048121842</v>
      </c>
      <c r="AF162" s="51"/>
      <c r="AG162" s="3"/>
      <c r="AH162" s="4"/>
      <c r="AI162" s="4">
        <v>8501782.376367</v>
      </c>
      <c r="AJ162" s="4">
        <f>AI162/$AI$680*$AJ$680</f>
        <v>5647044.0797613235</v>
      </c>
      <c r="AK162" s="4"/>
      <c r="AL162" s="4"/>
      <c r="AM162" s="4">
        <v>595901.976538</v>
      </c>
      <c r="AN162" s="4">
        <f>AM162/$AM$680*$AN$680</f>
        <v>584176.8443251174</v>
      </c>
      <c r="AO162" s="3"/>
      <c r="AP162" s="4"/>
      <c r="AQ162" s="4"/>
      <c r="AR162" s="4"/>
      <c r="AS162" s="4">
        <v>231103.75189</v>
      </c>
      <c r="AT162" s="4">
        <f>AS162/$AS$680*$AT$680</f>
        <v>226473.92735297483</v>
      </c>
      <c r="AU162" s="3"/>
      <c r="AV162" s="4"/>
      <c r="AW162" s="3"/>
      <c r="AX162" s="4"/>
      <c r="AY162" s="4"/>
      <c r="AZ162" s="4"/>
      <c r="BA162" s="4"/>
      <c r="BB162" s="4"/>
      <c r="BC162" s="4">
        <v>24230.490466</v>
      </c>
      <c r="BD162" s="4">
        <f>AG162+AI162+AK162+AM162+AO162+AQ162+AS162+AU162+AW162+AY162+BA162+BC162</f>
        <v>9353018.595261002</v>
      </c>
      <c r="BG162" s="4">
        <f>AH162+AJ162+AL162+AN162+AP162+AR162+AT162+AV162+AX162+AZ162+BB162</f>
        <v>6457694.851439416</v>
      </c>
      <c r="BJ162" s="52"/>
      <c r="BK162" s="4">
        <f t="shared" si="4"/>
        <v>17623970.350768</v>
      </c>
      <c r="BL162" s="4">
        <f t="shared" si="5"/>
        <v>14956931.899561258</v>
      </c>
    </row>
    <row r="163" spans="1:64" ht="12.75">
      <c r="A163" s="5" t="s">
        <v>793</v>
      </c>
      <c r="B163" s="5" t="s">
        <v>159</v>
      </c>
      <c r="C163" s="5" t="s">
        <v>1345</v>
      </c>
      <c r="D163" s="6">
        <v>17695005.579017</v>
      </c>
      <c r="E163" s="6">
        <f>D163*RPI_inc</f>
        <v>18183402.760603454</v>
      </c>
      <c r="F163" s="6"/>
      <c r="G163" s="6"/>
      <c r="H163" s="6"/>
      <c r="I163" s="6"/>
      <c r="J163" s="6">
        <v>933190.705105</v>
      </c>
      <c r="K163" s="6">
        <f>J163*RPI_inc</f>
        <v>958947.5610845435</v>
      </c>
      <c r="L163" s="6">
        <v>3632127.443798</v>
      </c>
      <c r="M163" s="6">
        <f>L163*RPI_inc</f>
        <v>3732377.245856119</v>
      </c>
      <c r="N163" s="6"/>
      <c r="O163" s="6"/>
      <c r="P163" s="6"/>
      <c r="Q163" s="6"/>
      <c r="R163" s="6"/>
      <c r="S163" s="6"/>
      <c r="T163" s="6"/>
      <c r="U163" s="6"/>
      <c r="V163" s="6">
        <v>57670.869762</v>
      </c>
      <c r="W163" s="6">
        <f>V163*RPI_inc</f>
        <v>59262.63474481529</v>
      </c>
      <c r="X163" s="6">
        <v>3675529.478387</v>
      </c>
      <c r="Y163" s="6">
        <f>X163*RPI_inc</f>
        <v>3776977.213459253</v>
      </c>
      <c r="Z163" s="14">
        <f>D163+F163+H163+J163+L163+N163+P163+R163+T163+V163+X163</f>
        <v>25993524.076068997</v>
      </c>
      <c r="AC163" s="14">
        <f>E163+G163+I163+K163+M163+O163+Q163+S163+U163+W163+Y163</f>
        <v>26710967.415748183</v>
      </c>
      <c r="AF163" s="51"/>
      <c r="AG163" s="6">
        <v>21143082.913372</v>
      </c>
      <c r="AH163" s="6">
        <f>AG163/$AG$680*$AH$680</f>
        <v>14383847.06396625</v>
      </c>
      <c r="AI163" s="6"/>
      <c r="AJ163" s="6"/>
      <c r="AK163" s="6"/>
      <c r="AL163" s="6"/>
      <c r="AM163" s="6">
        <v>1347840.626776</v>
      </c>
      <c r="AN163" s="6">
        <f>AM163/$AM$680*$AN$680</f>
        <v>1321320.141573623</v>
      </c>
      <c r="AO163" s="6">
        <v>4594342.723232</v>
      </c>
      <c r="AP163" s="6">
        <f>AO163/$AO$680*$AP$680</f>
        <v>3791727.3914909144</v>
      </c>
      <c r="AQ163" s="6"/>
      <c r="AR163" s="6"/>
      <c r="AS163" s="6"/>
      <c r="AT163" s="6"/>
      <c r="AU163" s="6">
        <v>81810.728343</v>
      </c>
      <c r="AV163" s="6">
        <f>AU163/$AU$680*$AV$680</f>
        <v>80171.76902869821</v>
      </c>
      <c r="AW163" s="6">
        <v>5434913.277408</v>
      </c>
      <c r="AX163" s="6">
        <f>AW163/$AW$680*$AX$680</f>
        <v>5330457.867337338</v>
      </c>
      <c r="AY163" s="6"/>
      <c r="AZ163" s="6"/>
      <c r="BA163" s="6"/>
      <c r="BB163" s="6"/>
      <c r="BC163" s="6">
        <v>76150.345923</v>
      </c>
      <c r="BD163" s="6">
        <f>AG163+AI163+AK163+AM163+AO163+AQ163+AS163+AU163+AW163+AY163+BA163+BC163</f>
        <v>32678140.615053996</v>
      </c>
      <c r="BG163" s="6">
        <f>AH163+AJ163+AL163+AN163+AP163+AR163+AT163+AV163+AX163+AZ163+BB163</f>
        <v>24907524.233396824</v>
      </c>
      <c r="BJ163" s="52"/>
      <c r="BK163" s="6">
        <f t="shared" si="4"/>
        <v>58671664.691122994</v>
      </c>
      <c r="BL163" s="6">
        <f t="shared" si="5"/>
        <v>51618491.64914501</v>
      </c>
    </row>
    <row r="164" spans="1:64" ht="12.75">
      <c r="A164" t="s">
        <v>794</v>
      </c>
      <c r="B164" t="s">
        <v>160</v>
      </c>
      <c r="J164"/>
      <c r="K164"/>
      <c r="L164"/>
      <c r="M164"/>
      <c r="V164"/>
      <c r="X164"/>
      <c r="Z164" s="12">
        <f>Z165+Z166</f>
        <v>65943939.636416994</v>
      </c>
      <c r="AC164" s="12">
        <f>AC165+AC166</f>
        <v>67764048.37372787</v>
      </c>
      <c r="AF164" s="51"/>
      <c r="AG164"/>
      <c r="AM164"/>
      <c r="AO164"/>
      <c r="AU164"/>
      <c r="AW164"/>
      <c r="AY164"/>
      <c r="BA164"/>
      <c r="BC164"/>
      <c r="BD164" s="1">
        <f>BD165+BD166</f>
        <v>80504552.224147</v>
      </c>
      <c r="BG164" s="1">
        <f>BG165+BG166</f>
        <v>59035412.07275658</v>
      </c>
      <c r="BJ164" s="52"/>
      <c r="BK164" s="1">
        <f t="shared" si="4"/>
        <v>146448491.860564</v>
      </c>
      <c r="BL164" s="1">
        <f t="shared" si="5"/>
        <v>126799460.44648445</v>
      </c>
    </row>
    <row r="165" spans="1:64" ht="12.75">
      <c r="A165" s="3" t="s">
        <v>795</v>
      </c>
      <c r="B165" s="3" t="s">
        <v>161</v>
      </c>
      <c r="C165" s="3" t="s">
        <v>1345</v>
      </c>
      <c r="D165" s="3"/>
      <c r="E165" s="4"/>
      <c r="F165" s="4">
        <v>12522995.245407</v>
      </c>
      <c r="G165" s="4">
        <f>F165*RPI_inc</f>
        <v>12868640.549420357</v>
      </c>
      <c r="H165" s="4"/>
      <c r="I165" s="4"/>
      <c r="J165" s="4">
        <v>355907.406767</v>
      </c>
      <c r="K165" s="4">
        <f>J165*RPI_inc</f>
        <v>365730.7534505902</v>
      </c>
      <c r="L165" s="3"/>
      <c r="M165" s="4"/>
      <c r="N165" s="4"/>
      <c r="O165" s="4"/>
      <c r="P165" s="4"/>
      <c r="Q165" s="4"/>
      <c r="R165" s="4"/>
      <c r="S165" s="4"/>
      <c r="T165" s="4">
        <v>384733.124378</v>
      </c>
      <c r="U165" s="4">
        <f>T165*RPI_inc</f>
        <v>395352.0853480934</v>
      </c>
      <c r="V165" s="3"/>
      <c r="W165" s="4"/>
      <c r="X165" s="3"/>
      <c r="Y165" s="4"/>
      <c r="Z165" s="13">
        <f>D165+F165+H165+J165+L165+N165+P165+R165+T165+V165+X165</f>
        <v>13263635.776552</v>
      </c>
      <c r="AC165" s="13">
        <f>E165+G165+I165+K165+M165+O165+Q165+S165+U165+W165+Y165</f>
        <v>13629723.388219042</v>
      </c>
      <c r="AF165" s="51"/>
      <c r="AG165" s="3"/>
      <c r="AH165" s="4"/>
      <c r="AI165" s="4">
        <v>13835139.810428</v>
      </c>
      <c r="AJ165" s="4">
        <f>AI165/$AI$680*$AJ$680</f>
        <v>9189560.600412982</v>
      </c>
      <c r="AK165" s="4"/>
      <c r="AL165" s="4"/>
      <c r="AM165" s="4">
        <v>514049.764519</v>
      </c>
      <c r="AN165" s="4">
        <f>AM165/$AM$680*$AN$680</f>
        <v>503935.1790833162</v>
      </c>
      <c r="AO165" s="3"/>
      <c r="AP165" s="4"/>
      <c r="AQ165" s="4"/>
      <c r="AR165" s="4"/>
      <c r="AS165" s="4">
        <v>545774.620463</v>
      </c>
      <c r="AT165" s="4">
        <f>AS165/$AS$680*$AT$680</f>
        <v>534840.8268363699</v>
      </c>
      <c r="AU165" s="3"/>
      <c r="AV165" s="4"/>
      <c r="AW165" s="3"/>
      <c r="AX165" s="4"/>
      <c r="AY165" s="4"/>
      <c r="AZ165" s="4"/>
      <c r="BA165" s="4"/>
      <c r="BB165" s="4"/>
      <c r="BC165" s="4">
        <v>38857.003368</v>
      </c>
      <c r="BD165" s="4">
        <f>AG165+AI165+AK165+AM165+AO165+AQ165+AS165+AU165+AW165+AY165+BA165+BC165</f>
        <v>14933821.198778</v>
      </c>
      <c r="BG165" s="4">
        <f>AH165+AJ165+AL165+AN165+AP165+AR165+AT165+AV165+AX165+AZ165+BB165</f>
        <v>10228336.606332667</v>
      </c>
      <c r="BJ165" s="52"/>
      <c r="BK165" s="4">
        <f t="shared" si="4"/>
        <v>28197456.97533</v>
      </c>
      <c r="BL165" s="4">
        <f t="shared" si="5"/>
        <v>23858059.99455171</v>
      </c>
    </row>
    <row r="166" spans="1:64" ht="12.75">
      <c r="A166" s="5" t="s">
        <v>796</v>
      </c>
      <c r="B166" s="5" t="s">
        <v>162</v>
      </c>
      <c r="C166" s="5" t="s">
        <v>1345</v>
      </c>
      <c r="D166" s="6">
        <v>39915887.206033</v>
      </c>
      <c r="E166" s="6">
        <f>D166*RPI_inc</f>
        <v>41017599.59176215</v>
      </c>
      <c r="F166" s="6"/>
      <c r="G166" s="6"/>
      <c r="H166" s="6"/>
      <c r="I166" s="6"/>
      <c r="J166" s="6">
        <v>1142113.392026</v>
      </c>
      <c r="K166" s="6">
        <f>J166*RPI_inc</f>
        <v>1173636.6915935965</v>
      </c>
      <c r="L166" s="6">
        <v>5189511.172496</v>
      </c>
      <c r="M166" s="6">
        <f>L166*RPI_inc</f>
        <v>5332746.088085062</v>
      </c>
      <c r="N166" s="6"/>
      <c r="O166" s="6"/>
      <c r="P166" s="6"/>
      <c r="Q166" s="6"/>
      <c r="R166" s="6"/>
      <c r="S166" s="6"/>
      <c r="T166" s="6"/>
      <c r="U166" s="6"/>
      <c r="V166" s="6">
        <v>57752.325793</v>
      </c>
      <c r="W166" s="6">
        <f>V166*RPI_inc</f>
        <v>59346.339031447984</v>
      </c>
      <c r="X166" s="6">
        <v>6375039.763517</v>
      </c>
      <c r="Y166" s="6">
        <f>X166*RPI_inc</f>
        <v>6550996.275036577</v>
      </c>
      <c r="Z166" s="14">
        <f>D166+F166+H166+J166+L166+N166+P166+R166+T166+V166+X166</f>
        <v>52680303.859864995</v>
      </c>
      <c r="AC166" s="14">
        <f>E166+G166+I166+K166+M166+O166+Q166+S166+U166+W166+Y166</f>
        <v>54134324.98550883</v>
      </c>
      <c r="AF166" s="51"/>
      <c r="AG166" s="6">
        <v>47693961.383019</v>
      </c>
      <c r="AH166" s="6">
        <f>AG166/$AG$680*$AH$680</f>
        <v>32446670.583417177</v>
      </c>
      <c r="AI166" s="6"/>
      <c r="AJ166" s="6"/>
      <c r="AK166" s="6"/>
      <c r="AL166" s="6"/>
      <c r="AM166" s="6">
        <v>1649595.116771</v>
      </c>
      <c r="AN166" s="6">
        <f>AM166/$AM$680*$AN$680</f>
        <v>1617137.2267095593</v>
      </c>
      <c r="AO166" s="6">
        <v>6564305.152123</v>
      </c>
      <c r="AP166" s="6">
        <f>AO166/$AO$680*$AP$680</f>
        <v>5417544.391181205</v>
      </c>
      <c r="AQ166" s="6"/>
      <c r="AR166" s="6"/>
      <c r="AS166" s="6"/>
      <c r="AT166" s="6"/>
      <c r="AU166" s="6">
        <v>81926.280219</v>
      </c>
      <c r="AV166" s="6">
        <f>AU166/$AU$680*$AV$680</f>
        <v>80285.00599041629</v>
      </c>
      <c r="AW166" s="6">
        <v>9426611.446997</v>
      </c>
      <c r="AX166" s="6">
        <f>AW166/$AW$680*$AX$680</f>
        <v>9245438.25912555</v>
      </c>
      <c r="AY166" s="6"/>
      <c r="AZ166" s="6"/>
      <c r="BA166" s="6"/>
      <c r="BB166" s="6"/>
      <c r="BC166" s="6">
        <v>154331.64624</v>
      </c>
      <c r="BD166" s="6">
        <f>AG166+AI166+AK166+AM166+AO166+AQ166+AS166+AU166+AW166+AY166+BA166+BC166</f>
        <v>65570731.025369</v>
      </c>
      <c r="BG166" s="6">
        <f>AH166+AJ166+AL166+AN166+AP166+AR166+AT166+AV166+AX166+AZ166+BB166</f>
        <v>48807075.466423914</v>
      </c>
      <c r="BJ166" s="52"/>
      <c r="BK166" s="6">
        <f t="shared" si="4"/>
        <v>118251034.885234</v>
      </c>
      <c r="BL166" s="6">
        <f t="shared" si="5"/>
        <v>102941400.45193274</v>
      </c>
    </row>
    <row r="167" spans="1:64" ht="12.75">
      <c r="A167" t="s">
        <v>797</v>
      </c>
      <c r="B167" t="s">
        <v>163</v>
      </c>
      <c r="J167"/>
      <c r="K167"/>
      <c r="L167"/>
      <c r="M167"/>
      <c r="V167"/>
      <c r="X167"/>
      <c r="Z167" s="12">
        <f>Z168+Z169</f>
        <v>68669847.759693</v>
      </c>
      <c r="AC167" s="12">
        <f>AC168+AC169</f>
        <v>70565193.87620257</v>
      </c>
      <c r="AF167" s="51"/>
      <c r="AG167"/>
      <c r="AM167"/>
      <c r="AO167"/>
      <c r="AU167"/>
      <c r="AW167"/>
      <c r="AY167"/>
      <c r="BA167"/>
      <c r="BC167"/>
      <c r="BD167" s="1">
        <f>BD168+BD169</f>
        <v>83795671.00218299</v>
      </c>
      <c r="BG167" s="1">
        <f>BG168+BG169</f>
        <v>59958010.90223449</v>
      </c>
      <c r="BJ167" s="52"/>
      <c r="BK167" s="1">
        <f t="shared" si="4"/>
        <v>152465518.761876</v>
      </c>
      <c r="BL167" s="1">
        <f t="shared" si="5"/>
        <v>130523204.77843705</v>
      </c>
    </row>
    <row r="168" spans="1:64" ht="12.75">
      <c r="A168" s="3" t="s">
        <v>798</v>
      </c>
      <c r="B168" s="3" t="s">
        <v>164</v>
      </c>
      <c r="C168" s="3" t="s">
        <v>1345</v>
      </c>
      <c r="D168" s="3"/>
      <c r="E168" s="4"/>
      <c r="F168" s="4">
        <v>14434342.146238</v>
      </c>
      <c r="G168" s="4">
        <f>F168*RPI_inc</f>
        <v>14832742.247938836</v>
      </c>
      <c r="H168" s="4"/>
      <c r="I168" s="4"/>
      <c r="J168" s="4">
        <v>298156.754157</v>
      </c>
      <c r="K168" s="4">
        <f>J168*RPI_inc</f>
        <v>306386.13378341397</v>
      </c>
      <c r="L168" s="3"/>
      <c r="M168" s="4"/>
      <c r="N168" s="4"/>
      <c r="O168" s="4"/>
      <c r="P168" s="4"/>
      <c r="Q168" s="4"/>
      <c r="R168" s="4"/>
      <c r="S168" s="4"/>
      <c r="T168" s="4">
        <v>421181.439891</v>
      </c>
      <c r="U168" s="4">
        <f>T168*RPI_inc</f>
        <v>432806.40532323567</v>
      </c>
      <c r="V168" s="3"/>
      <c r="W168" s="4"/>
      <c r="X168" s="3"/>
      <c r="Y168" s="4"/>
      <c r="Z168" s="13">
        <f>D168+F168+H168+J168+L168+N168+P168+R168+T168+V168+X168</f>
        <v>15153680.340285998</v>
      </c>
      <c r="AC168" s="13">
        <f>E168+G168+I168+K168+M168+O168+Q168+S168+U168+W168+Y168</f>
        <v>15571934.787045484</v>
      </c>
      <c r="AF168" s="51"/>
      <c r="AG168" s="3"/>
      <c r="AH168" s="4"/>
      <c r="AI168" s="4">
        <v>15946755.368928</v>
      </c>
      <c r="AJ168" s="4">
        <f>AI168/$AI$680*$AJ$680</f>
        <v>10592135.450071141</v>
      </c>
      <c r="AK168" s="4"/>
      <c r="AL168" s="4"/>
      <c r="AM168" s="4">
        <v>430638.436712</v>
      </c>
      <c r="AN168" s="4">
        <f>AM168/$AM$680*$AN$680</f>
        <v>422165.07564726233</v>
      </c>
      <c r="AO168" s="3"/>
      <c r="AP168" s="4"/>
      <c r="AQ168" s="4"/>
      <c r="AR168" s="4"/>
      <c r="AS168" s="4">
        <v>597479.462873</v>
      </c>
      <c r="AT168" s="4">
        <f>AS168/$AS$680*$AT$680</f>
        <v>585509.8386027082</v>
      </c>
      <c r="AU168" s="3"/>
      <c r="AV168" s="4"/>
      <c r="AW168" s="3"/>
      <c r="AX168" s="4"/>
      <c r="AY168" s="4"/>
      <c r="AZ168" s="4"/>
      <c r="BA168" s="4">
        <v>299933.032816</v>
      </c>
      <c r="BB168" s="4">
        <f>BA168/$BA$680*$BB$680</f>
        <v>299933.032816</v>
      </c>
      <c r="BC168" s="4">
        <v>44394.057402</v>
      </c>
      <c r="BD168" s="4">
        <f>AG168+AI168+AK168+AM168+AO168+AQ168+AS168+AU168+AW168+AY168+BA168+BC168</f>
        <v>17319200.358731</v>
      </c>
      <c r="BG168" s="4">
        <f>AH168+AJ168+AL168+AN168+AP168+AR168+AT168+AV168+AX168+AZ168+BB168</f>
        <v>11899743.397137113</v>
      </c>
      <c r="BJ168" s="52"/>
      <c r="BK168" s="4">
        <f t="shared" si="4"/>
        <v>32472880.699017</v>
      </c>
      <c r="BL168" s="4">
        <f t="shared" si="5"/>
        <v>27471678.1841826</v>
      </c>
    </row>
    <row r="169" spans="1:64" ht="12.75">
      <c r="A169" s="5" t="s">
        <v>799</v>
      </c>
      <c r="B169" s="5" t="s">
        <v>165</v>
      </c>
      <c r="C169" s="5" t="s">
        <v>1345</v>
      </c>
      <c r="D169" s="6">
        <v>44556205.148365</v>
      </c>
      <c r="E169" s="6">
        <f>D169*RPI_inc</f>
        <v>45785994.250124544</v>
      </c>
      <c r="F169" s="6"/>
      <c r="G169" s="6"/>
      <c r="H169" s="6"/>
      <c r="I169" s="6"/>
      <c r="J169" s="6">
        <v>984510.590573</v>
      </c>
      <c r="K169" s="6">
        <f>J169*RPI_inc</f>
        <v>1011683.9189752272</v>
      </c>
      <c r="L169" s="6">
        <v>5125550.75491</v>
      </c>
      <c r="M169" s="6">
        <f>L169*RPI_inc</f>
        <v>5267020.3086548615</v>
      </c>
      <c r="N169" s="6"/>
      <c r="O169" s="6"/>
      <c r="P169" s="6"/>
      <c r="Q169" s="6"/>
      <c r="R169" s="6"/>
      <c r="S169" s="6"/>
      <c r="T169" s="6"/>
      <c r="U169" s="6"/>
      <c r="V169" s="6">
        <v>51520.939441</v>
      </c>
      <c r="W169" s="6">
        <f>V169*RPI_inc</f>
        <v>52942.961124084926</v>
      </c>
      <c r="X169" s="6">
        <v>2798379.986118</v>
      </c>
      <c r="Y169" s="6">
        <f>X169*RPI_inc</f>
        <v>2875617.6502783694</v>
      </c>
      <c r="Z169" s="14">
        <f>D169+F169+H169+J169+L169+N169+P169+R169+T169+V169+X169</f>
        <v>53516167.419406995</v>
      </c>
      <c r="AC169" s="14">
        <f>E169+G169+I169+K169+M169+O169+Q169+S169+U169+W169+Y169</f>
        <v>54993259.08915708</v>
      </c>
      <c r="AF169" s="51"/>
      <c r="AG169" s="6">
        <v>53238499.165786</v>
      </c>
      <c r="AH169" s="6">
        <f>AG169/$AG$680*$AH$680</f>
        <v>36218674.11925271</v>
      </c>
      <c r="AI169" s="6"/>
      <c r="AJ169" s="6"/>
      <c r="AK169" s="6"/>
      <c r="AL169" s="6"/>
      <c r="AM169" s="6">
        <v>1421963.768184</v>
      </c>
      <c r="AN169" s="6">
        <f>AM169/$AM$680*$AN$680</f>
        <v>1393984.8155368727</v>
      </c>
      <c r="AO169" s="6">
        <v>6483400.480232</v>
      </c>
      <c r="AP169" s="6">
        <f>AO169/$AO$680*$AP$680</f>
        <v>5350773.477692871</v>
      </c>
      <c r="AQ169" s="6"/>
      <c r="AR169" s="6"/>
      <c r="AS169" s="6"/>
      <c r="AT169" s="6"/>
      <c r="AU169" s="6">
        <v>73086.56169</v>
      </c>
      <c r="AV169" s="6">
        <f>AU169/$AU$680*$AV$680</f>
        <v>71622.37840428346</v>
      </c>
      <c r="AW169" s="6">
        <v>4137894.317327</v>
      </c>
      <c r="AX169" s="6">
        <f>AW169/$AW$680*$AX$680</f>
        <v>4058366.747026634</v>
      </c>
      <c r="AY169" s="6"/>
      <c r="AZ169" s="6"/>
      <c r="BA169" s="6">
        <v>964845.967184</v>
      </c>
      <c r="BB169" s="6">
        <f>BA169/$BA$680*$BB$680</f>
        <v>964845.967184</v>
      </c>
      <c r="BC169" s="6">
        <v>156780.383049</v>
      </c>
      <c r="BD169" s="6">
        <f>AG169+AI169+AK169+AM169+AO169+AQ169+AS169+AU169+AW169+AY169+BA169+BC169</f>
        <v>66476470.643451996</v>
      </c>
      <c r="BG169" s="6">
        <f>AH169+AJ169+AL169+AN169+AP169+AR169+AT169+AV169+AX169+AZ169+BB169</f>
        <v>48058267.505097374</v>
      </c>
      <c r="BJ169" s="52"/>
      <c r="BK169" s="6">
        <f t="shared" si="4"/>
        <v>119992638.062859</v>
      </c>
      <c r="BL169" s="6">
        <f t="shared" si="5"/>
        <v>103051526.59425446</v>
      </c>
    </row>
    <row r="170" spans="1:64" ht="12.75">
      <c r="A170" t="s">
        <v>800</v>
      </c>
      <c r="B170" t="s">
        <v>166</v>
      </c>
      <c r="J170"/>
      <c r="K170"/>
      <c r="L170"/>
      <c r="M170"/>
      <c r="V170"/>
      <c r="X170"/>
      <c r="Z170" s="12">
        <f>Z171+Z172</f>
        <v>66050707.418464996</v>
      </c>
      <c r="AC170" s="12">
        <f>AC171+AC172</f>
        <v>67873763.03723367</v>
      </c>
      <c r="AF170" s="51"/>
      <c r="AG170"/>
      <c r="AM170"/>
      <c r="AO170"/>
      <c r="AU170"/>
      <c r="AW170"/>
      <c r="AY170"/>
      <c r="BA170"/>
      <c r="BC170"/>
      <c r="BD170" s="1">
        <f>BD171+BD172</f>
        <v>80485932.965008</v>
      </c>
      <c r="BG170" s="1">
        <f>BG171+BG172</f>
        <v>57248175.74421986</v>
      </c>
      <c r="BJ170" s="52"/>
      <c r="BK170" s="1">
        <f t="shared" si="4"/>
        <v>146536640.383473</v>
      </c>
      <c r="BL170" s="1">
        <f t="shared" si="5"/>
        <v>125121938.78145352</v>
      </c>
    </row>
    <row r="171" spans="1:64" ht="12.75">
      <c r="A171" s="3" t="s">
        <v>801</v>
      </c>
      <c r="B171" s="3" t="s">
        <v>167</v>
      </c>
      <c r="C171" s="3" t="s">
        <v>1345</v>
      </c>
      <c r="D171" s="3"/>
      <c r="E171" s="4"/>
      <c r="F171" s="4">
        <v>12581976.213439</v>
      </c>
      <c r="G171" s="4">
        <f>F171*RPI_inc</f>
        <v>12929249.442260034</v>
      </c>
      <c r="H171" s="4"/>
      <c r="I171" s="4"/>
      <c r="J171" s="4">
        <v>251411.354927</v>
      </c>
      <c r="K171" s="4">
        <f>J171*RPI_inc</f>
        <v>258350.52183581318</v>
      </c>
      <c r="L171" s="3"/>
      <c r="M171" s="4"/>
      <c r="N171" s="4"/>
      <c r="O171" s="4"/>
      <c r="P171" s="4"/>
      <c r="Q171" s="4"/>
      <c r="R171" s="4"/>
      <c r="S171" s="4"/>
      <c r="T171" s="4">
        <v>222740.29421</v>
      </c>
      <c r="U171" s="4">
        <f>T171*RPI_inc</f>
        <v>228888.1154939278</v>
      </c>
      <c r="V171" s="3"/>
      <c r="W171" s="4"/>
      <c r="X171" s="3"/>
      <c r="Y171" s="4"/>
      <c r="Z171" s="13">
        <f>D171+F171+H171+J171+L171+N171+P171+R171+T171+V171+X171</f>
        <v>13056127.862576</v>
      </c>
      <c r="AC171" s="13">
        <f>E171+G171+I171+K171+M171+O171+Q171+S171+U171+W171+Y171</f>
        <v>13416488.079589775</v>
      </c>
      <c r="AF171" s="51"/>
      <c r="AG171" s="3"/>
      <c r="AH171" s="4"/>
      <c r="AI171" s="4">
        <v>13900300.734223</v>
      </c>
      <c r="AJ171" s="4">
        <f>AI171/$AI$680*$AJ$680</f>
        <v>9232841.714026429</v>
      </c>
      <c r="AK171" s="4"/>
      <c r="AL171" s="4"/>
      <c r="AM171" s="4">
        <v>363122.38897</v>
      </c>
      <c r="AN171" s="4">
        <f>AM171/$AM$680*$AN$680</f>
        <v>355977.49234645354</v>
      </c>
      <c r="AO171" s="3"/>
      <c r="AP171" s="4"/>
      <c r="AQ171" s="4"/>
      <c r="AR171" s="4"/>
      <c r="AS171" s="4">
        <v>315974.871493</v>
      </c>
      <c r="AT171" s="4">
        <f>AS171/$AS$680*$AT$680</f>
        <v>309644.7786184457</v>
      </c>
      <c r="AU171" s="3"/>
      <c r="AV171" s="4"/>
      <c r="AW171" s="3"/>
      <c r="AX171" s="4"/>
      <c r="AY171" s="4"/>
      <c r="AZ171" s="4"/>
      <c r="BA171" s="4">
        <v>251095.723351</v>
      </c>
      <c r="BB171" s="4">
        <f>BA171/$BA$680*$BB$680</f>
        <v>251095.723351</v>
      </c>
      <c r="BC171" s="4">
        <v>38249.090436</v>
      </c>
      <c r="BD171" s="4">
        <f>AG171+AI171+AK171+AM171+AO171+AQ171+AS171+AU171+AW171+AY171+BA171+BC171</f>
        <v>14868742.808473002</v>
      </c>
      <c r="BG171" s="4">
        <f>AH171+AJ171+AL171+AN171+AP171+AR171+AT171+AV171+AX171+AZ171+BB171</f>
        <v>10149559.708342329</v>
      </c>
      <c r="BJ171" s="52"/>
      <c r="BK171" s="4">
        <f t="shared" si="4"/>
        <v>27924870.671049003</v>
      </c>
      <c r="BL171" s="4">
        <f t="shared" si="5"/>
        <v>23566047.787932105</v>
      </c>
    </row>
    <row r="172" spans="1:64" ht="12.75">
      <c r="A172" s="5" t="s">
        <v>802</v>
      </c>
      <c r="B172" s="5" t="s">
        <v>168</v>
      </c>
      <c r="C172" s="5" t="s">
        <v>1345</v>
      </c>
      <c r="D172" s="6">
        <v>45067575.807893</v>
      </c>
      <c r="E172" s="6">
        <f>D172*RPI_inc</f>
        <v>46311479.17414058</v>
      </c>
      <c r="F172" s="6"/>
      <c r="G172" s="6"/>
      <c r="H172" s="6"/>
      <c r="I172" s="6"/>
      <c r="J172" s="6">
        <v>983394.055263</v>
      </c>
      <c r="K172" s="6">
        <f>J172*RPI_inc</f>
        <v>1010536.5663424458</v>
      </c>
      <c r="L172" s="6">
        <v>4792759.942878</v>
      </c>
      <c r="M172" s="6">
        <f>L172*RPI_inc</f>
        <v>4925044.187585886</v>
      </c>
      <c r="N172" s="6"/>
      <c r="O172" s="6"/>
      <c r="P172" s="6"/>
      <c r="Q172" s="6"/>
      <c r="R172" s="6"/>
      <c r="S172" s="6"/>
      <c r="T172" s="6"/>
      <c r="U172" s="6"/>
      <c r="V172" s="6">
        <v>54779.180671</v>
      </c>
      <c r="W172" s="6">
        <f>V172*RPI_inc</f>
        <v>56291.13257911678</v>
      </c>
      <c r="X172" s="6">
        <v>2096070.569184</v>
      </c>
      <c r="Y172" s="6">
        <f>X172*RPI_inc</f>
        <v>2153923.8969958727</v>
      </c>
      <c r="Z172" s="14">
        <f>D172+F172+H172+J172+L172+N172+P172+R172+T172+V172+X172</f>
        <v>52994579.555888996</v>
      </c>
      <c r="AC172" s="14">
        <f>E172+G172+I172+K172+M172+O172+Q172+S172+U172+W172+Y172</f>
        <v>54457274.9576439</v>
      </c>
      <c r="AF172" s="51"/>
      <c r="AG172" s="6">
        <v>53849516.33702</v>
      </c>
      <c r="AH172" s="6">
        <f>AG172/$AG$680*$AH$680</f>
        <v>36634355.10487325</v>
      </c>
      <c r="AI172" s="6"/>
      <c r="AJ172" s="6"/>
      <c r="AK172" s="6"/>
      <c r="AL172" s="6"/>
      <c r="AM172" s="6">
        <v>1420351.116403</v>
      </c>
      <c r="AN172" s="6">
        <f>AM172/$AM$680*$AN$680</f>
        <v>1392403.894738635</v>
      </c>
      <c r="AO172" s="6">
        <v>6062447.452212</v>
      </c>
      <c r="AP172" s="6">
        <f>AO172/$AO$680*$AP$680</f>
        <v>5003359.446344414</v>
      </c>
      <c r="AQ172" s="6"/>
      <c r="AR172" s="6"/>
      <c r="AS172" s="6"/>
      <c r="AT172" s="6"/>
      <c r="AU172" s="6">
        <v>77708.636738</v>
      </c>
      <c r="AV172" s="6">
        <f>AU172/$AU$680*$AV$680</f>
        <v>76151.8568808465</v>
      </c>
      <c r="AW172" s="6">
        <v>3099406.992606</v>
      </c>
      <c r="AX172" s="6">
        <f>AW172/$AW$680*$AX$680</f>
        <v>3039838.456391391</v>
      </c>
      <c r="AY172" s="6"/>
      <c r="AZ172" s="6"/>
      <c r="BA172" s="6">
        <v>952507.276649</v>
      </c>
      <c r="BB172" s="6">
        <f>BA172/$BA$680*$BB$680</f>
        <v>952507.2766490001</v>
      </c>
      <c r="BC172" s="6">
        <v>155252.344907</v>
      </c>
      <c r="BD172" s="6">
        <f>AG172+AI172+AK172+AM172+AO172+AQ172+AS172+AU172+AW172+AY172+BA172+BC172</f>
        <v>65617190.156535</v>
      </c>
      <c r="BG172" s="6">
        <f>AH172+AJ172+AL172+AN172+AP172+AR172+AT172+AV172+AX172+AZ172+BB172</f>
        <v>47098616.03587753</v>
      </c>
      <c r="BJ172" s="52"/>
      <c r="BK172" s="6">
        <f t="shared" si="4"/>
        <v>118611769.712424</v>
      </c>
      <c r="BL172" s="6">
        <f t="shared" si="5"/>
        <v>101555890.99352142</v>
      </c>
    </row>
    <row r="173" spans="1:64" ht="12.75">
      <c r="A173" t="s">
        <v>803</v>
      </c>
      <c r="B173" t="s">
        <v>169</v>
      </c>
      <c r="J173"/>
      <c r="K173"/>
      <c r="L173"/>
      <c r="M173"/>
      <c r="V173"/>
      <c r="X173"/>
      <c r="Z173" s="12">
        <f>Z174+Z175</f>
        <v>73019788.50152299</v>
      </c>
      <c r="AC173" s="12">
        <f>AC174+AC175</f>
        <v>75035196.67672426</v>
      </c>
      <c r="AF173" s="51"/>
      <c r="AG173"/>
      <c r="AM173"/>
      <c r="AO173"/>
      <c r="AU173"/>
      <c r="AW173"/>
      <c r="AY173"/>
      <c r="BA173"/>
      <c r="BC173"/>
      <c r="BD173" s="1">
        <f>BD174+BD175</f>
        <v>88200985.446266</v>
      </c>
      <c r="BG173" s="1">
        <f>BG174+BG175</f>
        <v>62059766.34049263</v>
      </c>
      <c r="BJ173" s="52"/>
      <c r="BK173" s="1">
        <f t="shared" si="4"/>
        <v>161220773.94778898</v>
      </c>
      <c r="BL173" s="1">
        <f t="shared" si="5"/>
        <v>137094963.0172169</v>
      </c>
    </row>
    <row r="174" spans="1:64" ht="12.75">
      <c r="A174" s="3" t="s">
        <v>804</v>
      </c>
      <c r="B174" s="3" t="s">
        <v>170</v>
      </c>
      <c r="C174" s="3" t="s">
        <v>1345</v>
      </c>
      <c r="D174" s="3"/>
      <c r="E174" s="4"/>
      <c r="F174" s="4">
        <v>15279978.910528</v>
      </c>
      <c r="G174" s="4">
        <f>F174*RPI_inc</f>
        <v>15701719.305086099</v>
      </c>
      <c r="H174" s="4"/>
      <c r="I174" s="4"/>
      <c r="J174" s="4">
        <v>221367.987566</v>
      </c>
      <c r="K174" s="4">
        <f>J174*RPI_inc</f>
        <v>227477.93202111253</v>
      </c>
      <c r="L174" s="3"/>
      <c r="M174" s="4"/>
      <c r="N174" s="4"/>
      <c r="O174" s="4"/>
      <c r="P174" s="4"/>
      <c r="Q174" s="4"/>
      <c r="R174" s="4"/>
      <c r="S174" s="4"/>
      <c r="T174" s="4">
        <v>303736.505654</v>
      </c>
      <c r="U174" s="4">
        <f>T174*RPI_inc</f>
        <v>312119.89116037363</v>
      </c>
      <c r="V174" s="3"/>
      <c r="W174" s="4"/>
      <c r="X174" s="3"/>
      <c r="Y174" s="4"/>
      <c r="Z174" s="13">
        <f>D174+F174+H174+J174+L174+N174+P174+R174+T174+V174+X174</f>
        <v>15805083.403748</v>
      </c>
      <c r="AC174" s="13">
        <f>E174+G174+I174+K174+M174+O174+Q174+S174+U174+W174+Y174</f>
        <v>16241317.128267586</v>
      </c>
      <c r="AF174" s="51"/>
      <c r="AG174" s="3"/>
      <c r="AH174" s="4"/>
      <c r="AI174" s="4">
        <v>16880996.9488</v>
      </c>
      <c r="AJ174" s="4">
        <f>AI174/$AI$680*$AJ$680</f>
        <v>11212676.314225497</v>
      </c>
      <c r="AK174" s="4"/>
      <c r="AL174" s="4"/>
      <c r="AM174" s="4">
        <v>319729.6817</v>
      </c>
      <c r="AN174" s="4">
        <f>AM174/$AM$680*$AN$680</f>
        <v>313438.59199411393</v>
      </c>
      <c r="AO174" s="3"/>
      <c r="AP174" s="4"/>
      <c r="AQ174" s="4"/>
      <c r="AR174" s="4"/>
      <c r="AS174" s="4">
        <v>430874.457098</v>
      </c>
      <c r="AT174" s="4">
        <f>AS174/$AS$680*$AT$680</f>
        <v>422242.5196346946</v>
      </c>
      <c r="AU174" s="3"/>
      <c r="AV174" s="4"/>
      <c r="AW174" s="3"/>
      <c r="AX174" s="4"/>
      <c r="AY174" s="4"/>
      <c r="AZ174" s="4"/>
      <c r="BA174" s="4">
        <v>230667.55988</v>
      </c>
      <c r="BB174" s="4">
        <f>BA174/$BA$680*$BB$680</f>
        <v>230667.55988000002</v>
      </c>
      <c r="BC174" s="4">
        <v>46302.400744</v>
      </c>
      <c r="BD174" s="4">
        <f>AG174+AI174+AK174+AM174+AO174+AQ174+AS174+AU174+AW174+AY174+BA174+BC174</f>
        <v>17908571.048221998</v>
      </c>
      <c r="BG174" s="4">
        <f>AH174+AJ174+AL174+AN174+AP174+AR174+AT174+AV174+AX174+AZ174+BB174</f>
        <v>12179024.985734304</v>
      </c>
      <c r="BJ174" s="52"/>
      <c r="BK174" s="4">
        <f t="shared" si="4"/>
        <v>33713654.451969996</v>
      </c>
      <c r="BL174" s="4">
        <f t="shared" si="5"/>
        <v>28420342.114001893</v>
      </c>
    </row>
    <row r="175" spans="1:64" ht="12.75">
      <c r="A175" s="5" t="s">
        <v>805</v>
      </c>
      <c r="B175" s="5" t="s">
        <v>171</v>
      </c>
      <c r="C175" s="5" t="s">
        <v>1345</v>
      </c>
      <c r="D175" s="6">
        <v>50081598.988584</v>
      </c>
      <c r="E175" s="6">
        <f>D175*RPI_inc</f>
        <v>51463893.65281243</v>
      </c>
      <c r="F175" s="6"/>
      <c r="G175" s="6"/>
      <c r="H175" s="6"/>
      <c r="I175" s="6"/>
      <c r="J175" s="6">
        <v>822285.369853</v>
      </c>
      <c r="K175" s="6">
        <f>J175*RPI_inc</f>
        <v>844981.1443924671</v>
      </c>
      <c r="L175" s="6">
        <v>4730510.207334</v>
      </c>
      <c r="M175" s="6">
        <f>L175*RPI_inc</f>
        <v>4861076.306474853</v>
      </c>
      <c r="N175" s="6"/>
      <c r="O175" s="6"/>
      <c r="P175" s="6"/>
      <c r="Q175" s="6"/>
      <c r="R175" s="6"/>
      <c r="S175" s="6"/>
      <c r="T175" s="6"/>
      <c r="U175" s="6"/>
      <c r="V175" s="6">
        <v>53516.612194</v>
      </c>
      <c r="W175" s="6">
        <f>V175*RPI_inc</f>
        <v>54993.71613990658</v>
      </c>
      <c r="X175" s="6">
        <v>1526793.91981</v>
      </c>
      <c r="Y175" s="6">
        <f>X175*RPI_inc</f>
        <v>1568934.7286370278</v>
      </c>
      <c r="Z175" s="14">
        <f>D175+F175+H175+J175+L175+N175+P175+R175+T175+V175+X175</f>
        <v>57214705.09777499</v>
      </c>
      <c r="AC175" s="14">
        <f>E175+G175+I175+K175+M175+O175+Q175+S175+U175+W175+Y175</f>
        <v>58793879.54845668</v>
      </c>
      <c r="AF175" s="51"/>
      <c r="AG175" s="6">
        <v>59840580.163789</v>
      </c>
      <c r="AH175" s="6">
        <f>AG175/$AG$680*$AH$680</f>
        <v>40710134.69613637</v>
      </c>
      <c r="AI175" s="6"/>
      <c r="AJ175" s="6"/>
      <c r="AK175" s="6"/>
      <c r="AL175" s="6"/>
      <c r="AM175" s="6">
        <v>1187656.094546</v>
      </c>
      <c r="AN175" s="6">
        <f>AM175/$AM$680*$AN$680</f>
        <v>1164287.444532637</v>
      </c>
      <c r="AO175" s="6">
        <v>5983706.652517</v>
      </c>
      <c r="AP175" s="6">
        <f>AO175/$AO$680*$AP$680</f>
        <v>4938374.384276297</v>
      </c>
      <c r="AQ175" s="6"/>
      <c r="AR175" s="6"/>
      <c r="AS175" s="6"/>
      <c r="AT175" s="6"/>
      <c r="AU175" s="6">
        <v>75917.582657</v>
      </c>
      <c r="AV175" s="6">
        <f>AU175/$AU$680*$AV$680</f>
        <v>74396.68397127633</v>
      </c>
      <c r="AW175" s="6">
        <v>2257631.885538</v>
      </c>
      <c r="AX175" s="6">
        <f>AW175/$AW$680*$AX$680</f>
        <v>2214241.7057217467</v>
      </c>
      <c r="AY175" s="6"/>
      <c r="AZ175" s="6"/>
      <c r="BA175" s="6">
        <v>779306.44012</v>
      </c>
      <c r="BB175" s="6">
        <f>BA175/$BA$680*$BB$680</f>
        <v>779306.44012</v>
      </c>
      <c r="BC175" s="6">
        <v>167615.578877</v>
      </c>
      <c r="BD175" s="6">
        <f>AG175+AI175+AK175+AM175+AO175+AQ175+AS175+AU175+AW175+AY175+BA175+BC175</f>
        <v>70292414.39804399</v>
      </c>
      <c r="BG175" s="6">
        <f>AH175+AJ175+AL175+AN175+AP175+AR175+AT175+AV175+AX175+AZ175+BB175</f>
        <v>49880741.35475832</v>
      </c>
      <c r="BJ175" s="52"/>
      <c r="BK175" s="6">
        <f t="shared" si="4"/>
        <v>127507119.49581897</v>
      </c>
      <c r="BL175" s="6">
        <f t="shared" si="5"/>
        <v>108674620.90321499</v>
      </c>
    </row>
    <row r="176" spans="1:64" ht="12.75">
      <c r="A176" t="s">
        <v>806</v>
      </c>
      <c r="B176" t="s">
        <v>172</v>
      </c>
      <c r="J176"/>
      <c r="K176"/>
      <c r="L176"/>
      <c r="M176"/>
      <c r="V176"/>
      <c r="X176"/>
      <c r="Z176" s="12">
        <f>Z177+Z178</f>
        <v>35335090.046032995</v>
      </c>
      <c r="AC176" s="12">
        <f>AC177+AC178</f>
        <v>36310368.53987255</v>
      </c>
      <c r="AF176" s="51"/>
      <c r="AG176"/>
      <c r="AM176"/>
      <c r="AO176"/>
      <c r="AU176"/>
      <c r="AW176"/>
      <c r="AY176"/>
      <c r="BA176"/>
      <c r="BC176"/>
      <c r="BD176" s="1">
        <f>BD177+BD178</f>
        <v>42638199.629868</v>
      </c>
      <c r="BG176" s="1">
        <f>BG177+BG178</f>
        <v>30650337.876029998</v>
      </c>
      <c r="BJ176" s="52"/>
      <c r="BK176" s="1">
        <f t="shared" si="4"/>
        <v>77973289.675901</v>
      </c>
      <c r="BL176" s="1">
        <f t="shared" si="5"/>
        <v>66960706.41590255</v>
      </c>
    </row>
    <row r="177" spans="1:64" ht="12.75">
      <c r="A177" s="3" t="s">
        <v>807</v>
      </c>
      <c r="B177" s="3" t="s">
        <v>173</v>
      </c>
      <c r="C177" s="3" t="s">
        <v>1345</v>
      </c>
      <c r="D177" s="3"/>
      <c r="E177" s="4"/>
      <c r="F177" s="4">
        <v>7858538.39618</v>
      </c>
      <c r="G177" s="4">
        <f>F177*RPI_inc</f>
        <v>8075440.729832526</v>
      </c>
      <c r="H177" s="4"/>
      <c r="I177" s="4"/>
      <c r="J177" s="4">
        <v>273602.123872</v>
      </c>
      <c r="K177" s="4">
        <f>J177*RPI_inc</f>
        <v>281153.77484935883</v>
      </c>
      <c r="L177" s="3"/>
      <c r="M177" s="4"/>
      <c r="N177" s="4"/>
      <c r="O177" s="4"/>
      <c r="P177" s="4"/>
      <c r="Q177" s="4"/>
      <c r="R177" s="4"/>
      <c r="S177" s="4"/>
      <c r="T177" s="4">
        <v>202491.139529</v>
      </c>
      <c r="U177" s="4">
        <f>T177*RPI_inc</f>
        <v>208080.0669469979</v>
      </c>
      <c r="V177" s="3"/>
      <c r="W177" s="4"/>
      <c r="X177" s="3"/>
      <c r="Y177" s="4"/>
      <c r="Z177" s="13">
        <f>D177+F177+H177+J177+L177+N177+P177+R177+T177+V177+X177</f>
        <v>8334631.659581</v>
      </c>
      <c r="AC177" s="13">
        <f>E177+G177+I177+K177+M177+O177+Q177+S177+U177+W177+Y177</f>
        <v>8564674.571628883</v>
      </c>
      <c r="AF177" s="51"/>
      <c r="AG177" s="3"/>
      <c r="AH177" s="4"/>
      <c r="AI177" s="4">
        <v>8681946.713718</v>
      </c>
      <c r="AJ177" s="4">
        <f>AI177/$AI$680*$AJ$680</f>
        <v>5766712.628023652</v>
      </c>
      <c r="AK177" s="4"/>
      <c r="AL177" s="4"/>
      <c r="AM177" s="4">
        <v>395173.30821</v>
      </c>
      <c r="AN177" s="4">
        <f>AM177/$AM$680*$AN$680</f>
        <v>387397.7688290377</v>
      </c>
      <c r="AO177" s="3"/>
      <c r="AP177" s="4"/>
      <c r="AQ177" s="4"/>
      <c r="AR177" s="4"/>
      <c r="AS177" s="4">
        <v>287249.830652</v>
      </c>
      <c r="AT177" s="4">
        <f>AS177/$AS$680*$AT$680</f>
        <v>281495.20181827183</v>
      </c>
      <c r="AU177" s="3"/>
      <c r="AV177" s="4"/>
      <c r="AW177" s="3"/>
      <c r="AX177" s="4"/>
      <c r="AY177" s="4"/>
      <c r="AZ177" s="4"/>
      <c r="BA177" s="4"/>
      <c r="BB177" s="4"/>
      <c r="BC177" s="4">
        <v>24417.046421</v>
      </c>
      <c r="BD177" s="4">
        <f>AG177+AI177+AK177+AM177+AO177+AQ177+AS177+AU177+AW177+AY177+BA177+BC177</f>
        <v>9388786.899001002</v>
      </c>
      <c r="BG177" s="4">
        <f>AH177+AJ177+AL177+AN177+AP177+AR177+AT177+AV177+AX177+AZ177+BB177</f>
        <v>6435605.598670961</v>
      </c>
      <c r="BJ177" s="52"/>
      <c r="BK177" s="4">
        <f t="shared" si="4"/>
        <v>17723418.558582</v>
      </c>
      <c r="BL177" s="4">
        <f t="shared" si="5"/>
        <v>15000280.170299845</v>
      </c>
    </row>
    <row r="178" spans="1:64" ht="12.75">
      <c r="A178" s="5" t="s">
        <v>808</v>
      </c>
      <c r="B178" s="5" t="s">
        <v>174</v>
      </c>
      <c r="C178" s="5" t="s">
        <v>1345</v>
      </c>
      <c r="D178" s="6">
        <v>21760899.792854</v>
      </c>
      <c r="E178" s="6">
        <f>D178*RPI_inc</f>
        <v>22361519.107731074</v>
      </c>
      <c r="F178" s="6"/>
      <c r="G178" s="6"/>
      <c r="H178" s="6"/>
      <c r="I178" s="6"/>
      <c r="J178" s="6">
        <v>779272.463506</v>
      </c>
      <c r="K178" s="6">
        <f>J178*RPI_inc</f>
        <v>800781.0453012824</v>
      </c>
      <c r="L178" s="6">
        <v>2567170.185252</v>
      </c>
      <c r="M178" s="6">
        <f>L178*RPI_inc</f>
        <v>2638026.2625519494</v>
      </c>
      <c r="N178" s="6"/>
      <c r="O178" s="6"/>
      <c r="P178" s="6"/>
      <c r="Q178" s="6"/>
      <c r="R178" s="6"/>
      <c r="S178" s="6"/>
      <c r="T178" s="6"/>
      <c r="U178" s="6"/>
      <c r="V178" s="6">
        <v>50665.651118</v>
      </c>
      <c r="W178" s="6">
        <f>V178*RPI_inc</f>
        <v>52064.06611701062</v>
      </c>
      <c r="X178" s="6">
        <v>1842450.293722</v>
      </c>
      <c r="Y178" s="6">
        <f>X178*RPI_inc</f>
        <v>1893303.4865423525</v>
      </c>
      <c r="Z178" s="14">
        <f>D178+F178+H178+J178+L178+N178+P178+R178+T178+V178+X178</f>
        <v>27000458.386451997</v>
      </c>
      <c r="AC178" s="14">
        <f>E178+G178+I178+K178+M178+O178+Q178+S178+U178+W178+Y178</f>
        <v>27745693.968243666</v>
      </c>
      <c r="AF178" s="51"/>
      <c r="AG178" s="6">
        <v>26001263.833196</v>
      </c>
      <c r="AH178" s="6">
        <f>AG178/$AG$680*$AH$680</f>
        <v>17688915.281602193</v>
      </c>
      <c r="AI178" s="6"/>
      <c r="AJ178" s="6"/>
      <c r="AK178" s="6"/>
      <c r="AL178" s="6"/>
      <c r="AM178" s="6">
        <v>1125531.019432</v>
      </c>
      <c r="AN178" s="6">
        <f>AM178/$AM$680*$AN$680</f>
        <v>1103384.7595903878</v>
      </c>
      <c r="AO178" s="6">
        <v>3247259.310807</v>
      </c>
      <c r="AP178" s="6">
        <f>AO178/$AO$680*$AP$680</f>
        <v>2679974.659661248</v>
      </c>
      <c r="AQ178" s="6"/>
      <c r="AR178" s="6"/>
      <c r="AS178" s="6"/>
      <c r="AT178" s="6"/>
      <c r="AU178" s="6">
        <v>71873.26699</v>
      </c>
      <c r="AV178" s="6">
        <f>AU178/$AU$680*$AV$680</f>
        <v>70433.39030428366</v>
      </c>
      <c r="AW178" s="6">
        <v>2724385.050696</v>
      </c>
      <c r="AX178" s="6">
        <f>AW178/$AW$680*$AX$680</f>
        <v>2672024.186200927</v>
      </c>
      <c r="AY178" s="6"/>
      <c r="AZ178" s="6"/>
      <c r="BA178" s="6"/>
      <c r="BB178" s="6"/>
      <c r="BC178" s="6">
        <v>79100.249746</v>
      </c>
      <c r="BD178" s="6">
        <f>AG178+AI178+AK178+AM178+AO178+AQ178+AS178+AU178+AW178+AY178+BA178+BC178</f>
        <v>33249412.730867</v>
      </c>
      <c r="BG178" s="6">
        <f>AH178+AJ178+AL178+AN178+AP178+AR178+AT178+AV178+AX178+AZ178+BB178</f>
        <v>24214732.27735904</v>
      </c>
      <c r="BJ178" s="52"/>
      <c r="BK178" s="6">
        <f t="shared" si="4"/>
        <v>60249871.117318995</v>
      </c>
      <c r="BL178" s="6">
        <f t="shared" si="5"/>
        <v>51960426.245602705</v>
      </c>
    </row>
    <row r="179" spans="1:64" ht="12.75">
      <c r="A179" t="s">
        <v>809</v>
      </c>
      <c r="B179" t="s">
        <v>175</v>
      </c>
      <c r="J179"/>
      <c r="K179"/>
      <c r="L179"/>
      <c r="M179"/>
      <c r="V179"/>
      <c r="X179"/>
      <c r="Z179" s="12">
        <f>Z180+Z181</f>
        <v>30777143.195313007</v>
      </c>
      <c r="AC179" s="12">
        <f>AC180+AC181</f>
        <v>31626618.485204868</v>
      </c>
      <c r="AF179" s="51"/>
      <c r="AG179"/>
      <c r="AM179"/>
      <c r="AO179"/>
      <c r="AU179"/>
      <c r="AW179"/>
      <c r="AY179"/>
      <c r="BA179"/>
      <c r="BC179"/>
      <c r="BD179" s="1">
        <f>BD180+BD181</f>
        <v>38889716.32395</v>
      </c>
      <c r="BG179" s="1">
        <f>BG180+BG181</f>
        <v>29127420.633693676</v>
      </c>
      <c r="BJ179" s="52"/>
      <c r="BK179" s="1">
        <f t="shared" si="4"/>
        <v>69666859.519263</v>
      </c>
      <c r="BL179" s="1">
        <f t="shared" si="5"/>
        <v>60754039.11889854</v>
      </c>
    </row>
    <row r="180" spans="1:64" ht="12.75">
      <c r="A180" s="3" t="s">
        <v>810</v>
      </c>
      <c r="B180" s="3" t="s">
        <v>176</v>
      </c>
      <c r="C180" s="3" t="s">
        <v>1345</v>
      </c>
      <c r="D180" s="3"/>
      <c r="E180" s="4"/>
      <c r="F180" s="4">
        <v>5406473.501645</v>
      </c>
      <c r="G180" s="4">
        <f>F180*RPI_inc</f>
        <v>5555696.761775329</v>
      </c>
      <c r="H180" s="4"/>
      <c r="I180" s="4"/>
      <c r="J180" s="4">
        <v>263173.973816</v>
      </c>
      <c r="K180" s="4">
        <f>J180*RPI_inc</f>
        <v>270437.7989956348</v>
      </c>
      <c r="L180" s="3"/>
      <c r="M180" s="4"/>
      <c r="N180" s="4"/>
      <c r="O180" s="4"/>
      <c r="P180" s="4"/>
      <c r="Q180" s="4"/>
      <c r="R180" s="4"/>
      <c r="S180" s="4"/>
      <c r="T180" s="4">
        <v>162912.061474</v>
      </c>
      <c r="U180" s="4">
        <f>T180*RPI_inc</f>
        <v>167408.5727248747</v>
      </c>
      <c r="V180" s="3"/>
      <c r="W180" s="4"/>
      <c r="X180" s="3"/>
      <c r="Y180" s="4"/>
      <c r="Z180" s="13">
        <f>D180+F180+H180+J180+L180+N180+P180+R180+T180+V180+X180</f>
        <v>5832559.536935</v>
      </c>
      <c r="AC180" s="13">
        <f>E180+G180+I180+K180+M180+O180+Q180+S180+U180+W180+Y180</f>
        <v>5993543.133495838</v>
      </c>
      <c r="AF180" s="51"/>
      <c r="AG180" s="3"/>
      <c r="AH180" s="4"/>
      <c r="AI180" s="4">
        <v>5972957.372483</v>
      </c>
      <c r="AJ180" s="4">
        <f>AI180/$AI$680*$AJ$680</f>
        <v>3967350.8537112502</v>
      </c>
      <c r="AK180" s="4"/>
      <c r="AL180" s="4"/>
      <c r="AM180" s="4">
        <v>380111.559062</v>
      </c>
      <c r="AN180" s="4">
        <f>AM180/$AM$680*$AN$680</f>
        <v>372632.37882578094</v>
      </c>
      <c r="AO180" s="3"/>
      <c r="AP180" s="4"/>
      <c r="AQ180" s="4"/>
      <c r="AR180" s="4"/>
      <c r="AS180" s="4">
        <v>231103.75189</v>
      </c>
      <c r="AT180" s="4">
        <f>AS180/$AS$680*$AT$680</f>
        <v>226473.92735297483</v>
      </c>
      <c r="AU180" s="3"/>
      <c r="AV180" s="4"/>
      <c r="AW180" s="3"/>
      <c r="AX180" s="4"/>
      <c r="AY180" s="4"/>
      <c r="AZ180" s="4"/>
      <c r="BA180" s="4">
        <v>236652.170782</v>
      </c>
      <c r="BB180" s="4">
        <f>BA180/$BA$680*$BB$680</f>
        <v>236652.170782</v>
      </c>
      <c r="BC180" s="4">
        <v>17087.003096</v>
      </c>
      <c r="BD180" s="4">
        <f>AG180+AI180+AK180+AM180+AO180+AQ180+AS180+AU180+AW180+AY180+BA180+BC180</f>
        <v>6837911.857313001</v>
      </c>
      <c r="BG180" s="4">
        <f>AH180+AJ180+AL180+AN180+AP180+AR180+AT180+AV180+AX180+AZ180+BB180</f>
        <v>4803109.330672006</v>
      </c>
      <c r="BJ180" s="52"/>
      <c r="BK180" s="4">
        <f t="shared" si="4"/>
        <v>12670471.394248001</v>
      </c>
      <c r="BL180" s="4">
        <f t="shared" si="5"/>
        <v>10796652.464167845</v>
      </c>
    </row>
    <row r="181" spans="1:64" ht="12.75">
      <c r="A181" s="5" t="s">
        <v>811</v>
      </c>
      <c r="B181" s="5" t="s">
        <v>177</v>
      </c>
      <c r="C181" s="5" t="s">
        <v>1345</v>
      </c>
      <c r="D181" s="6">
        <v>18169976.383441</v>
      </c>
      <c r="E181" s="6">
        <f>D181*RPI_inc</f>
        <v>18671483.16260179</v>
      </c>
      <c r="F181" s="6"/>
      <c r="G181" s="6"/>
      <c r="H181" s="6"/>
      <c r="I181" s="6"/>
      <c r="J181" s="6">
        <v>828414.62857</v>
      </c>
      <c r="K181" s="6">
        <f>J181*RPI_inc</f>
        <v>851279.5758553715</v>
      </c>
      <c r="L181" s="6">
        <v>2706824.779203</v>
      </c>
      <c r="M181" s="6">
        <f>L181*RPI_inc</f>
        <v>2781535.4418986244</v>
      </c>
      <c r="N181" s="6"/>
      <c r="O181" s="6"/>
      <c r="P181" s="6"/>
      <c r="Q181" s="6"/>
      <c r="R181" s="6"/>
      <c r="S181" s="6"/>
      <c r="T181" s="6"/>
      <c r="U181" s="6"/>
      <c r="V181" s="6">
        <v>53760.980287</v>
      </c>
      <c r="W181" s="6">
        <f>V181*RPI_inc</f>
        <v>55244.82899980467</v>
      </c>
      <c r="X181" s="6">
        <v>3185606.886877</v>
      </c>
      <c r="Y181" s="6">
        <f>X181*RPI_inc</f>
        <v>3273532.3423534352</v>
      </c>
      <c r="Z181" s="14">
        <f>D181+F181+H181+J181+L181+N181+P181+R181+T181+V181+X181</f>
        <v>24944583.658378005</v>
      </c>
      <c r="AC181" s="14">
        <f>E181+G181+I181+K181+M181+O181+Q181+S181+U181+W181+Y181</f>
        <v>25633075.35170903</v>
      </c>
      <c r="AF181" s="51"/>
      <c r="AG181" s="6">
        <v>21710607.295013</v>
      </c>
      <c r="AH181" s="6">
        <f>AG181/$AG$680*$AH$680</f>
        <v>14769939.477454036</v>
      </c>
      <c r="AI181" s="6"/>
      <c r="AJ181" s="6"/>
      <c r="AK181" s="6"/>
      <c r="AL181" s="6"/>
      <c r="AM181" s="6">
        <v>1196508.801572</v>
      </c>
      <c r="AN181" s="6">
        <f>AM181/$AM$680*$AN$680</f>
        <v>1172965.963245108</v>
      </c>
      <c r="AO181" s="6">
        <v>3423910.895151</v>
      </c>
      <c r="AP181" s="6">
        <f>AO181/$AO$680*$AP$680</f>
        <v>2825765.8405673634</v>
      </c>
      <c r="AQ181" s="6"/>
      <c r="AR181" s="6"/>
      <c r="AS181" s="6"/>
      <c r="AT181" s="6"/>
      <c r="AU181" s="6">
        <v>76264.238286</v>
      </c>
      <c r="AV181" s="6">
        <f>AU181/$AU$680*$AV$680</f>
        <v>74736.39485741055</v>
      </c>
      <c r="AW181" s="6">
        <v>4710477.025934</v>
      </c>
      <c r="AX181" s="6">
        <f>AW181/$AW$680*$AX$680</f>
        <v>4619944.7976797465</v>
      </c>
      <c r="AY181" s="6"/>
      <c r="AZ181" s="6"/>
      <c r="BA181" s="6">
        <v>860958.829218</v>
      </c>
      <c r="BB181" s="6">
        <f>BA181/$BA$680*$BB$680</f>
        <v>860958.829218</v>
      </c>
      <c r="BC181" s="6">
        <v>73077.381463</v>
      </c>
      <c r="BD181" s="6">
        <f>AG181+AI181+AK181+AM181+AO181+AQ181+AS181+AU181+AW181+AY181+BA181+BC181</f>
        <v>32051804.466636997</v>
      </c>
      <c r="BG181" s="6">
        <f>AH181+AJ181+AL181+AN181+AP181+AR181+AT181+AV181+AX181+AZ181+BB181</f>
        <v>24324311.30302167</v>
      </c>
      <c r="BJ181" s="52"/>
      <c r="BK181" s="6">
        <f t="shared" si="4"/>
        <v>56996388.125015005</v>
      </c>
      <c r="BL181" s="6">
        <f t="shared" si="5"/>
        <v>49957386.6547307</v>
      </c>
    </row>
    <row r="182" spans="1:64" ht="12.75">
      <c r="A182" t="s">
        <v>812</v>
      </c>
      <c r="B182" t="s">
        <v>178</v>
      </c>
      <c r="J182"/>
      <c r="K182"/>
      <c r="L182"/>
      <c r="M182"/>
      <c r="V182"/>
      <c r="X182"/>
      <c r="Z182" s="12">
        <f>Z183+Z184</f>
        <v>42055324.29654899</v>
      </c>
      <c r="AC182" s="12">
        <f>AC183+AC184</f>
        <v>43216086.962908104</v>
      </c>
      <c r="AF182" s="51"/>
      <c r="AG182"/>
      <c r="AM182"/>
      <c r="AO182"/>
      <c r="AU182"/>
      <c r="AW182"/>
      <c r="AY182"/>
      <c r="BA182"/>
      <c r="BC182"/>
      <c r="BD182" s="1">
        <f>BD183+BD184</f>
        <v>52018232.563807</v>
      </c>
      <c r="BG182" s="1">
        <f>BG183+BG184</f>
        <v>37861479.09884529</v>
      </c>
      <c r="BJ182" s="52"/>
      <c r="BK182" s="1">
        <f t="shared" si="4"/>
        <v>94073556.860356</v>
      </c>
      <c r="BL182" s="1">
        <f t="shared" si="5"/>
        <v>81077566.06175339</v>
      </c>
    </row>
    <row r="183" spans="1:64" ht="12.75">
      <c r="A183" s="3" t="s">
        <v>813</v>
      </c>
      <c r="B183" s="3" t="s">
        <v>179</v>
      </c>
      <c r="C183" s="3" t="s">
        <v>1345</v>
      </c>
      <c r="D183" s="3"/>
      <c r="E183" s="4"/>
      <c r="F183" s="4">
        <v>8475380.852722</v>
      </c>
      <c r="G183" s="4">
        <f>F183*RPI_inc</f>
        <v>8709308.562032798</v>
      </c>
      <c r="H183" s="4"/>
      <c r="I183" s="4"/>
      <c r="J183" s="4">
        <v>271860.232283</v>
      </c>
      <c r="K183" s="4">
        <f>J183*RPI_inc</f>
        <v>279363.805573189</v>
      </c>
      <c r="L183" s="3"/>
      <c r="M183" s="4"/>
      <c r="N183" s="4"/>
      <c r="O183" s="4"/>
      <c r="P183" s="4"/>
      <c r="Q183" s="4"/>
      <c r="R183" s="4"/>
      <c r="S183" s="4"/>
      <c r="T183" s="4">
        <v>186899.233406</v>
      </c>
      <c r="U183" s="4">
        <f>T183*RPI_inc</f>
        <v>192057.81097346923</v>
      </c>
      <c r="V183" s="3"/>
      <c r="W183" s="4"/>
      <c r="X183" s="3"/>
      <c r="Y183" s="4"/>
      <c r="Z183" s="13">
        <f>D183+F183+H183+J183+L183+N183+P183+R183+T183+V183+X183</f>
        <v>8934140.318411</v>
      </c>
      <c r="AC183" s="13">
        <f>E183+G183+I183+K183+M183+O183+Q183+S183+U183+W183+Y183</f>
        <v>9180730.178579457</v>
      </c>
      <c r="AF183" s="51"/>
      <c r="AG183" s="3"/>
      <c r="AH183" s="4"/>
      <c r="AI183" s="4">
        <v>9363421.190073</v>
      </c>
      <c r="AJ183" s="4">
        <f>AI183/$AI$680*$AJ$680</f>
        <v>6219360.818349764</v>
      </c>
      <c r="AK183" s="4"/>
      <c r="AL183" s="4"/>
      <c r="AM183" s="4">
        <v>392657.432047</v>
      </c>
      <c r="AN183" s="4">
        <f>AM183/$AM$680*$AN$680</f>
        <v>384931.39574171766</v>
      </c>
      <c r="AO183" s="3"/>
      <c r="AP183" s="4"/>
      <c r="AQ183" s="4"/>
      <c r="AR183" s="4"/>
      <c r="AS183" s="4">
        <v>265131.468318</v>
      </c>
      <c r="AT183" s="4">
        <f>AS183/$AS$680*$AT$680</f>
        <v>259819.94841614892</v>
      </c>
      <c r="AU183" s="3"/>
      <c r="AV183" s="4"/>
      <c r="AW183" s="3"/>
      <c r="AX183" s="4"/>
      <c r="AY183" s="4"/>
      <c r="AZ183" s="4"/>
      <c r="BA183" s="4">
        <v>260188.549915</v>
      </c>
      <c r="BB183" s="4">
        <f>BA183/$BA$680*$BB$680</f>
        <v>260188.54991500004</v>
      </c>
      <c r="BC183" s="4">
        <v>26173.360479</v>
      </c>
      <c r="BD183" s="4">
        <f>AG183+AI183+AK183+AM183+AO183+AQ183+AS183+AU183+AW183+AY183+BA183+BC183</f>
        <v>10307572.000832</v>
      </c>
      <c r="BG183" s="4">
        <f>AH183+AJ183+AL183+AN183+AP183+AR183+AT183+AV183+AX183+AZ183+BB183</f>
        <v>7124300.712422631</v>
      </c>
      <c r="BJ183" s="52"/>
      <c r="BK183" s="4">
        <f t="shared" si="4"/>
        <v>19241712.319243</v>
      </c>
      <c r="BL183" s="4">
        <f t="shared" si="5"/>
        <v>16305030.891002089</v>
      </c>
    </row>
    <row r="184" spans="1:64" ht="12.75">
      <c r="A184" s="5" t="s">
        <v>814</v>
      </c>
      <c r="B184" s="5" t="s">
        <v>180</v>
      </c>
      <c r="C184" s="5" t="s">
        <v>1345</v>
      </c>
      <c r="D184" s="6">
        <v>26138794.299941</v>
      </c>
      <c r="E184" s="6">
        <f>D184*RPI_inc</f>
        <v>26860247.221170794</v>
      </c>
      <c r="F184" s="6"/>
      <c r="G184" s="6"/>
      <c r="H184" s="6"/>
      <c r="I184" s="6"/>
      <c r="J184" s="6">
        <v>851332.088189</v>
      </c>
      <c r="K184" s="6">
        <f>J184*RPI_inc</f>
        <v>874829.5768226667</v>
      </c>
      <c r="L184" s="6">
        <v>3600879.323415</v>
      </c>
      <c r="M184" s="6">
        <f>L184*RPI_inc</f>
        <v>3700266.650812866</v>
      </c>
      <c r="N184" s="6"/>
      <c r="O184" s="6"/>
      <c r="P184" s="6"/>
      <c r="Q184" s="6"/>
      <c r="R184" s="6"/>
      <c r="S184" s="6"/>
      <c r="T184" s="6"/>
      <c r="U184" s="6"/>
      <c r="V184" s="6">
        <v>51520.939441</v>
      </c>
      <c r="W184" s="6">
        <f>V184*RPI_inc</f>
        <v>52942.961124084926</v>
      </c>
      <c r="X184" s="6">
        <v>2478657.327152</v>
      </c>
      <c r="Y184" s="6">
        <f>X184*RPI_inc</f>
        <v>2547070.3743982334</v>
      </c>
      <c r="Z184" s="14">
        <f>D184+F184+H184+J184+L184+N184+P184+R184+T184+V184+X184</f>
        <v>33121183.978137996</v>
      </c>
      <c r="AC184" s="14">
        <f>E184+G184+I184+K184+M184+O184+Q184+S184+U184+W184+Y184</f>
        <v>34035356.78432865</v>
      </c>
      <c r="AF184" s="51"/>
      <c r="AG184" s="6">
        <v>31232241.926759</v>
      </c>
      <c r="AH184" s="6">
        <f>AG184/$AG$680*$AH$680</f>
        <v>21247601.07974477</v>
      </c>
      <c r="AI184" s="6"/>
      <c r="AJ184" s="6"/>
      <c r="AK184" s="6"/>
      <c r="AL184" s="6"/>
      <c r="AM184" s="6">
        <v>1229609.306075</v>
      </c>
      <c r="AN184" s="6">
        <f>AM184/$AM$680*$AN$680</f>
        <v>1205415.1730605732</v>
      </c>
      <c r="AO184" s="6">
        <v>4554816.418961</v>
      </c>
      <c r="AP184" s="6">
        <f>AO184/$AO$680*$AP$680</f>
        <v>3759106.1919815913</v>
      </c>
      <c r="AQ184" s="6"/>
      <c r="AR184" s="6"/>
      <c r="AS184" s="6"/>
      <c r="AT184" s="6"/>
      <c r="AU184" s="6">
        <v>73086.56169</v>
      </c>
      <c r="AV184" s="6">
        <f>AU184/$AU$680*$AV$680</f>
        <v>71622.37840428346</v>
      </c>
      <c r="AW184" s="6">
        <v>3665128.438418</v>
      </c>
      <c r="AX184" s="6">
        <f>AW184/$AW$680*$AX$680</f>
        <v>3594687.1131464434</v>
      </c>
      <c r="AY184" s="6"/>
      <c r="AZ184" s="6"/>
      <c r="BA184" s="6">
        <v>858746.450085</v>
      </c>
      <c r="BB184" s="6">
        <f>BA184/$BA$680*$BB$680</f>
        <v>858746.450085</v>
      </c>
      <c r="BC184" s="6">
        <v>97031.460987</v>
      </c>
      <c r="BD184" s="6">
        <f>AG184+AI184+AK184+AM184+AO184+AQ184+AS184+AU184+AW184+AY184+BA184+BC184</f>
        <v>41710660.562975004</v>
      </c>
      <c r="BG184" s="6">
        <f>AH184+AJ184+AL184+AN184+AP184+AR184+AT184+AV184+AX184+AZ184+BB184</f>
        <v>30737178.38642266</v>
      </c>
      <c r="BJ184" s="52"/>
      <c r="BK184" s="6">
        <f t="shared" si="4"/>
        <v>74831844.541113</v>
      </c>
      <c r="BL184" s="6">
        <f t="shared" si="5"/>
        <v>64772535.1707513</v>
      </c>
    </row>
    <row r="185" spans="1:64" ht="12.75">
      <c r="A185" t="s">
        <v>815</v>
      </c>
      <c r="B185" t="s">
        <v>181</v>
      </c>
      <c r="J185"/>
      <c r="K185"/>
      <c r="L185"/>
      <c r="M185"/>
      <c r="V185"/>
      <c r="X185"/>
      <c r="Z185" s="12">
        <f>Z186+Z187</f>
        <v>43907748.126903</v>
      </c>
      <c r="AC185" s="12">
        <f>AC186+AC187</f>
        <v>45119639.2641636</v>
      </c>
      <c r="AF185" s="51"/>
      <c r="AG185"/>
      <c r="AM185"/>
      <c r="AO185"/>
      <c r="AU185"/>
      <c r="AW185"/>
      <c r="AY185"/>
      <c r="BA185"/>
      <c r="BC185"/>
      <c r="BD185" s="1">
        <f>BD186+BD187</f>
        <v>53980261.662598</v>
      </c>
      <c r="BG185" s="1">
        <f>BG186+BG187</f>
        <v>39130175.82663869</v>
      </c>
      <c r="BJ185" s="52"/>
      <c r="BK185" s="1">
        <f t="shared" si="4"/>
        <v>97888009.789501</v>
      </c>
      <c r="BL185" s="1">
        <f t="shared" si="5"/>
        <v>84249815.09080228</v>
      </c>
    </row>
    <row r="186" spans="1:64" ht="12.75">
      <c r="A186" s="3" t="s">
        <v>816</v>
      </c>
      <c r="B186" s="3" t="s">
        <v>182</v>
      </c>
      <c r="C186" s="3" t="s">
        <v>1345</v>
      </c>
      <c r="D186" s="3"/>
      <c r="E186" s="4"/>
      <c r="F186" s="4">
        <v>9671644.190698</v>
      </c>
      <c r="G186" s="4">
        <f>F186*RPI_inc</f>
        <v>9938589.78407183</v>
      </c>
      <c r="H186" s="4"/>
      <c r="I186" s="4"/>
      <c r="J186" s="4">
        <v>242876.913474</v>
      </c>
      <c r="K186" s="4">
        <f>J186*RPI_inc</f>
        <v>249580.52255077707</v>
      </c>
      <c r="L186" s="3"/>
      <c r="M186" s="4"/>
      <c r="N186" s="4"/>
      <c r="O186" s="4"/>
      <c r="P186" s="4"/>
      <c r="Q186" s="4"/>
      <c r="R186" s="4"/>
      <c r="S186" s="4"/>
      <c r="T186" s="4">
        <v>211198.381935</v>
      </c>
      <c r="U186" s="4">
        <f>T186*RPI_inc</f>
        <v>217027.63663808917</v>
      </c>
      <c r="V186" s="3"/>
      <c r="W186" s="4"/>
      <c r="X186" s="3"/>
      <c r="Y186" s="4"/>
      <c r="Z186" s="13">
        <f>D186+F186+H186+J186+L186+N186+P186+R186+T186+V186+X186</f>
        <v>10125719.486107</v>
      </c>
      <c r="AC186" s="13">
        <f>E186+G186+I186+K186+M186+O186+Q186+S186+U186+W186+Y186</f>
        <v>10405197.943260696</v>
      </c>
      <c r="AF186" s="51"/>
      <c r="AG186" s="3"/>
      <c r="AH186" s="4"/>
      <c r="AI186" s="4">
        <v>10685027.579492</v>
      </c>
      <c r="AJ186" s="4">
        <f>AI186/$AI$680*$AJ$680</f>
        <v>7097196.689318327</v>
      </c>
      <c r="AK186" s="4"/>
      <c r="AL186" s="4"/>
      <c r="AM186" s="4">
        <v>350795.790716</v>
      </c>
      <c r="AN186" s="4">
        <f>AM186/$AM$680*$AN$680</f>
        <v>343893.43565122277</v>
      </c>
      <c r="AO186" s="3"/>
      <c r="AP186" s="4"/>
      <c r="AQ186" s="4"/>
      <c r="AR186" s="4"/>
      <c r="AS186" s="4">
        <v>299601.748431</v>
      </c>
      <c r="AT186" s="4">
        <f>AS186/$AS$680*$AT$680</f>
        <v>293599.667050332</v>
      </c>
      <c r="AU186" s="3"/>
      <c r="AV186" s="4"/>
      <c r="AW186" s="3"/>
      <c r="AX186" s="4"/>
      <c r="AY186" s="4"/>
      <c r="AZ186" s="4"/>
      <c r="BA186" s="4">
        <v>250497.037721</v>
      </c>
      <c r="BB186" s="4">
        <f>BA186/$BA$680*$BB$680</f>
        <v>250497.037721</v>
      </c>
      <c r="BC186" s="4">
        <v>29664.197872</v>
      </c>
      <c r="BD186" s="4">
        <f>AG186+AI186+AK186+AM186+AO186+AQ186+AS186+AU186+AW186+AY186+BA186+BC186</f>
        <v>11615586.354232002</v>
      </c>
      <c r="BG186" s="4">
        <f>AH186+AJ186+AL186+AN186+AP186+AR186+AT186+AV186+AX186+AZ186+BB186</f>
        <v>7985186.829740882</v>
      </c>
      <c r="BJ186" s="52"/>
      <c r="BK186" s="4">
        <f t="shared" si="4"/>
        <v>21741305.840339</v>
      </c>
      <c r="BL186" s="4">
        <f t="shared" si="5"/>
        <v>18390384.773001578</v>
      </c>
    </row>
    <row r="187" spans="1:64" ht="12.75">
      <c r="A187" s="5" t="s">
        <v>817</v>
      </c>
      <c r="B187" s="5" t="s">
        <v>183</v>
      </c>
      <c r="C187" s="5" t="s">
        <v>1345</v>
      </c>
      <c r="D187" s="6">
        <v>26658347.203516</v>
      </c>
      <c r="E187" s="6">
        <f>D187*RPI_inc</f>
        <v>27394140.226118352</v>
      </c>
      <c r="F187" s="6"/>
      <c r="G187" s="6"/>
      <c r="H187" s="6"/>
      <c r="I187" s="6"/>
      <c r="J187" s="6">
        <v>721458.226735</v>
      </c>
      <c r="K187" s="6">
        <f>J187*RPI_inc</f>
        <v>741371.0864962633</v>
      </c>
      <c r="L187" s="6">
        <v>3817910.895044</v>
      </c>
      <c r="M187" s="6">
        <f>L187*RPI_inc</f>
        <v>3923288.4781343862</v>
      </c>
      <c r="N187" s="6"/>
      <c r="O187" s="6"/>
      <c r="P187" s="6"/>
      <c r="Q187" s="6"/>
      <c r="R187" s="6"/>
      <c r="S187" s="6"/>
      <c r="T187" s="6"/>
      <c r="U187" s="6"/>
      <c r="V187" s="6">
        <v>53150.060056</v>
      </c>
      <c r="W187" s="6">
        <f>V187*RPI_inc</f>
        <v>54617.04685160085</v>
      </c>
      <c r="X187" s="6">
        <v>2531162.255445</v>
      </c>
      <c r="Y187" s="6">
        <f>X187*RPI_inc</f>
        <v>2601024.483302293</v>
      </c>
      <c r="Z187" s="14">
        <f>D187+F187+H187+J187+L187+N187+P187+R187+T187+V187+X187</f>
        <v>33782028.640796</v>
      </c>
      <c r="AC187" s="14">
        <f>E187+G187+I187+K187+M187+O187+Q187+S187+U187+W187+Y187</f>
        <v>34714441.3209029</v>
      </c>
      <c r="AF187" s="51"/>
      <c r="AG187" s="6">
        <v>31853035.747316</v>
      </c>
      <c r="AH187" s="6">
        <f>AG187/$AG$680*$AH$680</f>
        <v>21669933.2159679</v>
      </c>
      <c r="AI187" s="6"/>
      <c r="AJ187" s="6"/>
      <c r="AK187" s="6"/>
      <c r="AL187" s="6"/>
      <c r="AM187" s="6">
        <v>1042027.854752</v>
      </c>
      <c r="AN187" s="6">
        <f>AM187/$AM$680*$AN$680</f>
        <v>1021524.626289064</v>
      </c>
      <c r="AO187" s="6">
        <v>4829343.521122</v>
      </c>
      <c r="AP187" s="6">
        <f>AO187/$AO$680*$AP$680</f>
        <v>3985674.3858838137</v>
      </c>
      <c r="AQ187" s="6"/>
      <c r="AR187" s="6"/>
      <c r="AS187" s="6"/>
      <c r="AT187" s="6"/>
      <c r="AU187" s="6">
        <v>75397.599214</v>
      </c>
      <c r="AV187" s="6">
        <f>AU187/$AU$680*$AV$680</f>
        <v>73887.11764256499</v>
      </c>
      <c r="AW187" s="6">
        <v>3742766.159347</v>
      </c>
      <c r="AX187" s="6">
        <f>AW187/$AW$680*$AX$680</f>
        <v>3670832.688835463</v>
      </c>
      <c r="AY187" s="6"/>
      <c r="AZ187" s="6"/>
      <c r="BA187" s="6">
        <v>723136.962279</v>
      </c>
      <c r="BB187" s="6">
        <f>BA187/$BA$680*$BB$680</f>
        <v>723136.9622789999</v>
      </c>
      <c r="BC187" s="6">
        <v>98967.464336</v>
      </c>
      <c r="BD187" s="6">
        <f>AG187+AI187+AK187+AM187+AO187+AQ187+AS187+AU187+AW187+AY187+BA187+BC187</f>
        <v>42364675.308366</v>
      </c>
      <c r="BG187" s="6">
        <f>AH187+AJ187+AL187+AN187+AP187+AR187+AT187+AV187+AX187+AZ187+BB187</f>
        <v>31144988.99689781</v>
      </c>
      <c r="BJ187" s="52"/>
      <c r="BK187" s="6">
        <f t="shared" si="4"/>
        <v>76146703.949162</v>
      </c>
      <c r="BL187" s="6">
        <f t="shared" si="5"/>
        <v>65859430.31780071</v>
      </c>
    </row>
    <row r="188" spans="1:64" ht="12.75">
      <c r="A188" t="s">
        <v>818</v>
      </c>
      <c r="B188" t="s">
        <v>184</v>
      </c>
      <c r="J188"/>
      <c r="K188"/>
      <c r="L188"/>
      <c r="M188"/>
      <c r="V188"/>
      <c r="X188"/>
      <c r="Z188" s="12">
        <f>Z189+Z190</f>
        <v>19651128.906469002</v>
      </c>
      <c r="AC188" s="12">
        <f>AC189+AC190</f>
        <v>20193516.753144365</v>
      </c>
      <c r="AF188" s="51"/>
      <c r="AG188"/>
      <c r="AM188"/>
      <c r="AO188"/>
      <c r="AU188"/>
      <c r="AW188"/>
      <c r="AY188"/>
      <c r="BA188"/>
      <c r="BC188"/>
      <c r="BD188" s="1">
        <f>BD189+BD190</f>
        <v>23873671.880155</v>
      </c>
      <c r="BG188" s="1">
        <f>BG189+BG190</f>
        <v>17541829.36575761</v>
      </c>
      <c r="BJ188" s="52"/>
      <c r="BK188" s="1">
        <f t="shared" si="4"/>
        <v>43524800.786624</v>
      </c>
      <c r="BL188" s="1">
        <f t="shared" si="5"/>
        <v>37735346.118901975</v>
      </c>
    </row>
    <row r="189" spans="1:64" ht="12.75">
      <c r="A189" s="3" t="s">
        <v>819</v>
      </c>
      <c r="B189" s="3" t="s">
        <v>185</v>
      </c>
      <c r="C189" s="3" t="s">
        <v>1345</v>
      </c>
      <c r="D189" s="3"/>
      <c r="E189" s="4"/>
      <c r="F189" s="4">
        <v>5167415.649148</v>
      </c>
      <c r="G189" s="4">
        <f>F189*RPI_inc</f>
        <v>5310040.709527882</v>
      </c>
      <c r="H189" s="4"/>
      <c r="I189" s="4"/>
      <c r="J189" s="4">
        <v>300298.303572</v>
      </c>
      <c r="K189" s="4">
        <f>J189*RPI_inc</f>
        <v>308586.79178099363</v>
      </c>
      <c r="L189" s="3"/>
      <c r="M189" s="4"/>
      <c r="N189" s="4"/>
      <c r="O189" s="4"/>
      <c r="P189" s="4"/>
      <c r="Q189" s="4"/>
      <c r="R189" s="4"/>
      <c r="S189" s="4"/>
      <c r="T189" s="4">
        <v>162912.061474</v>
      </c>
      <c r="U189" s="4">
        <f>T189*RPI_inc</f>
        <v>167408.5727248747</v>
      </c>
      <c r="V189" s="3"/>
      <c r="W189" s="4"/>
      <c r="X189" s="3"/>
      <c r="Y189" s="4"/>
      <c r="Z189" s="13">
        <f>D189+F189+H189+J189+L189+N189+P189+R189+T189+V189+X189</f>
        <v>5630626.0141940005</v>
      </c>
      <c r="AC189" s="13">
        <f>E189+G189+I189+K189+M189+O189+Q189+S189+U189+W189+Y189</f>
        <v>5786036.07403375</v>
      </c>
      <c r="AF189" s="51"/>
      <c r="AG189" s="3"/>
      <c r="AH189" s="4"/>
      <c r="AI189" s="4">
        <v>5708851.322193</v>
      </c>
      <c r="AJ189" s="4">
        <f>AI189/$AI$680*$AJ$680</f>
        <v>3791926.637741539</v>
      </c>
      <c r="AK189" s="4"/>
      <c r="AL189" s="4"/>
      <c r="AM189" s="4">
        <v>433731.552932</v>
      </c>
      <c r="AN189" s="4">
        <f>AM189/$AM$680*$AN$680</f>
        <v>425197.33085646323</v>
      </c>
      <c r="AO189" s="3"/>
      <c r="AP189" s="4"/>
      <c r="AQ189" s="4"/>
      <c r="AR189" s="4"/>
      <c r="AS189" s="4">
        <v>231103.75189</v>
      </c>
      <c r="AT189" s="4">
        <f>AS189/$AS$680*$AT$680</f>
        <v>226473.92735297483</v>
      </c>
      <c r="AU189" s="3"/>
      <c r="AV189" s="4"/>
      <c r="AW189" s="3"/>
      <c r="AX189" s="4"/>
      <c r="AY189" s="4"/>
      <c r="AZ189" s="4"/>
      <c r="BA189" s="4"/>
      <c r="BB189" s="4"/>
      <c r="BC189" s="4">
        <v>16495.42084</v>
      </c>
      <c r="BD189" s="4">
        <f>AG189+AI189+AK189+AM189+AO189+AQ189+AS189+AU189+AW189+AY189+BA189+BC189</f>
        <v>6390182.047855</v>
      </c>
      <c r="BG189" s="4">
        <f>AH189+AJ189+AL189+AN189+AP189+AR189+AT189+AV189+AX189+AZ189+BB189</f>
        <v>4443597.895950978</v>
      </c>
      <c r="BJ189" s="52"/>
      <c r="BK189" s="4">
        <f t="shared" si="4"/>
        <v>12020808.062049001</v>
      </c>
      <c r="BL189" s="4">
        <f t="shared" si="5"/>
        <v>10229633.969984729</v>
      </c>
    </row>
    <row r="190" spans="1:64" ht="12.75">
      <c r="A190" s="5" t="s">
        <v>820</v>
      </c>
      <c r="B190" s="5" t="s">
        <v>186</v>
      </c>
      <c r="C190" s="5" t="s">
        <v>1345</v>
      </c>
      <c r="D190" s="6">
        <v>10242586.367712</v>
      </c>
      <c r="E190" s="6">
        <f>D190*RPI_inc</f>
        <v>10525290.450048</v>
      </c>
      <c r="F190" s="6"/>
      <c r="G190" s="6"/>
      <c r="H190" s="6"/>
      <c r="I190" s="6"/>
      <c r="J190" s="6">
        <v>565415.169261</v>
      </c>
      <c r="K190" s="6">
        <f>J190*RPI_inc</f>
        <v>581021.1081153376</v>
      </c>
      <c r="L190" s="6">
        <v>1684168.323791</v>
      </c>
      <c r="M190" s="6">
        <f>L190*RPI_inc</f>
        <v>1730652.7998192017</v>
      </c>
      <c r="N190" s="6"/>
      <c r="O190" s="6"/>
      <c r="P190" s="6"/>
      <c r="Q190" s="6"/>
      <c r="R190" s="6"/>
      <c r="S190" s="6"/>
      <c r="T190" s="6"/>
      <c r="U190" s="6"/>
      <c r="V190" s="6">
        <v>49077.258519</v>
      </c>
      <c r="W190" s="6">
        <f>V190*RPI_inc</f>
        <v>50431.83253332484</v>
      </c>
      <c r="X190" s="6">
        <v>1479255.772992</v>
      </c>
      <c r="Y190" s="6">
        <f>X190*RPI_inc</f>
        <v>1520084.4885947516</v>
      </c>
      <c r="Z190" s="14">
        <f>D190+F190+H190+J190+L190+N190+P190+R190+T190+V190+X190</f>
        <v>14020502.892275</v>
      </c>
      <c r="AC190" s="14">
        <f>E190+G190+I190+K190+M190+O190+Q190+S190+U190+W190+Y190</f>
        <v>14407480.679110615</v>
      </c>
      <c r="AF190" s="51"/>
      <c r="AG190" s="6">
        <v>12238473.271616</v>
      </c>
      <c r="AH190" s="6">
        <f>AG190/$AG$680*$AH$680</f>
        <v>8325953.625430311</v>
      </c>
      <c r="AI190" s="6"/>
      <c r="AJ190" s="6"/>
      <c r="AK190" s="6"/>
      <c r="AL190" s="6"/>
      <c r="AM190" s="6">
        <v>816649.300038</v>
      </c>
      <c r="AN190" s="6">
        <f>AM190/$AM$680*$AN$680</f>
        <v>800580.6823936464</v>
      </c>
      <c r="AO190" s="6">
        <v>2130334.522353</v>
      </c>
      <c r="AP190" s="6">
        <f>AO190/$AO$680*$AP$680</f>
        <v>1758172.6588655906</v>
      </c>
      <c r="AQ190" s="6"/>
      <c r="AR190" s="6"/>
      <c r="AS190" s="6"/>
      <c r="AT190" s="6"/>
      <c r="AU190" s="6">
        <v>69620.005405</v>
      </c>
      <c r="AV190" s="6">
        <f>AU190/$AU$680*$AV$680</f>
        <v>68225.26954784113</v>
      </c>
      <c r="AW190" s="6">
        <v>2187338.419835</v>
      </c>
      <c r="AX190" s="6">
        <f>AW190/$AW$680*$AX$680</f>
        <v>2145299.2335692444</v>
      </c>
      <c r="AY190" s="6"/>
      <c r="AZ190" s="6"/>
      <c r="BA190" s="6"/>
      <c r="BB190" s="6"/>
      <c r="BC190" s="6">
        <v>41074.313053</v>
      </c>
      <c r="BD190" s="6">
        <f>AG190+AI190+AK190+AM190+AO190+AQ190+AS190+AU190+AW190+AY190+BA190+BC190</f>
        <v>17483489.8323</v>
      </c>
      <c r="BG190" s="6">
        <f>AH190+AJ190+AL190+AN190+AP190+AR190+AT190+AV190+AX190+AZ190+BB190</f>
        <v>13098231.469806634</v>
      </c>
      <c r="BJ190" s="52"/>
      <c r="BK190" s="6">
        <f t="shared" si="4"/>
        <v>31503992.724574998</v>
      </c>
      <c r="BL190" s="6">
        <f t="shared" si="5"/>
        <v>27505712.14891725</v>
      </c>
    </row>
    <row r="191" spans="1:64" ht="12.75">
      <c r="A191" t="s">
        <v>821</v>
      </c>
      <c r="B191" t="s">
        <v>187</v>
      </c>
      <c r="J191"/>
      <c r="K191"/>
      <c r="L191"/>
      <c r="M191"/>
      <c r="V191"/>
      <c r="X191"/>
      <c r="Z191" s="12">
        <f>Z192+Z193</f>
        <v>32026709.026394</v>
      </c>
      <c r="AC191" s="12">
        <f>AC192+AC193</f>
        <v>32910673.394426107</v>
      </c>
      <c r="AF191" s="51"/>
      <c r="AG191"/>
      <c r="AM191"/>
      <c r="AO191"/>
      <c r="AU191"/>
      <c r="AW191"/>
      <c r="AY191"/>
      <c r="BA191"/>
      <c r="BC191"/>
      <c r="BD191" s="1">
        <f>BD192+BD193</f>
        <v>39738356.216318</v>
      </c>
      <c r="BG191" s="1">
        <f>BG192+BG193</f>
        <v>29283789.65901761</v>
      </c>
      <c r="BJ191" s="52"/>
      <c r="BK191" s="1">
        <f t="shared" si="4"/>
        <v>71765065.24271199</v>
      </c>
      <c r="BL191" s="1">
        <f t="shared" si="5"/>
        <v>62194463.053443715</v>
      </c>
    </row>
    <row r="192" spans="1:64" ht="12.75">
      <c r="A192" s="3" t="s">
        <v>822</v>
      </c>
      <c r="B192" s="3" t="s">
        <v>188</v>
      </c>
      <c r="C192" s="3" t="s">
        <v>1345</v>
      </c>
      <c r="D192" s="3"/>
      <c r="E192" s="4"/>
      <c r="F192" s="4">
        <v>7918327.111381</v>
      </c>
      <c r="G192" s="4">
        <f>F192*RPI_inc</f>
        <v>8136879.664349053</v>
      </c>
      <c r="H192" s="4"/>
      <c r="I192" s="4"/>
      <c r="J192" s="4">
        <v>264132.236734</v>
      </c>
      <c r="K192" s="4">
        <f>J192*RPI_inc</f>
        <v>271422.510783983</v>
      </c>
      <c r="L192" s="3"/>
      <c r="M192" s="4"/>
      <c r="N192" s="4"/>
      <c r="O192" s="4"/>
      <c r="P192" s="4"/>
      <c r="Q192" s="4"/>
      <c r="R192" s="4"/>
      <c r="S192" s="4"/>
      <c r="T192" s="4">
        <v>162912.061474</v>
      </c>
      <c r="U192" s="4">
        <f>T192*RPI_inc</f>
        <v>167408.5727248747</v>
      </c>
      <c r="V192" s="3"/>
      <c r="W192" s="4"/>
      <c r="X192" s="3"/>
      <c r="Y192" s="4"/>
      <c r="Z192" s="13">
        <f>D192+F192+H192+J192+L192+N192+P192+R192+T192+V192+X192</f>
        <v>8345371.409589</v>
      </c>
      <c r="AC192" s="13">
        <f>E192+G192+I192+K192+M192+O192+Q192+S192+U192+W192+Y192</f>
        <v>8575710.747857912</v>
      </c>
      <c r="AF192" s="51"/>
      <c r="AG192" s="3"/>
      <c r="AH192" s="4"/>
      <c r="AI192" s="4">
        <v>8748000.019471</v>
      </c>
      <c r="AJ192" s="4">
        <f>AI192/$AI$680*$AJ$680</f>
        <v>5810586.478551516</v>
      </c>
      <c r="AK192" s="4"/>
      <c r="AL192" s="4"/>
      <c r="AM192" s="4">
        <v>381495.61238</v>
      </c>
      <c r="AN192" s="4">
        <f>AM192/$AM$680*$AN$680</f>
        <v>373989.1991276438</v>
      </c>
      <c r="AO192" s="3"/>
      <c r="AP192" s="4"/>
      <c r="AQ192" s="4"/>
      <c r="AR192" s="4"/>
      <c r="AS192" s="4">
        <v>231103.75189</v>
      </c>
      <c r="AT192" s="4">
        <f>AS192/$AS$680*$AT$680</f>
        <v>226473.92735297483</v>
      </c>
      <c r="AU192" s="3"/>
      <c r="AV192" s="4"/>
      <c r="AW192" s="3"/>
      <c r="AX192" s="4"/>
      <c r="AY192" s="4"/>
      <c r="AZ192" s="4"/>
      <c r="BA192" s="4">
        <v>257303.311145</v>
      </c>
      <c r="BB192" s="4">
        <f>BA192/$BA$680*$BB$680</f>
        <v>257303.311145</v>
      </c>
      <c r="BC192" s="4">
        <v>24448.509476</v>
      </c>
      <c r="BD192" s="4">
        <f>AG192+AI192+AK192+AM192+AO192+AQ192+AS192+AU192+AW192+AY192+BA192+BC192</f>
        <v>9642351.204362001</v>
      </c>
      <c r="BG192" s="4">
        <f>AH192+AJ192+AL192+AN192+AP192+AR192+AT192+AV192+AX192+AZ192+BB192</f>
        <v>6668352.916177135</v>
      </c>
      <c r="BJ192" s="52"/>
      <c r="BK192" s="4">
        <f t="shared" si="4"/>
        <v>17987722.613951</v>
      </c>
      <c r="BL192" s="4">
        <f t="shared" si="5"/>
        <v>15244063.664035046</v>
      </c>
    </row>
    <row r="193" spans="1:64" ht="12.75">
      <c r="A193" s="5" t="s">
        <v>823</v>
      </c>
      <c r="B193" s="5" t="s">
        <v>189</v>
      </c>
      <c r="C193" s="5" t="s">
        <v>1345</v>
      </c>
      <c r="D193" s="6">
        <v>17685050.315553</v>
      </c>
      <c r="E193" s="6">
        <f>D193*RPI_inc</f>
        <v>18173172.723413274</v>
      </c>
      <c r="F193" s="6"/>
      <c r="G193" s="6"/>
      <c r="H193" s="6"/>
      <c r="I193" s="6"/>
      <c r="J193" s="6">
        <v>575108.02611</v>
      </c>
      <c r="K193" s="6">
        <f>J193*RPI_inc</f>
        <v>590981.4960450955</v>
      </c>
      <c r="L193" s="6">
        <v>2520541.831717</v>
      </c>
      <c r="M193" s="6">
        <f>L193*RPI_inc</f>
        <v>2590110.926859932</v>
      </c>
      <c r="N193" s="6"/>
      <c r="O193" s="6"/>
      <c r="P193" s="6"/>
      <c r="Q193" s="6"/>
      <c r="R193" s="6"/>
      <c r="S193" s="6"/>
      <c r="T193" s="6"/>
      <c r="U193" s="6"/>
      <c r="V193" s="6">
        <v>51887.49158</v>
      </c>
      <c r="W193" s="6">
        <f>V193*RPI_inc</f>
        <v>53319.63041341826</v>
      </c>
      <c r="X193" s="6">
        <v>2848749.951845</v>
      </c>
      <c r="Y193" s="6">
        <f>X193*RPI_inc</f>
        <v>2927377.8698364757</v>
      </c>
      <c r="Z193" s="14">
        <f>D193+F193+H193+J193+L193+N193+P193+R193+T193+V193+X193</f>
        <v>23681337.616805</v>
      </c>
      <c r="AC193" s="14">
        <f>E193+G193+I193+K193+M193+O193+Q193+S193+U193+W193+Y193</f>
        <v>24334962.646568194</v>
      </c>
      <c r="AF193" s="51"/>
      <c r="AG193" s="6">
        <v>21131187.751209</v>
      </c>
      <c r="AH193" s="6">
        <f>AG193/$AG$680*$AH$680</f>
        <v>14375754.668261483</v>
      </c>
      <c r="AI193" s="6"/>
      <c r="AJ193" s="6"/>
      <c r="AK193" s="6"/>
      <c r="AL193" s="6"/>
      <c r="AM193" s="6">
        <v>830649.038975</v>
      </c>
      <c r="AN193" s="6">
        <f>AM193/$AM$680*$AN$680</f>
        <v>814304.9585927381</v>
      </c>
      <c r="AO193" s="6">
        <v>3188278.275567</v>
      </c>
      <c r="AP193" s="6">
        <f>AO193/$AO$680*$AP$680</f>
        <v>2631297.401483026</v>
      </c>
      <c r="AQ193" s="6"/>
      <c r="AR193" s="6"/>
      <c r="AS193" s="6"/>
      <c r="AT193" s="6"/>
      <c r="AU193" s="6">
        <v>73606.545133</v>
      </c>
      <c r="AV193" s="6">
        <f>AU193/$AU$680*$AV$680</f>
        <v>72131.9447329948</v>
      </c>
      <c r="AW193" s="6">
        <v>4212375.122642</v>
      </c>
      <c r="AX193" s="6">
        <f>AW193/$AW$680*$AX$680</f>
        <v>4131416.080915234</v>
      </c>
      <c r="AY193" s="6"/>
      <c r="AZ193" s="6"/>
      <c r="BA193" s="6">
        <v>590531.688855</v>
      </c>
      <c r="BB193" s="6">
        <f>BA193/$BA$680*$BB$680</f>
        <v>590531.688855</v>
      </c>
      <c r="BC193" s="6">
        <v>69376.589575</v>
      </c>
      <c r="BD193" s="6">
        <f>AG193+AI193+AK193+AM193+AO193+AQ193+AS193+AU193+AW193+AY193+BA193+BC193</f>
        <v>30096005.011955995</v>
      </c>
      <c r="BG193" s="6">
        <f>AH193+AJ193+AL193+AN193+AP193+AR193+AT193+AV193+AX193+AZ193+BB193</f>
        <v>22615436.742840476</v>
      </c>
      <c r="BJ193" s="52"/>
      <c r="BK193" s="6">
        <f t="shared" si="4"/>
        <v>53777342.62876099</v>
      </c>
      <c r="BL193" s="6">
        <f t="shared" si="5"/>
        <v>46950399.38940867</v>
      </c>
    </row>
    <row r="194" spans="1:64" ht="12.75">
      <c r="A194" t="s">
        <v>824</v>
      </c>
      <c r="B194" t="s">
        <v>190</v>
      </c>
      <c r="J194"/>
      <c r="K194"/>
      <c r="L194"/>
      <c r="M194"/>
      <c r="V194"/>
      <c r="X194"/>
      <c r="Z194" s="12">
        <f>Z195+Z196</f>
        <v>99275879.356105</v>
      </c>
      <c r="AC194" s="12">
        <f>AC195+AC196</f>
        <v>102015977.93705907</v>
      </c>
      <c r="AF194" s="51"/>
      <c r="AG194"/>
      <c r="AM194"/>
      <c r="AO194"/>
      <c r="AU194"/>
      <c r="AW194"/>
      <c r="AY194"/>
      <c r="BA194"/>
      <c r="BC194"/>
      <c r="BD194" s="1">
        <f>BD195+BD196</f>
        <v>119287318.497257</v>
      </c>
      <c r="BG194" s="1">
        <f>BG195+BG196</f>
        <v>83764069.72173433</v>
      </c>
      <c r="BJ194" s="52"/>
      <c r="BK194" s="1">
        <f t="shared" si="4"/>
        <v>218563197.853362</v>
      </c>
      <c r="BL194" s="1">
        <f t="shared" si="5"/>
        <v>185780047.6587934</v>
      </c>
    </row>
    <row r="195" spans="1:64" ht="12.75">
      <c r="A195" s="3" t="s">
        <v>825</v>
      </c>
      <c r="B195" s="3" t="s">
        <v>191</v>
      </c>
      <c r="C195" s="3" t="s">
        <v>1345</v>
      </c>
      <c r="D195" s="3"/>
      <c r="E195" s="4"/>
      <c r="F195" s="4">
        <v>21025661.311474</v>
      </c>
      <c r="G195" s="4">
        <f>F195*RPI_inc</f>
        <v>21605987.41985863</v>
      </c>
      <c r="H195" s="4"/>
      <c r="I195" s="4"/>
      <c r="J195" s="4">
        <v>131938.470511</v>
      </c>
      <c r="K195" s="4">
        <f>J195*RPI_inc</f>
        <v>135580.08434676006</v>
      </c>
      <c r="L195" s="3"/>
      <c r="M195" s="4"/>
      <c r="N195" s="4"/>
      <c r="O195" s="4"/>
      <c r="P195" s="4"/>
      <c r="Q195" s="4"/>
      <c r="R195" s="4"/>
      <c r="S195" s="4"/>
      <c r="T195" s="4">
        <v>283487.350973</v>
      </c>
      <c r="U195" s="4">
        <f>T195*RPI_inc</f>
        <v>291311.84261344373</v>
      </c>
      <c r="V195" s="3"/>
      <c r="W195" s="4"/>
      <c r="X195" s="3"/>
      <c r="Y195" s="4"/>
      <c r="Z195" s="13">
        <f>D195+F195+H195+J195+L195+N195+P195+R195+T195+V195+X195</f>
        <v>21441087.132958</v>
      </c>
      <c r="AC195" s="13">
        <f>E195+G195+I195+K195+M195+O195+Q195+S195+U195+W195+Y195</f>
        <v>22032879.346818835</v>
      </c>
      <c r="AF195" s="51"/>
      <c r="AG195" s="3"/>
      <c r="AH195" s="4"/>
      <c r="AI195" s="4">
        <v>23228705.126087</v>
      </c>
      <c r="AJ195" s="4">
        <f>AI195/$AI$680*$AJ$680</f>
        <v>15428943.71507595</v>
      </c>
      <c r="AK195" s="4"/>
      <c r="AL195" s="4"/>
      <c r="AM195" s="4">
        <v>190563.439837</v>
      </c>
      <c r="AN195" s="4">
        <f>AM195/$AM$680*$AN$680</f>
        <v>186813.86085420896</v>
      </c>
      <c r="AO195" s="3"/>
      <c r="AP195" s="4"/>
      <c r="AQ195" s="4"/>
      <c r="AR195" s="4"/>
      <c r="AS195" s="4">
        <v>402149.416257</v>
      </c>
      <c r="AT195" s="4">
        <f>AS195/$AS$680*$AT$680</f>
        <v>394092.94283452077</v>
      </c>
      <c r="AU195" s="3"/>
      <c r="AV195" s="4"/>
      <c r="AW195" s="3"/>
      <c r="AX195" s="4"/>
      <c r="AY195" s="4"/>
      <c r="AZ195" s="4"/>
      <c r="BA195" s="4">
        <v>170473.092518</v>
      </c>
      <c r="BB195" s="4">
        <f>BA195/$BA$680*$BB$680</f>
        <v>170473.09251799996</v>
      </c>
      <c r="BC195" s="4">
        <v>62813.57608</v>
      </c>
      <c r="BD195" s="4">
        <f>AG195+AI195+AK195+AM195+AO195+AQ195+AS195+AU195+AW195+AY195+BA195+BC195</f>
        <v>24054704.650779</v>
      </c>
      <c r="BG195" s="4">
        <f>AH195+AJ195+AL195+AN195+AP195+AR195+AT195+AV195+AX195+AZ195+BB195</f>
        <v>16180323.611282678</v>
      </c>
      <c r="BJ195" s="52"/>
      <c r="BK195" s="4">
        <f aca="true" t="shared" si="6" ref="BK195:BK258">Z195+BD195</f>
        <v>45495791.783737004</v>
      </c>
      <c r="BL195" s="4">
        <f aca="true" t="shared" si="7" ref="BL195:BL258">AC195+BG195</f>
        <v>38213202.95810151</v>
      </c>
    </row>
    <row r="196" spans="1:64" ht="12.75">
      <c r="A196" s="5" t="s">
        <v>826</v>
      </c>
      <c r="B196" s="5" t="s">
        <v>192</v>
      </c>
      <c r="C196" s="5" t="s">
        <v>1345</v>
      </c>
      <c r="D196" s="6">
        <v>67634199.983536</v>
      </c>
      <c r="E196" s="6">
        <f>D196*RPI_inc</f>
        <v>69500961.34189263</v>
      </c>
      <c r="F196" s="6"/>
      <c r="G196" s="6"/>
      <c r="H196" s="6"/>
      <c r="I196" s="6"/>
      <c r="J196" s="6">
        <v>596375.376956</v>
      </c>
      <c r="K196" s="6">
        <f>J196*RPI_inc</f>
        <v>612835.8438358896</v>
      </c>
      <c r="L196" s="6">
        <v>6728726.93232</v>
      </c>
      <c r="M196" s="6">
        <f>L196*RPI_inc</f>
        <v>6914445.510069809</v>
      </c>
      <c r="N196" s="6"/>
      <c r="O196" s="6"/>
      <c r="P196" s="6"/>
      <c r="Q196" s="6"/>
      <c r="R196" s="6"/>
      <c r="S196" s="6"/>
      <c r="T196" s="6"/>
      <c r="U196" s="6"/>
      <c r="V196" s="6">
        <v>59788.726561</v>
      </c>
      <c r="W196" s="6">
        <f>V196*RPI_inc</f>
        <v>61438.94619007219</v>
      </c>
      <c r="X196" s="6">
        <v>2815701.203774</v>
      </c>
      <c r="Y196" s="6">
        <f>X196*RPI_inc</f>
        <v>2893416.948251839</v>
      </c>
      <c r="Z196" s="14">
        <f>D196+F196+H196+J196+L196+N196+P196+R196+T196+V196+X196</f>
        <v>77834792.223147</v>
      </c>
      <c r="AC196" s="14">
        <f>E196+G196+I196+K196+M196+O196+Q196+S196+U196+W196+Y196</f>
        <v>79983098.59024024</v>
      </c>
      <c r="AF196" s="51"/>
      <c r="AG196" s="6">
        <v>80813509.306104</v>
      </c>
      <c r="AH196" s="6">
        <f>AG196/$AG$680*$AH$680</f>
        <v>54978224.47767277</v>
      </c>
      <c r="AI196" s="6"/>
      <c r="AJ196" s="6"/>
      <c r="AK196" s="6"/>
      <c r="AL196" s="6"/>
      <c r="AM196" s="6">
        <v>861366.232511</v>
      </c>
      <c r="AN196" s="6">
        <f>AM196/$AM$680*$AN$680</f>
        <v>844417.7521273977</v>
      </c>
      <c r="AO196" s="6">
        <v>8511286.593457</v>
      </c>
      <c r="AP196" s="6">
        <f>AO196/$AO$680*$AP$680</f>
        <v>7024395.100097682</v>
      </c>
      <c r="AQ196" s="6"/>
      <c r="AR196" s="6"/>
      <c r="AS196" s="6"/>
      <c r="AT196" s="6"/>
      <c r="AU196" s="6">
        <v>84815.077124</v>
      </c>
      <c r="AV196" s="6">
        <f>AU196/$AU$680*$AV$680</f>
        <v>83115.93003826821</v>
      </c>
      <c r="AW196" s="6">
        <v>4163506.767553</v>
      </c>
      <c r="AX196" s="6">
        <f>AW196/$AW$680*$AX$680</f>
        <v>4083486.943033529</v>
      </c>
      <c r="AY196" s="6"/>
      <c r="AZ196" s="6"/>
      <c r="BA196" s="6">
        <v>570105.907482</v>
      </c>
      <c r="BB196" s="6">
        <f>BA196/$BA$680*$BB$680</f>
        <v>570105.907482</v>
      </c>
      <c r="BC196" s="6">
        <v>228023.962247</v>
      </c>
      <c r="BD196" s="6">
        <f>AG196+AI196+AK196+AM196+AO196+AQ196+AS196+AU196+AW196+AY196+BA196+BC196</f>
        <v>95232613.846478</v>
      </c>
      <c r="BG196" s="6">
        <f>AH196+AJ196+AL196+AN196+AP196+AR196+AT196+AV196+AX196+AZ196+BB196</f>
        <v>67583746.11045165</v>
      </c>
      <c r="BJ196" s="52"/>
      <c r="BK196" s="6">
        <f t="shared" si="6"/>
        <v>173067406.06962502</v>
      </c>
      <c r="BL196" s="6">
        <f t="shared" si="7"/>
        <v>147566844.70069188</v>
      </c>
    </row>
    <row r="197" spans="1:64" ht="12.75">
      <c r="A197" t="s">
        <v>827</v>
      </c>
      <c r="B197" t="s">
        <v>193</v>
      </c>
      <c r="J197"/>
      <c r="K197"/>
      <c r="L197"/>
      <c r="M197"/>
      <c r="V197"/>
      <c r="X197"/>
      <c r="Z197" s="12">
        <f>Z198+Z199</f>
        <v>47593772.625113994</v>
      </c>
      <c r="AC197" s="12">
        <f>AC198+AC199</f>
        <v>48907401.16890696</v>
      </c>
      <c r="AF197" s="51"/>
      <c r="AG197"/>
      <c r="AM197"/>
      <c r="AO197"/>
      <c r="AU197"/>
      <c r="AW197"/>
      <c r="AY197"/>
      <c r="BA197"/>
      <c r="BC197"/>
      <c r="BD197" s="1">
        <f>BD198+BD199</f>
        <v>58054668.699672</v>
      </c>
      <c r="BG197" s="1">
        <f>BG198+BG199</f>
        <v>41300441.54741271</v>
      </c>
      <c r="BJ197" s="52"/>
      <c r="BK197" s="1">
        <f t="shared" si="6"/>
        <v>105648441.32478599</v>
      </c>
      <c r="BL197" s="1">
        <f t="shared" si="7"/>
        <v>90207842.71631967</v>
      </c>
    </row>
    <row r="198" spans="1:64" ht="12.75">
      <c r="A198" s="3" t="s">
        <v>828</v>
      </c>
      <c r="B198" s="3" t="s">
        <v>194</v>
      </c>
      <c r="C198" s="3" t="s">
        <v>1345</v>
      </c>
      <c r="D198" s="3"/>
      <c r="E198" s="4"/>
      <c r="F198" s="4">
        <v>9977413.705602</v>
      </c>
      <c r="G198" s="4">
        <f>F198*RPI_inc</f>
        <v>10252798.79726405</v>
      </c>
      <c r="H198" s="4"/>
      <c r="I198" s="4"/>
      <c r="J198" s="4">
        <v>233790.086447</v>
      </c>
      <c r="K198" s="4">
        <f>J198*RPI_inc</f>
        <v>240242.89138078134</v>
      </c>
      <c r="L198" s="3"/>
      <c r="M198" s="4"/>
      <c r="N198" s="4"/>
      <c r="O198" s="4"/>
      <c r="P198" s="4"/>
      <c r="Q198" s="4"/>
      <c r="R198" s="4"/>
      <c r="S198" s="4"/>
      <c r="T198" s="4">
        <v>174142.404432</v>
      </c>
      <c r="U198" s="4">
        <f>T198*RPI_inc</f>
        <v>178948.88268596178</v>
      </c>
      <c r="V198" s="3"/>
      <c r="W198" s="4"/>
      <c r="X198" s="3"/>
      <c r="Y198" s="4"/>
      <c r="Z198" s="13">
        <f>D198+F198+H198+J198+L198+N198+P198+R198+T198+V198+X198</f>
        <v>10385346.196481</v>
      </c>
      <c r="AC198" s="13">
        <f>E198+G198+I198+K198+M198+O198+Q198+S198+U198+W198+Y198</f>
        <v>10671990.571330793</v>
      </c>
      <c r="AF198" s="51"/>
      <c r="AG198" s="3"/>
      <c r="AH198" s="4"/>
      <c r="AI198" s="4">
        <v>11022835.260927</v>
      </c>
      <c r="AJ198" s="4">
        <f>AI198/$AI$680*$AJ$680</f>
        <v>7321574.917682316</v>
      </c>
      <c r="AK198" s="4"/>
      <c r="AL198" s="4"/>
      <c r="AM198" s="4">
        <v>337671.36227</v>
      </c>
      <c r="AN198" s="4">
        <f>AM198/$AM$680*$AN$680</f>
        <v>331027.2470916583</v>
      </c>
      <c r="AO198" s="3"/>
      <c r="AP198" s="4"/>
      <c r="AQ198" s="4"/>
      <c r="AR198" s="4"/>
      <c r="AS198" s="4">
        <v>247034.889026</v>
      </c>
      <c r="AT198" s="4">
        <f>AS198/$AS$680*$AT$680</f>
        <v>242085.90753452573</v>
      </c>
      <c r="AU198" s="3"/>
      <c r="AV198" s="4"/>
      <c r="AW198" s="3"/>
      <c r="AX198" s="4"/>
      <c r="AY198" s="4"/>
      <c r="AZ198" s="4"/>
      <c r="BA198" s="4">
        <v>231995.046229</v>
      </c>
      <c r="BB198" s="4">
        <f>BA198/$BA$680*$BB$680</f>
        <v>231995.046229</v>
      </c>
      <c r="BC198" s="4">
        <v>30424.797464</v>
      </c>
      <c r="BD198" s="4">
        <f>AG198+AI198+AK198+AM198+AO198+AQ198+AS198+AU198+AW198+AY198+BA198+BC198</f>
        <v>11869961.355915997</v>
      </c>
      <c r="BG198" s="4">
        <f>AH198+AJ198+AL198+AN198+AP198+AR198+AT198+AV198+AX198+AZ198+BB198</f>
        <v>8126683.1185375005</v>
      </c>
      <c r="BJ198" s="52"/>
      <c r="BK198" s="4">
        <f t="shared" si="6"/>
        <v>22255307.552396998</v>
      </c>
      <c r="BL198" s="4">
        <f t="shared" si="7"/>
        <v>18798673.689868294</v>
      </c>
    </row>
    <row r="199" spans="1:64" ht="12.75">
      <c r="A199" s="5" t="s">
        <v>829</v>
      </c>
      <c r="B199" s="5" t="s">
        <v>195</v>
      </c>
      <c r="C199" s="5" t="s">
        <v>1345</v>
      </c>
      <c r="D199" s="6">
        <v>31696307.209401</v>
      </c>
      <c r="E199" s="6">
        <f>D199*RPI_inc</f>
        <v>32571152.206688076</v>
      </c>
      <c r="F199" s="6"/>
      <c r="G199" s="6"/>
      <c r="H199" s="6"/>
      <c r="I199" s="6"/>
      <c r="J199" s="6">
        <v>779765.267614</v>
      </c>
      <c r="K199" s="6">
        <f>J199*RPI_inc</f>
        <v>801287.4512211805</v>
      </c>
      <c r="L199" s="6">
        <v>3312067.864799</v>
      </c>
      <c r="M199" s="6">
        <f>L199*RPI_inc</f>
        <v>3403483.7506639403</v>
      </c>
      <c r="N199" s="6"/>
      <c r="O199" s="6"/>
      <c r="P199" s="6"/>
      <c r="Q199" s="6"/>
      <c r="R199" s="6"/>
      <c r="S199" s="6"/>
      <c r="T199" s="6"/>
      <c r="U199" s="6"/>
      <c r="V199" s="6">
        <v>50747.107149</v>
      </c>
      <c r="W199" s="6">
        <f>V199*RPI_inc</f>
        <v>52147.77040364331</v>
      </c>
      <c r="X199" s="6">
        <v>1369538.97967</v>
      </c>
      <c r="Y199" s="6">
        <f>X199*RPI_inc</f>
        <v>1407339.4185993206</v>
      </c>
      <c r="Z199" s="14">
        <f>D199+F199+H199+J199+L199+N199+P199+R199+T199+V199+X199</f>
        <v>37208426.428633</v>
      </c>
      <c r="AC199" s="14">
        <f>E199+G199+I199+K199+M199+O199+Q199+S199+U199+W199+Y199</f>
        <v>38235410.59757616</v>
      </c>
      <c r="AF199" s="51"/>
      <c r="AG199" s="6">
        <v>37872700.767654</v>
      </c>
      <c r="AH199" s="6">
        <f>AG199/$AG$680*$AH$680</f>
        <v>25765170.480259553</v>
      </c>
      <c r="AI199" s="6"/>
      <c r="AJ199" s="6"/>
      <c r="AK199" s="6"/>
      <c r="AL199" s="6"/>
      <c r="AM199" s="6">
        <v>1126242.793987</v>
      </c>
      <c r="AN199" s="6">
        <f>AM199/$AM$680*$AN$680</f>
        <v>1104082.529072252</v>
      </c>
      <c r="AO199" s="6">
        <v>4189493.65873</v>
      </c>
      <c r="AP199" s="6">
        <f>AO199/$AO$680*$AP$680</f>
        <v>3457604.0185154174</v>
      </c>
      <c r="AQ199" s="6"/>
      <c r="AR199" s="6"/>
      <c r="AS199" s="6"/>
      <c r="AT199" s="6"/>
      <c r="AU199" s="6">
        <v>71988.818867</v>
      </c>
      <c r="AV199" s="6">
        <f>AU199/$AU$680*$AV$680</f>
        <v>70546.6272669817</v>
      </c>
      <c r="AW199" s="6">
        <v>2025102.948652</v>
      </c>
      <c r="AX199" s="6">
        <f>AW199/$AW$680*$AX$680</f>
        <v>1986181.8199900102</v>
      </c>
      <c r="AY199" s="6"/>
      <c r="AZ199" s="6"/>
      <c r="BA199" s="6">
        <v>790172.953771</v>
      </c>
      <c r="BB199" s="6">
        <f>BA199/$BA$680*$BB$680</f>
        <v>790172.953771</v>
      </c>
      <c r="BC199" s="6">
        <v>109005.402095</v>
      </c>
      <c r="BD199" s="6">
        <f>AG199+AI199+AK199+AM199+AO199+AQ199+AS199+AU199+AW199+AY199+BA199+BC199</f>
        <v>46184707.343756</v>
      </c>
      <c r="BG199" s="6">
        <f>AH199+AJ199+AL199+AN199+AP199+AR199+AT199+AV199+AX199+AZ199+BB199</f>
        <v>33173758.42887521</v>
      </c>
      <c r="BJ199" s="52"/>
      <c r="BK199" s="6">
        <f t="shared" si="6"/>
        <v>83393133.772389</v>
      </c>
      <c r="BL199" s="6">
        <f t="shared" si="7"/>
        <v>71409169.02645138</v>
      </c>
    </row>
    <row r="200" spans="1:64" ht="12.75">
      <c r="A200" t="s">
        <v>830</v>
      </c>
      <c r="B200" t="s">
        <v>196</v>
      </c>
      <c r="J200"/>
      <c r="K200"/>
      <c r="L200"/>
      <c r="M200"/>
      <c r="V200"/>
      <c r="X200"/>
      <c r="Z200" s="12">
        <f>Z201+Z202</f>
        <v>20104295.656287</v>
      </c>
      <c r="AC200" s="12">
        <f>AC201+AC202</f>
        <v>20659191.29011233</v>
      </c>
      <c r="AF200" s="51"/>
      <c r="AG200"/>
      <c r="AM200"/>
      <c r="AO200"/>
      <c r="AU200"/>
      <c r="AW200"/>
      <c r="AY200"/>
      <c r="BA200"/>
      <c r="BC200"/>
      <c r="BD200" s="1">
        <f>BD201+BD202</f>
        <v>25785908.915379</v>
      </c>
      <c r="BG200" s="1">
        <f>BG201+BG202</f>
        <v>20372028.373194702</v>
      </c>
      <c r="BJ200" s="52"/>
      <c r="BK200" s="1">
        <f t="shared" si="6"/>
        <v>45890204.571666</v>
      </c>
      <c r="BL200" s="1">
        <f t="shared" si="7"/>
        <v>41031219.66330703</v>
      </c>
    </row>
    <row r="201" spans="1:64" ht="12.75">
      <c r="A201" s="3" t="s">
        <v>831</v>
      </c>
      <c r="B201" s="3" t="s">
        <v>197</v>
      </c>
      <c r="C201" s="3" t="s">
        <v>1345</v>
      </c>
      <c r="D201" s="3"/>
      <c r="E201" s="4"/>
      <c r="F201" s="4">
        <v>11751953.409821</v>
      </c>
      <c r="G201" s="4">
        <f>F201*RPI_inc</f>
        <v>12076317.304359583</v>
      </c>
      <c r="H201" s="4"/>
      <c r="I201" s="4"/>
      <c r="J201" s="4">
        <v>827522.145199</v>
      </c>
      <c r="K201" s="4">
        <f>J201*RPI_inc</f>
        <v>850362.4591853843</v>
      </c>
      <c r="L201" s="3"/>
      <c r="M201" s="4"/>
      <c r="N201" s="4"/>
      <c r="O201" s="4"/>
      <c r="P201" s="4"/>
      <c r="Q201" s="4"/>
      <c r="R201" s="4"/>
      <c r="S201" s="4"/>
      <c r="T201" s="4">
        <v>242989.448891</v>
      </c>
      <c r="U201" s="4">
        <f>T201*RPI_inc</f>
        <v>249696.16404085775</v>
      </c>
      <c r="V201" s="3"/>
      <c r="W201" s="4"/>
      <c r="X201" s="3"/>
      <c r="Y201" s="4"/>
      <c r="Z201" s="13">
        <f>D201+F201+H201+J201+L201+N201+P201+R201+T201+V201+X201</f>
        <v>12822465.003911002</v>
      </c>
      <c r="AC201" s="13">
        <f>E201+G201+I201+K201+M201+O201+Q201+S201+U201+W201+Y201</f>
        <v>13176375.927585825</v>
      </c>
      <c r="AF201" s="51"/>
      <c r="AG201" s="3"/>
      <c r="AH201" s="4"/>
      <c r="AI201" s="4">
        <v>12983309.127274</v>
      </c>
      <c r="AJ201" s="4">
        <f>AI201/$AI$680*$AJ$680</f>
        <v>8623758.606982118</v>
      </c>
      <c r="AK201" s="4"/>
      <c r="AL201" s="4"/>
      <c r="AM201" s="4">
        <v>1195219.755998</v>
      </c>
      <c r="AN201" s="4">
        <f>AM201/$AM$680*$AN$680</f>
        <v>1171702.2812885798</v>
      </c>
      <c r="AO201" s="3"/>
      <c r="AP201" s="4"/>
      <c r="AQ201" s="4"/>
      <c r="AR201" s="4"/>
      <c r="AS201" s="4">
        <v>344699.912334</v>
      </c>
      <c r="AT201" s="4">
        <f>AS201/$AS$680*$AT$680</f>
        <v>337794.35541861947</v>
      </c>
      <c r="AU201" s="3"/>
      <c r="AV201" s="4"/>
      <c r="AW201" s="3"/>
      <c r="AX201" s="4"/>
      <c r="AY201" s="4"/>
      <c r="AZ201" s="4"/>
      <c r="BA201" s="4">
        <v>1236396.069495</v>
      </c>
      <c r="BB201" s="4">
        <f>BA201/$BA$680*$BB$680</f>
        <v>1236396.069495</v>
      </c>
      <c r="BC201" s="4">
        <v>37564.554262</v>
      </c>
      <c r="BD201" s="4">
        <f>AG201+AI201+AK201+AM201+AO201+AQ201+AS201+AU201+AW201+AY201+BA201+BC201</f>
        <v>15797189.419363</v>
      </c>
      <c r="BG201" s="4">
        <f>AH201+AJ201+AL201+AN201+AP201+AR201+AT201+AV201+AX201+AZ201+BB201</f>
        <v>11369651.313184315</v>
      </c>
      <c r="BJ201" s="52"/>
      <c r="BK201" s="4">
        <f t="shared" si="6"/>
        <v>28619654.423274003</v>
      </c>
      <c r="BL201" s="4">
        <f t="shared" si="7"/>
        <v>24546027.24077014</v>
      </c>
    </row>
    <row r="202" spans="1:64" ht="12.75">
      <c r="A202" s="5" t="s">
        <v>832</v>
      </c>
      <c r="B202" s="5" t="s">
        <v>198</v>
      </c>
      <c r="C202" s="5" t="s">
        <v>1345</v>
      </c>
      <c r="D202" s="6">
        <v>1070477.995631</v>
      </c>
      <c r="E202" s="6">
        <f>D202*RPI_inc</f>
        <v>1100024.0974212398</v>
      </c>
      <c r="F202" s="6"/>
      <c r="G202" s="6"/>
      <c r="H202" s="6"/>
      <c r="I202" s="6"/>
      <c r="J202" s="6">
        <v>342924.447825</v>
      </c>
      <c r="K202" s="6">
        <f>J202*RPI_inc</f>
        <v>352389.45381592354</v>
      </c>
      <c r="L202" s="6">
        <v>1971261.758259</v>
      </c>
      <c r="M202" s="6">
        <f>L202*RPI_inc</f>
        <v>2025670.2568945987</v>
      </c>
      <c r="N202" s="6"/>
      <c r="O202" s="6"/>
      <c r="P202" s="6"/>
      <c r="Q202" s="6"/>
      <c r="R202" s="6"/>
      <c r="S202" s="6"/>
      <c r="T202" s="6"/>
      <c r="U202" s="6"/>
      <c r="V202" s="6">
        <v>53027.87601</v>
      </c>
      <c r="W202" s="6">
        <f>V202*RPI_inc</f>
        <v>54491.4904221656</v>
      </c>
      <c r="X202" s="6">
        <v>3844138.574651</v>
      </c>
      <c r="Y202" s="6">
        <f>X202*RPI_inc</f>
        <v>3950240.0639725775</v>
      </c>
      <c r="Z202" s="14">
        <f>D202+F202+H202+J202+L202+N202+P202+R202+T202+V202+X202</f>
        <v>7281830.652376</v>
      </c>
      <c r="AC202" s="14">
        <f>E202+G202+I202+K202+M202+O202+Q202+S202+U202+W202+Y202</f>
        <v>7482815.362526504</v>
      </c>
      <c r="AF202" s="51"/>
      <c r="AG202" s="6">
        <v>1279073.064855</v>
      </c>
      <c r="AH202" s="6">
        <f>AG202/$AG$680*$AH$680</f>
        <v>870165.9745597955</v>
      </c>
      <c r="AI202" s="6"/>
      <c r="AJ202" s="6"/>
      <c r="AK202" s="6"/>
      <c r="AL202" s="6"/>
      <c r="AM202" s="6">
        <v>495298.013755</v>
      </c>
      <c r="AN202" s="6">
        <f>AM202/$AM$680*$AN$680</f>
        <v>485552.3929571049</v>
      </c>
      <c r="AO202" s="6">
        <v>2493484.123226</v>
      </c>
      <c r="AP202" s="6">
        <f>AO202/$AO$680*$AP$680</f>
        <v>2057881.3161837123</v>
      </c>
      <c r="AQ202" s="6"/>
      <c r="AR202" s="6"/>
      <c r="AS202" s="6"/>
      <c r="AT202" s="6"/>
      <c r="AU202" s="6">
        <v>75224.2714</v>
      </c>
      <c r="AV202" s="6">
        <f>AU202/$AU$680*$AV$680</f>
        <v>73717.26219998786</v>
      </c>
      <c r="AW202" s="6">
        <v>5684231.320254</v>
      </c>
      <c r="AX202" s="6">
        <f>AW202/$AW$680*$AX$680</f>
        <v>5574984.183604783</v>
      </c>
      <c r="AY202" s="6"/>
      <c r="AZ202" s="6"/>
      <c r="BA202" s="6">
        <v>-59924.069495</v>
      </c>
      <c r="BB202" s="6">
        <f>BA202/$BA$680*$BB$680</f>
        <v>-59924.069495</v>
      </c>
      <c r="BC202" s="6">
        <v>21332.772021</v>
      </c>
      <c r="BD202" s="6">
        <f>AG202+AI202+AK202+AM202+AO202+AQ202+AS202+AU202+AW202+AY202+BA202+BC202</f>
        <v>9988719.496016</v>
      </c>
      <c r="BG202" s="6">
        <f>AH202+AJ202+AL202+AN202+AP202+AR202+AT202+AV202+AX202+AZ202+BB202</f>
        <v>9002377.060010385</v>
      </c>
      <c r="BJ202" s="52"/>
      <c r="BK202" s="6">
        <f t="shared" si="6"/>
        <v>17270550.148392</v>
      </c>
      <c r="BL202" s="6">
        <f t="shared" si="7"/>
        <v>16485192.42253689</v>
      </c>
    </row>
    <row r="203" spans="1:64" ht="12.75">
      <c r="A203" t="s">
        <v>833</v>
      </c>
      <c r="B203" t="s">
        <v>199</v>
      </c>
      <c r="J203"/>
      <c r="K203"/>
      <c r="L203"/>
      <c r="M203"/>
      <c r="V203"/>
      <c r="X203"/>
      <c r="Z203" s="12">
        <f>Z204+Z205</f>
        <v>32433328.281380005</v>
      </c>
      <c r="AC203" s="12">
        <f>AC204+AC205</f>
        <v>33328515.686173927</v>
      </c>
      <c r="AF203" s="51"/>
      <c r="AG203"/>
      <c r="AM203"/>
      <c r="AO203"/>
      <c r="AU203"/>
      <c r="AW203"/>
      <c r="AY203"/>
      <c r="BA203"/>
      <c r="BC203"/>
      <c r="BD203" s="1">
        <f>BD204+BD205</f>
        <v>41707146.00025299</v>
      </c>
      <c r="BG203" s="1">
        <f>BG204+BG205</f>
        <v>32739204.182335094</v>
      </c>
      <c r="BJ203" s="52"/>
      <c r="BK203" s="1">
        <f t="shared" si="6"/>
        <v>74140474.28163299</v>
      </c>
      <c r="BL203" s="1">
        <f t="shared" si="7"/>
        <v>66067719.868509024</v>
      </c>
    </row>
    <row r="204" spans="1:64" ht="12.75">
      <c r="A204" s="3" t="s">
        <v>834</v>
      </c>
      <c r="B204" s="3" t="s">
        <v>200</v>
      </c>
      <c r="C204" s="3" t="s">
        <v>1345</v>
      </c>
      <c r="D204" s="3"/>
      <c r="E204" s="4"/>
      <c r="F204" s="4">
        <v>6038681.942779</v>
      </c>
      <c r="G204" s="4">
        <f>F204*RPI_inc</f>
        <v>6205354.692792009</v>
      </c>
      <c r="H204" s="4"/>
      <c r="I204" s="4"/>
      <c r="J204" s="4">
        <v>240168.413008</v>
      </c>
      <c r="K204" s="4">
        <f>J204*RPI_inc</f>
        <v>246797.26517170275</v>
      </c>
      <c r="L204" s="3"/>
      <c r="M204" s="4"/>
      <c r="N204" s="4"/>
      <c r="O204" s="4"/>
      <c r="P204" s="4"/>
      <c r="Q204" s="4"/>
      <c r="R204" s="4"/>
      <c r="S204" s="4"/>
      <c r="T204" s="4">
        <v>162912.061474</v>
      </c>
      <c r="U204" s="4">
        <f>T204*RPI_inc</f>
        <v>167408.5727248747</v>
      </c>
      <c r="V204" s="3"/>
      <c r="W204" s="4"/>
      <c r="X204" s="3"/>
      <c r="Y204" s="4"/>
      <c r="Z204" s="13">
        <f>D204+F204+H204+J204+L204+N204+P204+R204+T204+V204+X204</f>
        <v>6441762.417261</v>
      </c>
      <c r="AC204" s="13">
        <f>E204+G204+I204+K204+M204+O204+Q204+S204+U204+W204+Y204</f>
        <v>6619560.530688587</v>
      </c>
      <c r="AF204" s="51"/>
      <c r="AG204" s="3"/>
      <c r="AH204" s="4"/>
      <c r="AI204" s="4">
        <v>6671407.863042</v>
      </c>
      <c r="AJ204" s="4">
        <f>AI204/$AI$680*$AJ$680</f>
        <v>4431274.832603195</v>
      </c>
      <c r="AK204" s="4"/>
      <c r="AL204" s="4"/>
      <c r="AM204" s="4">
        <v>346883.806868</v>
      </c>
      <c r="AN204" s="4">
        <f>AM204/$AM$680*$AN$680</f>
        <v>340058.4250801012</v>
      </c>
      <c r="AO204" s="3"/>
      <c r="AP204" s="4"/>
      <c r="AQ204" s="4"/>
      <c r="AR204" s="4"/>
      <c r="AS204" s="4">
        <v>231103.75189</v>
      </c>
      <c r="AT204" s="4">
        <f>AS204/$AS$680*$AT$680</f>
        <v>226473.92735297483</v>
      </c>
      <c r="AU204" s="3"/>
      <c r="AV204" s="4"/>
      <c r="AW204" s="3"/>
      <c r="AX204" s="4"/>
      <c r="AY204" s="4"/>
      <c r="AZ204" s="4"/>
      <c r="BA204" s="4">
        <v>223859.307271</v>
      </c>
      <c r="BB204" s="4">
        <f>BA204/$BA$680*$BB$680</f>
        <v>223859.307271</v>
      </c>
      <c r="BC204" s="4">
        <v>18871.71724</v>
      </c>
      <c r="BD204" s="4">
        <f>AG204+AI204+AK204+AM204+AO204+AQ204+AS204+AU204+AW204+AY204+BA204+BC204</f>
        <v>7492126.446311</v>
      </c>
      <c r="BG204" s="4">
        <f>AH204+AJ204+AL204+AN204+AP204+AR204+AT204+AV204+AX204+AZ204+BB204</f>
        <v>5221666.492307271</v>
      </c>
      <c r="BJ204" s="52"/>
      <c r="BK204" s="4">
        <f t="shared" si="6"/>
        <v>13933888.863572</v>
      </c>
      <c r="BL204" s="4">
        <f t="shared" si="7"/>
        <v>11841227.022995858</v>
      </c>
    </row>
    <row r="205" spans="1:64" ht="12.75">
      <c r="A205" s="5" t="s">
        <v>835</v>
      </c>
      <c r="B205" s="5" t="s">
        <v>201</v>
      </c>
      <c r="C205" s="5" t="s">
        <v>1345</v>
      </c>
      <c r="D205" s="6">
        <v>15247954.4933</v>
      </c>
      <c r="E205" s="6">
        <f>D205*RPI_inc</f>
        <v>15668810.986745648</v>
      </c>
      <c r="F205" s="6"/>
      <c r="G205" s="6"/>
      <c r="H205" s="6"/>
      <c r="I205" s="6"/>
      <c r="J205" s="6">
        <v>618796.020399</v>
      </c>
      <c r="K205" s="6">
        <f>J205*RPI_inc</f>
        <v>635875.3160788026</v>
      </c>
      <c r="L205" s="6">
        <v>2552563.356739</v>
      </c>
      <c r="M205" s="6">
        <f>L205*RPI_inc</f>
        <v>2623016.27316704</v>
      </c>
      <c r="N205" s="6"/>
      <c r="O205" s="6"/>
      <c r="P205" s="6"/>
      <c r="Q205" s="6"/>
      <c r="R205" s="6"/>
      <c r="S205" s="6"/>
      <c r="T205" s="6"/>
      <c r="U205" s="6"/>
      <c r="V205" s="6">
        <v>50910.019211</v>
      </c>
      <c r="W205" s="6">
        <f>V205*RPI_inc</f>
        <v>52315.178976908704</v>
      </c>
      <c r="X205" s="6">
        <v>7521341.97447</v>
      </c>
      <c r="Y205" s="6">
        <f>X205*RPI_inc</f>
        <v>7728937.400516942</v>
      </c>
      <c r="Z205" s="14">
        <f>D205+F205+H205+J205+L205+N205+P205+R205+T205+V205+X205</f>
        <v>25991565.864119004</v>
      </c>
      <c r="AC205" s="14">
        <f>E205+G205+I205+K205+M205+O205+Q205+S205+U205+W205+Y205</f>
        <v>26708955.15548534</v>
      </c>
      <c r="AF205" s="51"/>
      <c r="AG205" s="6">
        <v>18219195.505282</v>
      </c>
      <c r="AH205" s="6">
        <f>AG205/$AG$680*$AH$680</f>
        <v>12394697.729286004</v>
      </c>
      <c r="AI205" s="6"/>
      <c r="AJ205" s="6"/>
      <c r="AK205" s="6"/>
      <c r="AL205" s="6"/>
      <c r="AM205" s="6">
        <v>893749.167688</v>
      </c>
      <c r="AN205" s="6">
        <f>AM205/$AM$680*$AN$680</f>
        <v>876163.5117095165</v>
      </c>
      <c r="AO205" s="6">
        <v>3228782.873148</v>
      </c>
      <c r="AP205" s="6">
        <f>AO205/$AO$680*$AP$680</f>
        <v>2664725.989940866</v>
      </c>
      <c r="AQ205" s="6"/>
      <c r="AR205" s="6"/>
      <c r="AS205" s="6"/>
      <c r="AT205" s="6"/>
      <c r="AU205" s="6">
        <v>72219.922619</v>
      </c>
      <c r="AV205" s="6">
        <f>AU205/$AU$680*$AV$680</f>
        <v>70773.10119041787</v>
      </c>
      <c r="AW205" s="6">
        <v>11121619.78331</v>
      </c>
      <c r="AX205" s="6">
        <f>AW205/$AW$680*$AX$680</f>
        <v>10907869.665172018</v>
      </c>
      <c r="AY205" s="6"/>
      <c r="AZ205" s="6"/>
      <c r="BA205" s="6">
        <v>603307.692729</v>
      </c>
      <c r="BB205" s="6">
        <f>BA205/$BA$680*$BB$680</f>
        <v>603307.692729</v>
      </c>
      <c r="BC205" s="6">
        <v>76144.609166</v>
      </c>
      <c r="BD205" s="6">
        <f>AG205+AI205+AK205+AM205+AO205+AQ205+AS205+AU205+AW205+AY205+BA205+BC205</f>
        <v>34215019.553941995</v>
      </c>
      <c r="BG205" s="6">
        <f>AH205+AJ205+AL205+AN205+AP205+AR205+AT205+AV205+AX205+AZ205+BB205</f>
        <v>27517537.69002782</v>
      </c>
      <c r="BJ205" s="52"/>
      <c r="BK205" s="6">
        <f t="shared" si="6"/>
        <v>60206585.418061</v>
      </c>
      <c r="BL205" s="6">
        <f t="shared" si="7"/>
        <v>54226492.845513165</v>
      </c>
    </row>
    <row r="206" spans="1:64" ht="12.75">
      <c r="A206" t="s">
        <v>836</v>
      </c>
      <c r="B206" t="s">
        <v>202</v>
      </c>
      <c r="J206"/>
      <c r="K206"/>
      <c r="L206"/>
      <c r="M206"/>
      <c r="V206"/>
      <c r="X206"/>
      <c r="Z206" s="12">
        <f>Z207+Z208</f>
        <v>62481161.797546</v>
      </c>
      <c r="AC206" s="12">
        <f>AC207+AC208</f>
        <v>64205694.92571606</v>
      </c>
      <c r="AF206" s="51"/>
      <c r="AG206"/>
      <c r="AM206"/>
      <c r="AO206"/>
      <c r="AU206"/>
      <c r="AW206"/>
      <c r="AY206"/>
      <c r="BA206"/>
      <c r="BC206"/>
      <c r="BD206" s="1">
        <f>BD207+BD208</f>
        <v>76079607.760413</v>
      </c>
      <c r="BG206" s="1">
        <f>BG207+BG208</f>
        <v>54409695.62724322</v>
      </c>
      <c r="BJ206" s="52"/>
      <c r="BK206" s="1">
        <f t="shared" si="6"/>
        <v>138560769.55795902</v>
      </c>
      <c r="BL206" s="1">
        <f t="shared" si="7"/>
        <v>118615390.55295928</v>
      </c>
    </row>
    <row r="207" spans="1:64" ht="12.75">
      <c r="A207" s="3" t="s">
        <v>837</v>
      </c>
      <c r="B207" s="3" t="s">
        <v>203</v>
      </c>
      <c r="C207" s="3" t="s">
        <v>1345</v>
      </c>
      <c r="D207" s="3"/>
      <c r="E207" s="4"/>
      <c r="F207" s="4">
        <v>12743325.167235</v>
      </c>
      <c r="G207" s="4">
        <f>F207*RPI_inc</f>
        <v>13095051.764207516</v>
      </c>
      <c r="H207" s="4"/>
      <c r="I207" s="4"/>
      <c r="J207" s="4">
        <v>183549.487638</v>
      </c>
      <c r="K207" s="4">
        <f>J207*RPI_inc</f>
        <v>188615.6093774777</v>
      </c>
      <c r="L207" s="3"/>
      <c r="M207" s="4"/>
      <c r="N207" s="4"/>
      <c r="O207" s="4"/>
      <c r="P207" s="4"/>
      <c r="Q207" s="4"/>
      <c r="R207" s="4"/>
      <c r="S207" s="4"/>
      <c r="T207" s="4">
        <v>202491.139529</v>
      </c>
      <c r="U207" s="4">
        <f>T207*RPI_inc</f>
        <v>208080.0669469979</v>
      </c>
      <c r="V207" s="3"/>
      <c r="W207" s="4"/>
      <c r="X207" s="3"/>
      <c r="Y207" s="4"/>
      <c r="Z207" s="13">
        <f>D207+F207+H207+J207+L207+N207+P207+R207+T207+V207+X207</f>
        <v>13129365.794402</v>
      </c>
      <c r="AC207" s="13">
        <f>E207+G207+I207+K207+M207+O207+Q207+S207+U207+W207+Y207</f>
        <v>13491747.440531991</v>
      </c>
      <c r="AF207" s="51"/>
      <c r="AG207" s="3"/>
      <c r="AH207" s="4"/>
      <c r="AI207" s="4">
        <v>14078555.639722</v>
      </c>
      <c r="AJ207" s="4">
        <f>AI207/$AI$680*$AJ$680</f>
        <v>9351241.981667329</v>
      </c>
      <c r="AK207" s="4"/>
      <c r="AL207" s="4"/>
      <c r="AM207" s="4">
        <v>265107.073088</v>
      </c>
      <c r="AN207" s="4">
        <f>AM207/$AM$680*$AN$680</f>
        <v>259890.75294658003</v>
      </c>
      <c r="AO207" s="3"/>
      <c r="AP207" s="4"/>
      <c r="AQ207" s="4"/>
      <c r="AR207" s="4"/>
      <c r="AS207" s="4">
        <v>287249.830652</v>
      </c>
      <c r="AT207" s="4">
        <f>AS207/$AS$680*$AT$680</f>
        <v>281495.20181827183</v>
      </c>
      <c r="AU207" s="3"/>
      <c r="AV207" s="4"/>
      <c r="AW207" s="3"/>
      <c r="AX207" s="4"/>
      <c r="AY207" s="4"/>
      <c r="AZ207" s="4"/>
      <c r="BA207" s="4">
        <v>208961.529104</v>
      </c>
      <c r="BB207" s="4">
        <f>BA207/$BA$680*$BB$680</f>
        <v>208961.52910399996</v>
      </c>
      <c r="BC207" s="4">
        <v>38463.647486</v>
      </c>
      <c r="BD207" s="4">
        <f>AG207+AI207+AK207+AM207+AO207+AQ207+AS207+AU207+AW207+AY207+BA207+BC207</f>
        <v>14878337.720052</v>
      </c>
      <c r="BG207" s="4">
        <f>AH207+AJ207+AL207+AN207+AP207+AR207+AT207+AV207+AX207+AZ207+BB207</f>
        <v>10101589.46553618</v>
      </c>
      <c r="BJ207" s="52"/>
      <c r="BK207" s="4">
        <f t="shared" si="6"/>
        <v>28007703.514454</v>
      </c>
      <c r="BL207" s="4">
        <f t="shared" si="7"/>
        <v>23593336.906068172</v>
      </c>
    </row>
    <row r="208" spans="1:64" ht="12.75">
      <c r="A208" s="5" t="s">
        <v>838</v>
      </c>
      <c r="B208" s="5" t="s">
        <v>204</v>
      </c>
      <c r="C208" s="5" t="s">
        <v>1345</v>
      </c>
      <c r="D208" s="6">
        <v>40883552.533909</v>
      </c>
      <c r="E208" s="6">
        <f>D208*RPI_inc</f>
        <v>42011973.30448398</v>
      </c>
      <c r="F208" s="6"/>
      <c r="G208" s="6"/>
      <c r="H208" s="6"/>
      <c r="I208" s="6"/>
      <c r="J208" s="6">
        <v>706591.834253</v>
      </c>
      <c r="K208" s="6">
        <f>J208*RPI_inc</f>
        <v>726094.3689563737</v>
      </c>
      <c r="L208" s="6">
        <v>4627179.993241</v>
      </c>
      <c r="M208" s="6">
        <f>L208*RPI_inc</f>
        <v>4754894.090718989</v>
      </c>
      <c r="N208" s="6"/>
      <c r="O208" s="6"/>
      <c r="P208" s="6"/>
      <c r="Q208" s="6"/>
      <c r="R208" s="6"/>
      <c r="S208" s="6"/>
      <c r="T208" s="6"/>
      <c r="U208" s="6"/>
      <c r="V208" s="6">
        <v>51806.035549</v>
      </c>
      <c r="W208" s="6">
        <f>V208*RPI_inc</f>
        <v>53235.92612678556</v>
      </c>
      <c r="X208" s="6">
        <v>3082665.606192</v>
      </c>
      <c r="Y208" s="6">
        <f>X208*RPI_inc</f>
        <v>3167749.7948979363</v>
      </c>
      <c r="Z208" s="14">
        <f>D208+F208+H208+J208+L208+N208+P208+R208+T208+V208+X208</f>
        <v>49351796.003143996</v>
      </c>
      <c r="AC208" s="14">
        <f>E208+G208+I208+K208+M208+O208+Q208+S208+U208+W208+Y208</f>
        <v>50713947.485184066</v>
      </c>
      <c r="AF208" s="51"/>
      <c r="AG208" s="6">
        <v>48850187.537813</v>
      </c>
      <c r="AH208" s="6">
        <f>AG208/$AG$680*$AH$680</f>
        <v>33233262.597933486</v>
      </c>
      <c r="AI208" s="6"/>
      <c r="AJ208" s="6"/>
      <c r="AK208" s="6"/>
      <c r="AL208" s="6"/>
      <c r="AM208" s="6">
        <v>1020555.793735</v>
      </c>
      <c r="AN208" s="6">
        <f>AM208/$AM$680*$AN$680</f>
        <v>1000475.055487267</v>
      </c>
      <c r="AO208" s="6">
        <v>5853002.423506</v>
      </c>
      <c r="AP208" s="6">
        <f>AO208/$AO$680*$AP$680</f>
        <v>4830503.719160554</v>
      </c>
      <c r="AQ208" s="6"/>
      <c r="AR208" s="6"/>
      <c r="AS208" s="6"/>
      <c r="AT208" s="6"/>
      <c r="AU208" s="6">
        <v>73490.993257</v>
      </c>
      <c r="AV208" s="6">
        <f>AU208/$AU$680*$AV$680</f>
        <v>72018.7077712767</v>
      </c>
      <c r="AW208" s="6">
        <v>4558260.335394</v>
      </c>
      <c r="AX208" s="6">
        <f>AW208/$AW$680*$AX$680</f>
        <v>4470653.610458456</v>
      </c>
      <c r="AY208" s="6"/>
      <c r="AZ208" s="6"/>
      <c r="BA208" s="6">
        <v>701192.470896</v>
      </c>
      <c r="BB208" s="6">
        <f>BA208/$BA$680*$BB$680</f>
        <v>701192.470896</v>
      </c>
      <c r="BC208" s="6">
        <v>144580.48576</v>
      </c>
      <c r="BD208" s="6">
        <f>AG208+AI208+AK208+AM208+AO208+AQ208+AS208+AU208+AW208+AY208+BA208+BC208</f>
        <v>61201270.040361</v>
      </c>
      <c r="BG208" s="6">
        <f>AH208+AJ208+AL208+AN208+AP208+AR208+AT208+AV208+AX208+AZ208+BB208</f>
        <v>44308106.16170704</v>
      </c>
      <c r="BJ208" s="52"/>
      <c r="BK208" s="6">
        <f t="shared" si="6"/>
        <v>110553066.043505</v>
      </c>
      <c r="BL208" s="6">
        <f t="shared" si="7"/>
        <v>95022053.64689112</v>
      </c>
    </row>
    <row r="209" spans="1:64" ht="12.75">
      <c r="A209" t="s">
        <v>839</v>
      </c>
      <c r="B209" t="s">
        <v>205</v>
      </c>
      <c r="L209"/>
      <c r="V209"/>
      <c r="X209"/>
      <c r="Z209" s="12">
        <f>Z210+Z211</f>
        <v>79129239.458906</v>
      </c>
      <c r="AC209" s="12">
        <f>AC210+AC211</f>
        <v>81313273.66902442</v>
      </c>
      <c r="AF209" s="51"/>
      <c r="AG209"/>
      <c r="AO209"/>
      <c r="AU209"/>
      <c r="AW209"/>
      <c r="BD209" s="1">
        <f>BD210+BD211</f>
        <v>100791936.268921</v>
      </c>
      <c r="BG209" s="1">
        <f>BG210+BG211</f>
        <v>75242438.72107632</v>
      </c>
      <c r="BJ209" s="52"/>
      <c r="BK209" s="1">
        <f t="shared" si="6"/>
        <v>179921175.727827</v>
      </c>
      <c r="BL209" s="1">
        <f t="shared" si="7"/>
        <v>156555712.39010075</v>
      </c>
    </row>
    <row r="210" spans="1:64" ht="12.75">
      <c r="A210" s="5" t="s">
        <v>840</v>
      </c>
      <c r="B210" s="5" t="s">
        <v>206</v>
      </c>
      <c r="C210" s="5" t="s">
        <v>1346</v>
      </c>
      <c r="D210" s="6">
        <v>59456963.26449</v>
      </c>
      <c r="E210" s="6">
        <f>D210*RPI_inc</f>
        <v>61098025.944826245</v>
      </c>
      <c r="F210" s="6"/>
      <c r="G210" s="6"/>
      <c r="H210" s="6"/>
      <c r="I210" s="6"/>
      <c r="J210" s="6">
        <v>1938134.016738</v>
      </c>
      <c r="K210" s="6">
        <f>J210*RPI_inc</f>
        <v>1991628.1615736561</v>
      </c>
      <c r="L210" s="6">
        <v>5737009.882147</v>
      </c>
      <c r="M210" s="6">
        <f>L210*RPI_inc</f>
        <v>5895356.227089486</v>
      </c>
      <c r="N210" s="6"/>
      <c r="O210" s="6"/>
      <c r="P210" s="6"/>
      <c r="Q210" s="6"/>
      <c r="R210" s="6"/>
      <c r="S210" s="6"/>
      <c r="T210" s="6"/>
      <c r="U210" s="6"/>
      <c r="V210" s="6">
        <v>65490.648713</v>
      </c>
      <c r="W210" s="6">
        <f>V210*RPI_inc</f>
        <v>67298.24623586412</v>
      </c>
      <c r="X210" s="6">
        <v>6900841.292886</v>
      </c>
      <c r="Y210" s="6">
        <f>X210*RPI_inc</f>
        <v>7091310.373156739</v>
      </c>
      <c r="Z210" s="14">
        <f>D210+F210+H210+J210+L210+N210+P210+R210+T210+V210+X210</f>
        <v>74098439.104974</v>
      </c>
      <c r="AC210" s="14">
        <f>E210+G210+I210+K210+M210+O210+Q210+S210+U210+W210+Y210</f>
        <v>76143618.95288199</v>
      </c>
      <c r="AF210" s="51"/>
      <c r="AG210" s="6">
        <v>71042843.047707</v>
      </c>
      <c r="AH210" s="6">
        <f>AG210/$AG$680*$AH$680</f>
        <v>48331144.21271514</v>
      </c>
      <c r="AI210" s="6"/>
      <c r="AJ210" s="6"/>
      <c r="AK210" s="6"/>
      <c r="AL210" s="6"/>
      <c r="AM210" s="6">
        <v>2799316.102921</v>
      </c>
      <c r="AN210" s="6">
        <f>AM210/$AM$680*$AN$680</f>
        <v>2744235.984537961</v>
      </c>
      <c r="AO210" s="6">
        <v>7256846.025643</v>
      </c>
      <c r="AP210" s="6">
        <f>AO210/$AO$680*$AP$680</f>
        <v>5989100.83745467</v>
      </c>
      <c r="AQ210" s="6"/>
      <c r="AR210" s="6"/>
      <c r="AS210" s="6"/>
      <c r="AT210" s="6"/>
      <c r="AU210" s="6">
        <v>92903.708457</v>
      </c>
      <c r="AV210" s="6">
        <f>AU210/$AU$680*$AV$680</f>
        <v>91042.51737127359</v>
      </c>
      <c r="AW210" s="6">
        <v>10204100.984234</v>
      </c>
      <c r="AX210" s="6">
        <f>AW210/$AW$680*$AX$680</f>
        <v>10007984.965761125</v>
      </c>
      <c r="AY210" s="6">
        <v>629908.676471</v>
      </c>
      <c r="AZ210" s="6">
        <f>AY210/$AY$680*$AZ$680</f>
        <v>629908.6764706022</v>
      </c>
      <c r="BA210" s="6">
        <v>1946467.643994</v>
      </c>
      <c r="BB210" s="6">
        <f>BA210/$BA$680*$BB$680</f>
        <v>1946467.643994</v>
      </c>
      <c r="BC210" s="6">
        <v>217077.982718</v>
      </c>
      <c r="BD210" s="6">
        <f>AG210+AI210+AK210+AM210+AO210+AQ210+AS210+AU210+AW210+AY210+BA210+BC210</f>
        <v>94189464.17214501</v>
      </c>
      <c r="BG210" s="6">
        <f>AH210+AJ210+AL210+AN210+AP210+AR210+AT210+AV210+AX210+AZ210+BB210</f>
        <v>69739884.83830479</v>
      </c>
      <c r="BJ210" s="52"/>
      <c r="BK210" s="6">
        <f t="shared" si="6"/>
        <v>168287903.277119</v>
      </c>
      <c r="BL210" s="6">
        <f t="shared" si="7"/>
        <v>145883503.79118678</v>
      </c>
    </row>
    <row r="211" spans="1:64" ht="12.75">
      <c r="A211" s="7" t="s">
        <v>841</v>
      </c>
      <c r="B211" s="7" t="s">
        <v>207</v>
      </c>
      <c r="C211" s="7" t="s">
        <v>1346</v>
      </c>
      <c r="D211" s="7"/>
      <c r="E211" s="8"/>
      <c r="F211" s="8"/>
      <c r="G211" s="8"/>
      <c r="H211" s="8">
        <v>4876030.811961</v>
      </c>
      <c r="I211" s="8">
        <f>H211*RPI_inc</f>
        <v>5010613.403373936</v>
      </c>
      <c r="J211" s="8">
        <v>154769.541971</v>
      </c>
      <c r="K211" s="8">
        <f>J211*RPI_inc</f>
        <v>159041.31276850105</v>
      </c>
      <c r="L211" s="7"/>
      <c r="M211" s="8"/>
      <c r="N211" s="8"/>
      <c r="O211" s="8"/>
      <c r="P211" s="8"/>
      <c r="Q211" s="8"/>
      <c r="R211" s="8"/>
      <c r="S211" s="8"/>
      <c r="T211" s="8"/>
      <c r="U211" s="8"/>
      <c r="V211" s="7"/>
      <c r="W211" s="8"/>
      <c r="X211" s="7"/>
      <c r="Y211" s="8"/>
      <c r="Z211" s="15">
        <f>D211+F211+H211+J211+L211+N211+P211+R211+T211+V211+X211</f>
        <v>5030800.353932</v>
      </c>
      <c r="AC211" s="15">
        <f>E211+G211+I211+K211+M211+O211+Q211+S211+U211+W211+Y211</f>
        <v>5169654.716142437</v>
      </c>
      <c r="AF211" s="51"/>
      <c r="AG211" s="7"/>
      <c r="AH211" s="8"/>
      <c r="AI211" s="8"/>
      <c r="AJ211" s="8"/>
      <c r="AK211" s="8">
        <v>6160361.71536</v>
      </c>
      <c r="AL211" s="8">
        <f>AK211/$AK$680*$AL$680</f>
        <v>5079580.098045995</v>
      </c>
      <c r="AM211" s="8">
        <v>223539.170841</v>
      </c>
      <c r="AN211" s="8">
        <f>AM211/$AM$680*$AN$680</f>
        <v>219140.75224857274</v>
      </c>
      <c r="AO211" s="7"/>
      <c r="AP211" s="8"/>
      <c r="AQ211" s="8"/>
      <c r="AR211" s="8"/>
      <c r="AS211" s="8"/>
      <c r="AT211" s="8"/>
      <c r="AU211" s="7"/>
      <c r="AV211" s="8"/>
      <c r="AW211" s="7"/>
      <c r="AX211" s="8"/>
      <c r="AY211" s="8">
        <v>51073.676471</v>
      </c>
      <c r="AZ211" s="8">
        <f>AY211/$AY$680*$AZ$680</f>
        <v>51073.676470967745</v>
      </c>
      <c r="BA211" s="8">
        <v>152759.356006</v>
      </c>
      <c r="BB211" s="8">
        <f>BA211/$BA$680*$BB$680</f>
        <v>152759.356006</v>
      </c>
      <c r="BC211" s="8">
        <v>14738.178098</v>
      </c>
      <c r="BD211" s="8">
        <f>AG211+AI211+AK211+AM211+AO211+AQ211+AS211+AU211+AW211+AY211+BA211+BC211</f>
        <v>6602472.096775999</v>
      </c>
      <c r="BG211" s="8">
        <f>AH211+AJ211+AL211+AN211+AP211+AR211+AT211+AV211+AX211+AZ211+BB211</f>
        <v>5502553.882771537</v>
      </c>
      <c r="BJ211" s="52"/>
      <c r="BK211" s="8">
        <f t="shared" si="6"/>
        <v>11633272.450707998</v>
      </c>
      <c r="BL211" s="8">
        <f t="shared" si="7"/>
        <v>10672208.598913975</v>
      </c>
    </row>
    <row r="212" spans="1:64" ht="12.75">
      <c r="A212" t="s">
        <v>842</v>
      </c>
      <c r="B212" t="s">
        <v>208</v>
      </c>
      <c r="L212"/>
      <c r="V212"/>
      <c r="X212"/>
      <c r="Z212" s="12">
        <f>Z213+Z214</f>
        <v>67480165.273604</v>
      </c>
      <c r="AC212" s="12">
        <f>AC213+AC214</f>
        <v>69342675.14315146</v>
      </c>
      <c r="AF212" s="51"/>
      <c r="AG212"/>
      <c r="AO212"/>
      <c r="AU212"/>
      <c r="AW212"/>
      <c r="BD212" s="1">
        <f>BD213+BD214</f>
        <v>85982761.556913</v>
      </c>
      <c r="BG212" s="1">
        <f>BG213+BG214</f>
        <v>64200340.95506922</v>
      </c>
      <c r="BJ212" s="52"/>
      <c r="BK212" s="1">
        <f t="shared" si="6"/>
        <v>153462926.830517</v>
      </c>
      <c r="BL212" s="1">
        <f t="shared" si="7"/>
        <v>133543016.09822068</v>
      </c>
    </row>
    <row r="213" spans="1:64" ht="12.75">
      <c r="A213" s="5" t="s">
        <v>843</v>
      </c>
      <c r="B213" s="5" t="s">
        <v>209</v>
      </c>
      <c r="C213" s="5" t="s">
        <v>1346</v>
      </c>
      <c r="D213" s="6">
        <v>50296384.613177</v>
      </c>
      <c r="E213" s="6">
        <f>D213*RPI_inc</f>
        <v>51684607.543052375</v>
      </c>
      <c r="F213" s="6"/>
      <c r="G213" s="6"/>
      <c r="H213" s="6"/>
      <c r="I213" s="6"/>
      <c r="J213" s="6">
        <v>2328031.435279</v>
      </c>
      <c r="K213" s="6">
        <f>J213*RPI_inc</f>
        <v>2392287.0799894608</v>
      </c>
      <c r="L213" s="6">
        <v>6359606.164779</v>
      </c>
      <c r="M213" s="6">
        <f>L213*RPI_inc</f>
        <v>6535136.695866318</v>
      </c>
      <c r="N213" s="6"/>
      <c r="O213" s="6"/>
      <c r="P213" s="6"/>
      <c r="Q213" s="6"/>
      <c r="R213" s="6"/>
      <c r="S213" s="6"/>
      <c r="T213" s="6"/>
      <c r="U213" s="6"/>
      <c r="V213" s="6">
        <v>66101.568943</v>
      </c>
      <c r="W213" s="6">
        <f>V213*RPI_inc</f>
        <v>67926.02838304035</v>
      </c>
      <c r="X213" s="6">
        <v>4862294.158048</v>
      </c>
      <c r="Y213" s="6">
        <f>X213*RPI_inc</f>
        <v>4996497.606146989</v>
      </c>
      <c r="Z213" s="14">
        <f>D213+F213+H213+J213+L213+N213+P213+R213+T213+V213+X213</f>
        <v>63912417.940226</v>
      </c>
      <c r="AC213" s="14">
        <f>E213+G213+I213+K213+M213+O213+Q213+S213+U213+W213+Y213</f>
        <v>65676454.953438185</v>
      </c>
      <c r="AF213" s="51"/>
      <c r="AG213" s="6">
        <v>60097219.261702</v>
      </c>
      <c r="AH213" s="6">
        <f>AG213/$AG$680*$AH$680</f>
        <v>40884728.796256</v>
      </c>
      <c r="AI213" s="6"/>
      <c r="AJ213" s="6"/>
      <c r="AK213" s="6"/>
      <c r="AL213" s="6"/>
      <c r="AM213" s="6">
        <v>3362458.854033</v>
      </c>
      <c r="AN213" s="6">
        <f>AM213/$AM$680*$AN$680</f>
        <v>3296298.183023041</v>
      </c>
      <c r="AO213" s="6">
        <v>8044379.157364</v>
      </c>
      <c r="AP213" s="6">
        <f>AO213/$AO$680*$AP$680</f>
        <v>6639054.732307443</v>
      </c>
      <c r="AQ213" s="6"/>
      <c r="AR213" s="6"/>
      <c r="AS213" s="6"/>
      <c r="AT213" s="6"/>
      <c r="AU213" s="6">
        <v>93770.347529</v>
      </c>
      <c r="AV213" s="6">
        <f>AU213/$AU$680*$AV$680</f>
        <v>91891.79458611914</v>
      </c>
      <c r="AW213" s="6">
        <v>7189752.451621</v>
      </c>
      <c r="AX213" s="6">
        <f>AW213/$AW$680*$AX$680</f>
        <v>7051570.2024648925</v>
      </c>
      <c r="AY213" s="6"/>
      <c r="AZ213" s="6"/>
      <c r="BA213" s="6">
        <v>2316609.969915</v>
      </c>
      <c r="BB213" s="6">
        <f>BA213/$BA$680*$BB$680</f>
        <v>2316609.969915</v>
      </c>
      <c r="BC213" s="6">
        <v>187237.125703</v>
      </c>
      <c r="BD213" s="6">
        <f>AG213+AI213+AK213+AM213+AO213+AQ213+AS213+AU213+AW213+AY213+BA213+BC213</f>
        <v>81291427.167867</v>
      </c>
      <c r="BG213" s="6">
        <f>AH213+AJ213+AL213+AN213+AP213+AR213+AT213+AV213+AX213+AZ213+BB213</f>
        <v>60280153.6785525</v>
      </c>
      <c r="BJ213" s="52"/>
      <c r="BK213" s="6">
        <f t="shared" si="6"/>
        <v>145203845.10809302</v>
      </c>
      <c r="BL213" s="6">
        <f t="shared" si="7"/>
        <v>125956608.63199069</v>
      </c>
    </row>
    <row r="214" spans="1:64" ht="12.75">
      <c r="A214" s="7" t="s">
        <v>844</v>
      </c>
      <c r="B214" s="7" t="s">
        <v>210</v>
      </c>
      <c r="C214" s="7" t="s">
        <v>1346</v>
      </c>
      <c r="D214" s="7"/>
      <c r="E214" s="8"/>
      <c r="F214" s="8"/>
      <c r="G214" s="8"/>
      <c r="H214" s="8">
        <v>3411961.201958</v>
      </c>
      <c r="I214" s="8">
        <f>H214*RPI_inc</f>
        <v>3506134.228763635</v>
      </c>
      <c r="J214" s="8">
        <v>155786.13142</v>
      </c>
      <c r="K214" s="8">
        <f>J214*RPI_inc</f>
        <v>160085.96094963906</v>
      </c>
      <c r="L214" s="7"/>
      <c r="M214" s="8"/>
      <c r="N214" s="8"/>
      <c r="O214" s="8"/>
      <c r="P214" s="8"/>
      <c r="Q214" s="8"/>
      <c r="R214" s="8"/>
      <c r="S214" s="8"/>
      <c r="T214" s="8"/>
      <c r="U214" s="8"/>
      <c r="V214" s="7"/>
      <c r="W214" s="8"/>
      <c r="X214" s="7"/>
      <c r="Y214" s="8"/>
      <c r="Z214" s="15">
        <f>D214+F214+H214+J214+L214+N214+P214+R214+T214+V214+X214</f>
        <v>3567747.333378</v>
      </c>
      <c r="AC214" s="15">
        <f>E214+G214+I214+K214+M214+O214+Q214+S214+U214+W214+Y214</f>
        <v>3666220.1897132737</v>
      </c>
      <c r="AF214" s="51"/>
      <c r="AG214" s="7"/>
      <c r="AH214" s="8"/>
      <c r="AI214" s="8"/>
      <c r="AJ214" s="8"/>
      <c r="AK214" s="8">
        <v>4310660.857859</v>
      </c>
      <c r="AL214" s="8">
        <f>AK214/$AK$680*$AL$680</f>
        <v>3554393.0883816406</v>
      </c>
      <c r="AM214" s="8">
        <v>225007.467249</v>
      </c>
      <c r="AN214" s="8">
        <f>AM214/$AM$680*$AN$680</f>
        <v>220580.15805008155</v>
      </c>
      <c r="AO214" s="7"/>
      <c r="AP214" s="8"/>
      <c r="AQ214" s="8"/>
      <c r="AR214" s="8"/>
      <c r="AS214" s="8"/>
      <c r="AT214" s="8"/>
      <c r="AU214" s="7"/>
      <c r="AV214" s="8"/>
      <c r="AW214" s="7"/>
      <c r="AX214" s="8"/>
      <c r="AY214" s="8"/>
      <c r="AZ214" s="8"/>
      <c r="BA214" s="8">
        <v>145214.030085</v>
      </c>
      <c r="BB214" s="8">
        <f>BA214/$BA$680*$BB$680</f>
        <v>145214.030085</v>
      </c>
      <c r="BC214" s="8">
        <v>10452.033853</v>
      </c>
      <c r="BD214" s="8">
        <f>AG214+AI214+AK214+AM214+AO214+AQ214+AS214+AU214+AW214+AY214+BA214+BC214</f>
        <v>4691334.389046</v>
      </c>
      <c r="BG214" s="8">
        <f>AH214+AJ214+AL214+AN214+AP214+AR214+AT214+AV214+AX214+AZ214+BB214</f>
        <v>3920187.2765167225</v>
      </c>
      <c r="BJ214" s="52"/>
      <c r="BK214" s="8">
        <f t="shared" si="6"/>
        <v>8259081.7224240005</v>
      </c>
      <c r="BL214" s="8">
        <f t="shared" si="7"/>
        <v>7586407.466229996</v>
      </c>
    </row>
    <row r="215" spans="1:64" ht="12.75">
      <c r="A215" t="s">
        <v>845</v>
      </c>
      <c r="B215" t="s">
        <v>211</v>
      </c>
      <c r="L215"/>
      <c r="V215"/>
      <c r="X215"/>
      <c r="Z215" s="12">
        <f>Z216+Z217</f>
        <v>110490365.115642</v>
      </c>
      <c r="AC215" s="12">
        <f>AC216+AC217</f>
        <v>113539993.02753869</v>
      </c>
      <c r="AF215" s="51"/>
      <c r="AG215"/>
      <c r="AO215"/>
      <c r="AU215"/>
      <c r="AW215"/>
      <c r="BD215" s="1">
        <f>BD216+BD217</f>
        <v>144586760.96781301</v>
      </c>
      <c r="BG215" s="1">
        <f>BG216+BG217</f>
        <v>112653524.95633589</v>
      </c>
      <c r="BJ215" s="52"/>
      <c r="BK215" s="1">
        <f t="shared" si="6"/>
        <v>255077126.08345503</v>
      </c>
      <c r="BL215" s="1">
        <f t="shared" si="7"/>
        <v>226193517.98387456</v>
      </c>
    </row>
    <row r="216" spans="1:64" ht="12.75">
      <c r="A216" s="5" t="s">
        <v>846</v>
      </c>
      <c r="B216" s="5" t="s">
        <v>212</v>
      </c>
      <c r="C216" s="5" t="s">
        <v>1346</v>
      </c>
      <c r="D216" s="6">
        <v>70078404.853157</v>
      </c>
      <c r="E216" s="6">
        <f>D216*RPI_inc</f>
        <v>72012628.341673</v>
      </c>
      <c r="F216" s="6"/>
      <c r="G216" s="6"/>
      <c r="H216" s="6"/>
      <c r="I216" s="6"/>
      <c r="J216" s="6">
        <v>4584414.168919</v>
      </c>
      <c r="K216" s="6">
        <f>J216*RPI_inc</f>
        <v>4710947.89332653</v>
      </c>
      <c r="L216" s="6">
        <v>11108570.763191</v>
      </c>
      <c r="M216" s="6">
        <f>L216*RPI_inc</f>
        <v>11415176.750285443</v>
      </c>
      <c r="N216" s="6"/>
      <c r="O216" s="6"/>
      <c r="P216" s="6"/>
      <c r="Q216" s="6"/>
      <c r="R216" s="6"/>
      <c r="S216" s="6"/>
      <c r="T216" s="6"/>
      <c r="U216" s="6"/>
      <c r="V216" s="6">
        <v>84388.447844</v>
      </c>
      <c r="W216" s="6">
        <f>V216*RPI_inc</f>
        <v>86717.64067196603</v>
      </c>
      <c r="X216" s="6">
        <v>16063446.125321</v>
      </c>
      <c r="Y216" s="6">
        <f>X216*RPI_inc</f>
        <v>16506810.880372323</v>
      </c>
      <c r="Z216" s="14">
        <f>D216+F216+H216+J216+L216+N216+P216+R216+T216+V216+X216</f>
        <v>101919224.358432</v>
      </c>
      <c r="AC216" s="14">
        <f>E216+G216+I216+K216+M216+O216+Q216+S216+U216+W216+Y216</f>
        <v>104732281.50632927</v>
      </c>
      <c r="AF216" s="51"/>
      <c r="AG216" s="6">
        <v>83733995.879839</v>
      </c>
      <c r="AH216" s="6">
        <f>AG216/$AG$680*$AH$680</f>
        <v>56965060.191323735</v>
      </c>
      <c r="AI216" s="6"/>
      <c r="AJ216" s="6"/>
      <c r="AK216" s="6"/>
      <c r="AL216" s="6"/>
      <c r="AM216" s="6">
        <v>6621432.932234</v>
      </c>
      <c r="AN216" s="6">
        <f>AM216/$AM$680*$AN$680</f>
        <v>6491147.78530392</v>
      </c>
      <c r="AO216" s="6">
        <v>14051429.097986</v>
      </c>
      <c r="AP216" s="6">
        <f>AO216/$AO$680*$AP$680</f>
        <v>11596694.41528852</v>
      </c>
      <c r="AQ216" s="6"/>
      <c r="AR216" s="6"/>
      <c r="AS216" s="6"/>
      <c r="AT216" s="6"/>
      <c r="AU216" s="6">
        <v>119711.743733</v>
      </c>
      <c r="AV216" s="6">
        <f>AU216/$AU$680*$AV$680</f>
        <v>117313.49253298735</v>
      </c>
      <c r="AW216" s="6">
        <v>23752615.001672</v>
      </c>
      <c r="AX216" s="6">
        <f>AW216/$AW$680*$AX$680</f>
        <v>23296105.57574175</v>
      </c>
      <c r="AY216" s="6"/>
      <c r="AZ216" s="6"/>
      <c r="BA216" s="6">
        <v>4554987.047444</v>
      </c>
      <c r="BB216" s="6">
        <f>BA216/$BA$680*$BB$680</f>
        <v>4554987.047444</v>
      </c>
      <c r="BC216" s="6">
        <v>298581.453147</v>
      </c>
      <c r="BD216" s="6">
        <f>AG216+AI216+AK216+AM216+AO216+AQ216+AS216+AU216+AW216+AY216+BA216+BC216</f>
        <v>133132753.156055</v>
      </c>
      <c r="BG216" s="6">
        <f>AH216+AJ216+AL216+AN216+AP216+AR216+AT216+AV216+AX216+AZ216+BB216</f>
        <v>103021308.50763491</v>
      </c>
      <c r="BJ216" s="52"/>
      <c r="BK216" s="6">
        <f t="shared" si="6"/>
        <v>235051977.514487</v>
      </c>
      <c r="BL216" s="6">
        <f t="shared" si="7"/>
        <v>207753590.01396418</v>
      </c>
    </row>
    <row r="217" spans="1:64" ht="12.75">
      <c r="A217" s="7" t="s">
        <v>847</v>
      </c>
      <c r="B217" s="7" t="s">
        <v>213</v>
      </c>
      <c r="C217" s="7" t="s">
        <v>1346</v>
      </c>
      <c r="D217" s="7"/>
      <c r="E217" s="8"/>
      <c r="F217" s="8"/>
      <c r="G217" s="8"/>
      <c r="H217" s="8">
        <v>8037440.365228</v>
      </c>
      <c r="I217" s="8">
        <f>H217*RPI_inc</f>
        <v>8259280.545159983</v>
      </c>
      <c r="J217" s="8">
        <v>533700.391982</v>
      </c>
      <c r="K217" s="8">
        <f>J217*RPI_inc</f>
        <v>548430.9760494437</v>
      </c>
      <c r="L217" s="7"/>
      <c r="M217" s="8"/>
      <c r="N217" s="8"/>
      <c r="O217" s="8"/>
      <c r="P217" s="8"/>
      <c r="Q217" s="8"/>
      <c r="R217" s="8"/>
      <c r="S217" s="8"/>
      <c r="T217" s="8"/>
      <c r="U217" s="8"/>
      <c r="V217" s="7"/>
      <c r="W217" s="8"/>
      <c r="X217" s="7"/>
      <c r="Y217" s="8"/>
      <c r="Z217" s="15">
        <f>D217+F217+H217+J217+L217+N217+P217+R217+T217+V217+X217</f>
        <v>8571140.75721</v>
      </c>
      <c r="AC217" s="15">
        <f>E217+G217+I217+K217+M217+O217+Q217+S217+U217+W217+Y217</f>
        <v>8807711.521209426</v>
      </c>
      <c r="AF217" s="51"/>
      <c r="AG217" s="7"/>
      <c r="AH217" s="8"/>
      <c r="AI217" s="8"/>
      <c r="AJ217" s="8"/>
      <c r="AK217" s="8">
        <v>10154476.4225</v>
      </c>
      <c r="AL217" s="8">
        <f>AK217/$AK$680*$AL$680</f>
        <v>8372962.291029047</v>
      </c>
      <c r="AM217" s="8">
        <v>770842.515796</v>
      </c>
      <c r="AN217" s="8">
        <f>AM217/$AM$680*$AN$680</f>
        <v>755675.2051159308</v>
      </c>
      <c r="AO217" s="7"/>
      <c r="AP217" s="8"/>
      <c r="AQ217" s="8"/>
      <c r="AR217" s="8"/>
      <c r="AS217" s="8"/>
      <c r="AT217" s="8"/>
      <c r="AU217" s="7"/>
      <c r="AV217" s="8"/>
      <c r="AW217" s="7"/>
      <c r="AX217" s="8"/>
      <c r="AY217" s="8"/>
      <c r="AZ217" s="8"/>
      <c r="BA217" s="8">
        <v>503578.952556</v>
      </c>
      <c r="BB217" s="8">
        <f>BA217/$BA$680*$BB$680</f>
        <v>503578.952556</v>
      </c>
      <c r="BC217" s="8">
        <v>25109.920906</v>
      </c>
      <c r="BD217" s="8">
        <f>AG217+AI217+AK217+AM217+AO217+AQ217+AS217+AU217+AW217+AY217+BA217+BC217</f>
        <v>11454007.811757999</v>
      </c>
      <c r="BG217" s="8">
        <f>AH217+AJ217+AL217+AN217+AP217+AR217+AT217+AV217+AX217+AZ217+BB217</f>
        <v>9632216.448700977</v>
      </c>
      <c r="BJ217" s="52"/>
      <c r="BK217" s="8">
        <f t="shared" si="6"/>
        <v>20025148.568967998</v>
      </c>
      <c r="BL217" s="8">
        <f t="shared" si="7"/>
        <v>18439927.969910406</v>
      </c>
    </row>
    <row r="218" spans="1:64" ht="12.75">
      <c r="A218" t="s">
        <v>848</v>
      </c>
      <c r="B218" t="s">
        <v>214</v>
      </c>
      <c r="L218"/>
      <c r="V218"/>
      <c r="X218"/>
      <c r="Z218" s="12">
        <f>Z219+Z220</f>
        <v>99269976.34761801</v>
      </c>
      <c r="AC218" s="12">
        <f>AC219+AC220</f>
        <v>102009912.00052467</v>
      </c>
      <c r="AF218" s="51"/>
      <c r="AG218"/>
      <c r="AO218"/>
      <c r="AU218"/>
      <c r="AW218"/>
      <c r="BD218" s="1">
        <f>BD219+BD220</f>
        <v>124575187.694666</v>
      </c>
      <c r="BG218" s="1">
        <f>BG219+BG220</f>
        <v>90369704.37896724</v>
      </c>
      <c r="BJ218" s="52"/>
      <c r="BK218" s="1">
        <f t="shared" si="6"/>
        <v>223845164.042284</v>
      </c>
      <c r="BL218" s="1">
        <f t="shared" si="7"/>
        <v>192379616.37949193</v>
      </c>
    </row>
    <row r="219" spans="1:64" ht="12.75">
      <c r="A219" s="5" t="s">
        <v>849</v>
      </c>
      <c r="B219" s="5" t="s">
        <v>215</v>
      </c>
      <c r="C219" s="5" t="s">
        <v>1346</v>
      </c>
      <c r="D219" s="6">
        <v>80525121.303846</v>
      </c>
      <c r="E219" s="6">
        <f>D219*RPI_inc</f>
        <v>82747683.03834707</v>
      </c>
      <c r="F219" s="6"/>
      <c r="G219" s="6"/>
      <c r="H219" s="6"/>
      <c r="I219" s="6"/>
      <c r="J219" s="6">
        <v>2399784.830301</v>
      </c>
      <c r="K219" s="6">
        <f>J219*RPI_inc</f>
        <v>2466020.9296511337</v>
      </c>
      <c r="L219" s="6">
        <v>7977365.173007</v>
      </c>
      <c r="M219" s="6">
        <f>L219*RPI_inc</f>
        <v>8197547.226614412</v>
      </c>
      <c r="N219" s="6"/>
      <c r="O219" s="6"/>
      <c r="P219" s="6"/>
      <c r="Q219" s="6"/>
      <c r="R219" s="6"/>
      <c r="S219" s="6"/>
      <c r="T219" s="6"/>
      <c r="U219" s="6"/>
      <c r="V219" s="6">
        <v>97177.044669</v>
      </c>
      <c r="W219" s="6">
        <f>V219*RPI_inc</f>
        <v>99859.21363014012</v>
      </c>
      <c r="X219" s="6">
        <v>2484966.096733</v>
      </c>
      <c r="Y219" s="6">
        <f>X219*RPI_inc</f>
        <v>2553553.2713774354</v>
      </c>
      <c r="Z219" s="14">
        <f>D219+F219+H219+J219+L219+N219+P219+R219+T219+V219+X219</f>
        <v>93484414.448556</v>
      </c>
      <c r="AC219" s="14">
        <f>E219+G219+I219+K219+M219+O219+Q219+S219+U219+W219+Y219</f>
        <v>96064663.67962019</v>
      </c>
      <c r="AF219" s="51"/>
      <c r="AG219" s="6">
        <v>96216376.351723</v>
      </c>
      <c r="AH219" s="6">
        <f>AG219/$AG$680*$AH$680</f>
        <v>65456946.2817985</v>
      </c>
      <c r="AI219" s="6"/>
      <c r="AJ219" s="6"/>
      <c r="AK219" s="6"/>
      <c r="AL219" s="6"/>
      <c r="AM219" s="6">
        <v>3466094.84225</v>
      </c>
      <c r="AN219" s="6">
        <f>AM219/$AM$680*$AN$680</f>
        <v>3397895.0008534673</v>
      </c>
      <c r="AO219" s="6">
        <v>10090711.353137</v>
      </c>
      <c r="AP219" s="6">
        <f>AO219/$AO$680*$AP$680</f>
        <v>8327899.972251556</v>
      </c>
      <c r="AQ219" s="6"/>
      <c r="AR219" s="6"/>
      <c r="AS219" s="6"/>
      <c r="AT219" s="6"/>
      <c r="AU219" s="6">
        <v>137853.388295</v>
      </c>
      <c r="AV219" s="6">
        <f>AU219/$AU$680*$AV$680</f>
        <v>135091.6955521254</v>
      </c>
      <c r="AW219" s="6">
        <v>3674457.057808</v>
      </c>
      <c r="AX219" s="6">
        <f>AW219/$AW$680*$AX$680</f>
        <v>3603836.4426905825</v>
      </c>
      <c r="AY219" s="6">
        <v>752353.701471</v>
      </c>
      <c r="AZ219" s="6">
        <f>AY219/$AY$680*$AZ$680</f>
        <v>752353.7014705249</v>
      </c>
      <c r="BA219" s="6">
        <v>2389779.160203</v>
      </c>
      <c r="BB219" s="6">
        <f>BA219/$BA$680*$BB$680</f>
        <v>2389779.160203</v>
      </c>
      <c r="BC219" s="6">
        <v>273870.925612</v>
      </c>
      <c r="BD219" s="6">
        <f>AG219+AI219+AK219+AM219+AO219+AQ219+AS219+AU219+AW219+AY219+BA219+BC219</f>
        <v>117001496.780499</v>
      </c>
      <c r="BG219" s="6">
        <f>AH219+AJ219+AL219+AN219+AP219+AR219+AT219+AV219+AX219+AZ219+BB219</f>
        <v>84063802.25481974</v>
      </c>
      <c r="BJ219" s="52"/>
      <c r="BK219" s="6">
        <f t="shared" si="6"/>
        <v>210485911.229055</v>
      </c>
      <c r="BL219" s="6">
        <f t="shared" si="7"/>
        <v>180128465.93443993</v>
      </c>
    </row>
    <row r="220" spans="1:64" ht="12.75">
      <c r="A220" s="7" t="s">
        <v>850</v>
      </c>
      <c r="B220" s="7" t="s">
        <v>216</v>
      </c>
      <c r="C220" s="7" t="s">
        <v>1346</v>
      </c>
      <c r="D220" s="7"/>
      <c r="E220" s="8"/>
      <c r="F220" s="8"/>
      <c r="G220" s="8"/>
      <c r="H220" s="8">
        <v>5622331.500379</v>
      </c>
      <c r="I220" s="8">
        <f>H220*RPI_inc</f>
        <v>5777512.624593282</v>
      </c>
      <c r="J220" s="8">
        <v>163230.398683</v>
      </c>
      <c r="K220" s="8">
        <f>J220*RPI_inc</f>
        <v>167735.6963111932</v>
      </c>
      <c r="L220" s="7"/>
      <c r="M220" s="8"/>
      <c r="N220" s="8"/>
      <c r="O220" s="8"/>
      <c r="P220" s="8"/>
      <c r="Q220" s="8"/>
      <c r="R220" s="8"/>
      <c r="S220" s="8"/>
      <c r="T220" s="8"/>
      <c r="U220" s="8"/>
      <c r="V220" s="7"/>
      <c r="W220" s="8"/>
      <c r="X220" s="7"/>
      <c r="Y220" s="8"/>
      <c r="Z220" s="15">
        <f>D220+F220+H220+J220+L220+N220+P220+R220+T220+V220+X220</f>
        <v>5785561.899062</v>
      </c>
      <c r="AC220" s="15">
        <f>E220+G220+I220+K220+M220+O220+Q220+S220+U220+W220+Y220</f>
        <v>5945248.320904476</v>
      </c>
      <c r="AF220" s="51"/>
      <c r="AG220" s="7"/>
      <c r="AH220" s="8"/>
      <c r="AI220" s="8"/>
      <c r="AJ220" s="8"/>
      <c r="AK220" s="8">
        <v>7103235.615542</v>
      </c>
      <c r="AL220" s="8">
        <f>AK220/$AK$680*$AL$680</f>
        <v>5857035.013784107</v>
      </c>
      <c r="AM220" s="8">
        <v>235759.488031</v>
      </c>
      <c r="AN220" s="8">
        <f>AM220/$AM$680*$AN$680</f>
        <v>231120.61909543318</v>
      </c>
      <c r="AO220" s="7"/>
      <c r="AP220" s="8"/>
      <c r="AQ220" s="8"/>
      <c r="AR220" s="8"/>
      <c r="AS220" s="8"/>
      <c r="AT220" s="8"/>
      <c r="AU220" s="7"/>
      <c r="AV220" s="8"/>
      <c r="AW220" s="7"/>
      <c r="AX220" s="8"/>
      <c r="AY220" s="8">
        <v>61001.651471</v>
      </c>
      <c r="AZ220" s="8">
        <f>AY220/$AY$680*$AZ$680</f>
        <v>61001.65147096147</v>
      </c>
      <c r="BA220" s="8">
        <v>156744.839797</v>
      </c>
      <c r="BB220" s="8">
        <f>BA220/$BA$680*$BB$680</f>
        <v>156744.839797</v>
      </c>
      <c r="BC220" s="8">
        <v>16949.319326</v>
      </c>
      <c r="BD220" s="8">
        <f>AG220+AI220+AK220+AM220+AO220+AQ220+AS220+AU220+AW220+AY220+BA220+BC220</f>
        <v>7573690.914167001</v>
      </c>
      <c r="BG220" s="8">
        <f>AH220+AJ220+AL220+AN220+AP220+AR220+AT220+AV220+AX220+AZ220+BB220</f>
        <v>6305902.124147502</v>
      </c>
      <c r="BJ220" s="52"/>
      <c r="BK220" s="8">
        <f t="shared" si="6"/>
        <v>13359252.813229002</v>
      </c>
      <c r="BL220" s="8">
        <f t="shared" si="7"/>
        <v>12251150.445051977</v>
      </c>
    </row>
    <row r="221" spans="1:64" ht="12.75">
      <c r="A221" t="s">
        <v>851</v>
      </c>
      <c r="B221" t="s">
        <v>217</v>
      </c>
      <c r="L221"/>
      <c r="V221"/>
      <c r="X221"/>
      <c r="Z221" s="12">
        <f>Z222+Z223</f>
        <v>138059824.530792</v>
      </c>
      <c r="AC221" s="12">
        <f>AC222+AC223</f>
        <v>141870392.93610045</v>
      </c>
      <c r="AF221" s="51"/>
      <c r="AG221"/>
      <c r="AO221"/>
      <c r="AU221"/>
      <c r="AW221"/>
      <c r="BD221" s="1">
        <f>BD222+BD223</f>
        <v>176135050.21471</v>
      </c>
      <c r="BG221" s="1">
        <f>BG222+BG223</f>
        <v>132860082.53055137</v>
      </c>
      <c r="BJ221" s="52"/>
      <c r="BK221" s="1">
        <f t="shared" si="6"/>
        <v>314194874.745502</v>
      </c>
      <c r="BL221" s="1">
        <f t="shared" si="7"/>
        <v>274730475.4666518</v>
      </c>
    </row>
    <row r="222" spans="1:64" ht="12.75">
      <c r="A222" s="5" t="s">
        <v>852</v>
      </c>
      <c r="B222" s="5" t="s">
        <v>218</v>
      </c>
      <c r="C222" s="5" t="s">
        <v>1346</v>
      </c>
      <c r="D222" s="6">
        <v>101139133.260612</v>
      </c>
      <c r="E222" s="6">
        <f>D222*RPI_inc</f>
        <v>103930659.23171169</v>
      </c>
      <c r="F222" s="6"/>
      <c r="G222" s="6"/>
      <c r="H222" s="6"/>
      <c r="I222" s="6"/>
      <c r="J222" s="6">
        <v>3256872.67958</v>
      </c>
      <c r="K222" s="6">
        <f>J222*RPI_inc</f>
        <v>3346765.1314580045</v>
      </c>
      <c r="L222" s="6">
        <v>9735059.343286</v>
      </c>
      <c r="M222" s="6">
        <f>L222*RPI_inc</f>
        <v>10003755.248727014</v>
      </c>
      <c r="N222" s="6"/>
      <c r="O222" s="6"/>
      <c r="P222" s="6"/>
      <c r="Q222" s="6"/>
      <c r="R222" s="6"/>
      <c r="S222" s="6"/>
      <c r="T222" s="6"/>
      <c r="U222" s="6"/>
      <c r="V222" s="6">
        <v>80885.838522</v>
      </c>
      <c r="W222" s="6">
        <f>V222*RPI_inc</f>
        <v>83118.3563580637</v>
      </c>
      <c r="X222" s="6">
        <v>16826197.953462</v>
      </c>
      <c r="Y222" s="6">
        <f>X222*RPI_inc</f>
        <v>17290615.30674227</v>
      </c>
      <c r="Z222" s="14">
        <f>D222+F222+H222+J222+L222+N222+P222+R222+T222+V222+X222</f>
        <v>131038149.075462</v>
      </c>
      <c r="AC222" s="14">
        <f>E222+G222+I222+K222+M222+O222+Q222+S222+U222+W222+Y222</f>
        <v>134654913.27499703</v>
      </c>
      <c r="AF222" s="51"/>
      <c r="AG222" s="6">
        <v>120847267.934823</v>
      </c>
      <c r="AH222" s="6">
        <f>AG222/$AG$680*$AH$680</f>
        <v>82213583.85598946</v>
      </c>
      <c r="AI222" s="6"/>
      <c r="AJ222" s="6"/>
      <c r="AK222" s="6"/>
      <c r="AL222" s="6"/>
      <c r="AM222" s="6">
        <v>4704017.399403</v>
      </c>
      <c r="AN222" s="6">
        <f>AM222/$AM$680*$AN$680</f>
        <v>4611459.851163045</v>
      </c>
      <c r="AO222" s="6">
        <v>12314050.028844</v>
      </c>
      <c r="AP222" s="6">
        <f>AO222/$AO$680*$AP$680</f>
        <v>10162829.289694568</v>
      </c>
      <c r="AQ222" s="6"/>
      <c r="AR222" s="6"/>
      <c r="AS222" s="6"/>
      <c r="AT222" s="6"/>
      <c r="AU222" s="6">
        <v>114743.013057</v>
      </c>
      <c r="AV222" s="6">
        <f>AU222/$AU$680*$AV$680</f>
        <v>112444.30317127006</v>
      </c>
      <c r="AW222" s="6">
        <v>24880477.004279</v>
      </c>
      <c r="AX222" s="6">
        <f>AW222/$AW$680*$AX$680</f>
        <v>24402290.822534602</v>
      </c>
      <c r="AY222" s="6">
        <v>431940.775</v>
      </c>
      <c r="AZ222" s="6">
        <f>AY222/$AY$680*$AZ$680</f>
        <v>431940.77499972726</v>
      </c>
      <c r="BA222" s="6">
        <v>3281448.307529</v>
      </c>
      <c r="BB222" s="6">
        <f>BA222/$BA$680*$BB$680</f>
        <v>3281448.307529</v>
      </c>
      <c r="BC222" s="6">
        <v>383887.938855</v>
      </c>
      <c r="BD222" s="6">
        <f>AG222+AI222+AK222+AM222+AO222+AQ222+AS222+AU222+AW222+AY222+BA222+BC222</f>
        <v>166957832.40179</v>
      </c>
      <c r="BG222" s="6">
        <f>AH222+AJ222+AL222+AN222+AP222+AR222+AT222+AV222+AX222+AZ222+BB222</f>
        <v>125215997.20508167</v>
      </c>
      <c r="BJ222" s="52"/>
      <c r="BK222" s="6">
        <f t="shared" si="6"/>
        <v>297995981.477252</v>
      </c>
      <c r="BL222" s="6">
        <f t="shared" si="7"/>
        <v>259870910.4800787</v>
      </c>
    </row>
    <row r="223" spans="1:64" ht="12.75">
      <c r="A223" s="7" t="s">
        <v>853</v>
      </c>
      <c r="B223" s="7" t="s">
        <v>219</v>
      </c>
      <c r="C223" s="7" t="s">
        <v>1346</v>
      </c>
      <c r="D223" s="7"/>
      <c r="E223" s="8"/>
      <c r="F223" s="8"/>
      <c r="G223" s="8"/>
      <c r="H223" s="8">
        <v>6794974.680317</v>
      </c>
      <c r="I223" s="8">
        <f>H223*RPI_inc</f>
        <v>6982521.752172883</v>
      </c>
      <c r="J223" s="8">
        <v>226700.775013</v>
      </c>
      <c r="K223" s="8">
        <f>J223*RPI_inc</f>
        <v>232957.90893055627</v>
      </c>
      <c r="L223" s="7"/>
      <c r="M223" s="8"/>
      <c r="N223" s="8"/>
      <c r="O223" s="8"/>
      <c r="P223" s="8"/>
      <c r="Q223" s="8"/>
      <c r="R223" s="8"/>
      <c r="S223" s="8"/>
      <c r="T223" s="8"/>
      <c r="U223" s="8"/>
      <c r="V223" s="7"/>
      <c r="W223" s="8"/>
      <c r="X223" s="7"/>
      <c r="Y223" s="8"/>
      <c r="Z223" s="15">
        <f>D223+F223+H223+J223+L223+N223+P223+R223+T223+V223+X223</f>
        <v>7021675.455329999</v>
      </c>
      <c r="AC223" s="15">
        <f>E223+G223+I223+K223+M223+O223+Q223+S223+U223+W223+Y223</f>
        <v>7215479.661103439</v>
      </c>
      <c r="AF223" s="51"/>
      <c r="AG223" s="7"/>
      <c r="AH223" s="8"/>
      <c r="AI223" s="8"/>
      <c r="AJ223" s="8"/>
      <c r="AK223" s="8">
        <v>8584749.254412</v>
      </c>
      <c r="AL223" s="8">
        <f>AK223/$AK$680*$AL$680</f>
        <v>7078630.034125859</v>
      </c>
      <c r="AM223" s="8">
        <v>327432.016857</v>
      </c>
      <c r="AN223" s="8">
        <f>AM223/$AM$680*$AN$680</f>
        <v>320989.3738728576</v>
      </c>
      <c r="AO223" s="7"/>
      <c r="AP223" s="8"/>
      <c r="AQ223" s="8"/>
      <c r="AR223" s="8"/>
      <c r="AS223" s="8"/>
      <c r="AT223" s="8"/>
      <c r="AU223" s="7"/>
      <c r="AV223" s="8"/>
      <c r="AW223" s="7"/>
      <c r="AX223" s="8"/>
      <c r="AY223" s="8">
        <v>35022.225</v>
      </c>
      <c r="AZ223" s="8">
        <f>AY223/$AY$680*$AZ$680</f>
        <v>35022.22499997788</v>
      </c>
      <c r="BA223" s="8">
        <v>209443.692471</v>
      </c>
      <c r="BB223" s="8">
        <f>BA223/$BA$680*$BB$680</f>
        <v>209443.692471</v>
      </c>
      <c r="BC223" s="8">
        <v>20570.62418</v>
      </c>
      <c r="BD223" s="8">
        <f>AG223+AI223+AK223+AM223+AO223+AQ223+AS223+AU223+AW223+AY223+BA223+BC223</f>
        <v>9177217.812919999</v>
      </c>
      <c r="BG223" s="8">
        <f>AH223+AJ223+AL223+AN223+AP223+AR223+AT223+AV223+AX223+AZ223+BB223</f>
        <v>7644085.325469695</v>
      </c>
      <c r="BJ223" s="52"/>
      <c r="BK223" s="8">
        <f t="shared" si="6"/>
        <v>16198893.268249998</v>
      </c>
      <c r="BL223" s="8">
        <f t="shared" si="7"/>
        <v>14859564.986573134</v>
      </c>
    </row>
    <row r="224" spans="1:64" ht="12.75">
      <c r="A224" t="s">
        <v>854</v>
      </c>
      <c r="B224" t="s">
        <v>220</v>
      </c>
      <c r="L224"/>
      <c r="V224"/>
      <c r="X224"/>
      <c r="Z224" s="12">
        <f>Z225+Z226</f>
        <v>81950986.18037999</v>
      </c>
      <c r="AC224" s="12">
        <f>AC225+AC226</f>
        <v>84212902.99639897</v>
      </c>
      <c r="AF224" s="51"/>
      <c r="AG224"/>
      <c r="AO224"/>
      <c r="AU224"/>
      <c r="AW224"/>
      <c r="BD224" s="1">
        <f>BD225+BD226</f>
        <v>103605777.82455602</v>
      </c>
      <c r="BG224" s="1">
        <f>BG225+BG226</f>
        <v>76891277.89444345</v>
      </c>
      <c r="BJ224" s="52"/>
      <c r="BK224" s="1">
        <f t="shared" si="6"/>
        <v>185556764.004936</v>
      </c>
      <c r="BL224" s="1">
        <f t="shared" si="7"/>
        <v>161104180.89084244</v>
      </c>
    </row>
    <row r="225" spans="1:64" ht="12.75">
      <c r="A225" s="5" t="s">
        <v>855</v>
      </c>
      <c r="B225" s="5" t="s">
        <v>221</v>
      </c>
      <c r="C225" s="5" t="s">
        <v>1346</v>
      </c>
      <c r="D225" s="6">
        <v>61066693.264368</v>
      </c>
      <c r="E225" s="6">
        <f>D225*RPI_inc</f>
        <v>62752185.859775186</v>
      </c>
      <c r="F225" s="6"/>
      <c r="G225" s="6"/>
      <c r="H225" s="6"/>
      <c r="I225" s="6"/>
      <c r="J225" s="6">
        <v>2274670.729199</v>
      </c>
      <c r="K225" s="6">
        <f>J225*RPI_inc</f>
        <v>2337453.573104705</v>
      </c>
      <c r="L225" s="6">
        <v>8617199.815519</v>
      </c>
      <c r="M225" s="6">
        <f>L225*RPI_inc</f>
        <v>8855041.848643728</v>
      </c>
      <c r="N225" s="6"/>
      <c r="O225" s="6"/>
      <c r="P225" s="6"/>
      <c r="Q225" s="6"/>
      <c r="R225" s="6"/>
      <c r="S225" s="6"/>
      <c r="T225" s="6"/>
      <c r="U225" s="6"/>
      <c r="V225" s="6">
        <v>61051.295037</v>
      </c>
      <c r="W225" s="6">
        <f>V225*RPI_inc</f>
        <v>62736.36262825478</v>
      </c>
      <c r="X225" s="6">
        <v>5121909.597373</v>
      </c>
      <c r="Y225" s="6">
        <f>X225*RPI_inc</f>
        <v>5263278.652077563</v>
      </c>
      <c r="Z225" s="14">
        <f>D225+F225+H225+J225+L225+N225+P225+R225+T225+V225+X225</f>
        <v>77141524.70149599</v>
      </c>
      <c r="AC225" s="14">
        <f>E225+G225+I225+K225+M225+O225+Q225+S225+U225+W225+Y225</f>
        <v>79270696.29622942</v>
      </c>
      <c r="AF225" s="51"/>
      <c r="AG225" s="6">
        <v>72966247.632327</v>
      </c>
      <c r="AH225" s="6">
        <f>AG225/$AG$680*$AH$680</f>
        <v>49639655.251557454</v>
      </c>
      <c r="AI225" s="6"/>
      <c r="AJ225" s="6"/>
      <c r="AK225" s="6"/>
      <c r="AL225" s="6"/>
      <c r="AM225" s="6">
        <v>3285388.082609</v>
      </c>
      <c r="AN225" s="6">
        <f>AM225/$AM$680*$AN$680</f>
        <v>3220743.877427776</v>
      </c>
      <c r="AO225" s="6">
        <v>10900049.593433</v>
      </c>
      <c r="AP225" s="6">
        <f>AO225/$AO$680*$AP$680</f>
        <v>8995849.70077172</v>
      </c>
      <c r="AQ225" s="6"/>
      <c r="AR225" s="6"/>
      <c r="AS225" s="6"/>
      <c r="AT225" s="6"/>
      <c r="AU225" s="6">
        <v>86606.131205</v>
      </c>
      <c r="AV225" s="6">
        <f>AU225/$AU$680*$AV$680</f>
        <v>84871.10294783839</v>
      </c>
      <c r="AW225" s="6">
        <v>7573639.292008</v>
      </c>
      <c r="AX225" s="6">
        <f>AW225/$AW$680*$AX$680</f>
        <v>7428078.993693311</v>
      </c>
      <c r="AY225" s="6"/>
      <c r="AZ225" s="6"/>
      <c r="BA225" s="6">
        <v>2284996.165508</v>
      </c>
      <c r="BB225" s="6">
        <f>BA225/$BA$680*$BB$680</f>
        <v>2284996.165508</v>
      </c>
      <c r="BC225" s="6">
        <v>225992.973243</v>
      </c>
      <c r="BD225" s="6">
        <f>AG225+AI225+AK225+AM225+AO225+AQ225+AS225+AU225+AW225+AY225+BA225+BC225</f>
        <v>97322919.87033302</v>
      </c>
      <c r="BG225" s="6">
        <f>AH225+AJ225+AL225+AN225+AP225+AR225+AT225+AV225+AX225+AZ225+BB225</f>
        <v>71654195.0919061</v>
      </c>
      <c r="BJ225" s="52"/>
      <c r="BK225" s="6">
        <f t="shared" si="6"/>
        <v>174464444.57182902</v>
      </c>
      <c r="BL225" s="6">
        <f t="shared" si="7"/>
        <v>150924891.38813552</v>
      </c>
    </row>
    <row r="226" spans="1:64" ht="12.75">
      <c r="A226" s="7" t="s">
        <v>856</v>
      </c>
      <c r="B226" s="7" t="s">
        <v>222</v>
      </c>
      <c r="C226" s="7" t="s">
        <v>1346</v>
      </c>
      <c r="D226" s="7"/>
      <c r="E226" s="8"/>
      <c r="F226" s="8"/>
      <c r="G226" s="8"/>
      <c r="H226" s="8">
        <v>4631743.229004</v>
      </c>
      <c r="I226" s="8">
        <f>H226*RPI_inc</f>
        <v>4759583.275664408</v>
      </c>
      <c r="J226" s="8">
        <v>177718.24988</v>
      </c>
      <c r="K226" s="8">
        <f>J226*RPI_inc</f>
        <v>182623.42450513798</v>
      </c>
      <c r="L226" s="7"/>
      <c r="M226" s="8"/>
      <c r="N226" s="8"/>
      <c r="O226" s="8"/>
      <c r="P226" s="8"/>
      <c r="Q226" s="8"/>
      <c r="R226" s="8"/>
      <c r="S226" s="8"/>
      <c r="T226" s="8"/>
      <c r="U226" s="8"/>
      <c r="V226" s="7"/>
      <c r="W226" s="8"/>
      <c r="X226" s="7"/>
      <c r="Y226" s="8"/>
      <c r="Z226" s="15">
        <f>D226+F226+H226+J226+L226+N226+P226+R226+T226+V226+X226</f>
        <v>4809461.478884</v>
      </c>
      <c r="AC226" s="15">
        <f>E226+G226+I226+K226+M226+O226+Q226+S226+U226+W226+Y226</f>
        <v>4942206.700169546</v>
      </c>
      <c r="AF226" s="51"/>
      <c r="AG226" s="7"/>
      <c r="AH226" s="8"/>
      <c r="AI226" s="8"/>
      <c r="AJ226" s="8"/>
      <c r="AK226" s="8">
        <v>5851729.565233</v>
      </c>
      <c r="AL226" s="8">
        <f>AK226/$AK$680*$AL$680</f>
        <v>4825094.761009152</v>
      </c>
      <c r="AM226" s="8">
        <v>256684.808366</v>
      </c>
      <c r="AN226" s="8">
        <f>AM226/$AM$680*$AN$680</f>
        <v>251634.20703620586</v>
      </c>
      <c r="AO226" s="7"/>
      <c r="AP226" s="8"/>
      <c r="AQ226" s="8"/>
      <c r="AR226" s="8"/>
      <c r="AS226" s="8"/>
      <c r="AT226" s="8"/>
      <c r="AU226" s="7"/>
      <c r="AV226" s="8"/>
      <c r="AW226" s="7"/>
      <c r="AX226" s="8"/>
      <c r="AY226" s="8"/>
      <c r="AZ226" s="8"/>
      <c r="BA226" s="8">
        <v>160353.834492</v>
      </c>
      <c r="BB226" s="8">
        <f>BA226/$BA$680*$BB$680</f>
        <v>160353.834492</v>
      </c>
      <c r="BC226" s="8">
        <v>14089.746132</v>
      </c>
      <c r="BD226" s="8">
        <f>AG226+AI226+AK226+AM226+AO226+AQ226+AS226+AU226+AW226+AY226+BA226+BC226</f>
        <v>6282857.9542229995</v>
      </c>
      <c r="BG226" s="8">
        <f>AH226+AJ226+AL226+AN226+AP226+AR226+AT226+AV226+AX226+AZ226+BB226</f>
        <v>5237082.802537357</v>
      </c>
      <c r="BJ226" s="52"/>
      <c r="BK226" s="8">
        <f t="shared" si="6"/>
        <v>11092319.433107</v>
      </c>
      <c r="BL226" s="8">
        <f t="shared" si="7"/>
        <v>10179289.502706904</v>
      </c>
    </row>
    <row r="227" spans="1:64" ht="12.75">
      <c r="A227" t="s">
        <v>857</v>
      </c>
      <c r="B227" t="s">
        <v>223</v>
      </c>
      <c r="L227"/>
      <c r="V227"/>
      <c r="X227"/>
      <c r="Z227" s="12">
        <f>Z228+Z229</f>
        <v>64084035.47113299</v>
      </c>
      <c r="AC227" s="12">
        <f>AC228+AC229</f>
        <v>65852809.27394559</v>
      </c>
      <c r="AF227" s="51"/>
      <c r="AG227"/>
      <c r="AO227"/>
      <c r="AU227"/>
      <c r="AW227"/>
      <c r="BD227" s="1">
        <f>BD228+BD229</f>
        <v>80623276.73988901</v>
      </c>
      <c r="BG227" s="1">
        <f>BG228+BG229</f>
        <v>61746750.15512421</v>
      </c>
      <c r="BJ227" s="52"/>
      <c r="BK227" s="1">
        <f t="shared" si="6"/>
        <v>144707312.21102202</v>
      </c>
      <c r="BL227" s="1">
        <f t="shared" si="7"/>
        <v>127599559.4290698</v>
      </c>
    </row>
    <row r="228" spans="1:64" ht="12.75">
      <c r="A228" s="5" t="s">
        <v>858</v>
      </c>
      <c r="B228" s="5" t="s">
        <v>224</v>
      </c>
      <c r="C228" s="5" t="s">
        <v>1346</v>
      </c>
      <c r="D228" s="6">
        <v>41468457.264749</v>
      </c>
      <c r="E228" s="6">
        <f>D228*RPI_inc</f>
        <v>42613021.90262955</v>
      </c>
      <c r="F228" s="6"/>
      <c r="G228" s="6"/>
      <c r="H228" s="6"/>
      <c r="I228" s="6"/>
      <c r="J228" s="6">
        <v>2610691.206314</v>
      </c>
      <c r="K228" s="6">
        <f>J228*RPI_inc</f>
        <v>2682748.5007557874</v>
      </c>
      <c r="L228" s="6">
        <v>7074329.109479</v>
      </c>
      <c r="M228" s="6">
        <f>L228*RPI_inc</f>
        <v>7269586.600823431</v>
      </c>
      <c r="N228" s="6"/>
      <c r="O228" s="6"/>
      <c r="P228" s="6"/>
      <c r="Q228" s="6"/>
      <c r="R228" s="6"/>
      <c r="S228" s="6"/>
      <c r="T228" s="6"/>
      <c r="U228" s="6"/>
      <c r="V228" s="6">
        <v>64187.352221</v>
      </c>
      <c r="W228" s="6">
        <f>V228*RPI_inc</f>
        <v>65958.97765385138</v>
      </c>
      <c r="X228" s="6">
        <v>8233644.417255</v>
      </c>
      <c r="Y228" s="6">
        <f>X228*RPI_inc</f>
        <v>8460899.995650573</v>
      </c>
      <c r="Z228" s="14">
        <f>D228+F228+H228+J228+L228+N228+P228+R228+T228+V228+X228</f>
        <v>59451309.350017995</v>
      </c>
      <c r="AC228" s="14">
        <f>E228+G228+I228+K228+M228+O228+Q228+S228+U228+W228+Y228</f>
        <v>61092215.977513194</v>
      </c>
      <c r="AF228" s="51"/>
      <c r="AG228" s="6">
        <v>49549067.748127</v>
      </c>
      <c r="AH228" s="6">
        <f>AG228/$AG$680*$AH$680</f>
        <v>33708717.672407575</v>
      </c>
      <c r="AI228" s="6"/>
      <c r="AJ228" s="6"/>
      <c r="AK228" s="6"/>
      <c r="AL228" s="6"/>
      <c r="AM228" s="6">
        <v>3770714.445169</v>
      </c>
      <c r="AN228" s="6">
        <f>AM228/$AM$680*$AN$680</f>
        <v>3696520.824158559</v>
      </c>
      <c r="AO228" s="6">
        <v>8948444.945506</v>
      </c>
      <c r="AP228" s="6">
        <f>AO228/$AO$680*$AP$680</f>
        <v>7385183.443009365</v>
      </c>
      <c r="AQ228" s="6"/>
      <c r="AR228" s="6"/>
      <c r="AS228" s="6"/>
      <c r="AT228" s="6"/>
      <c r="AU228" s="6">
        <v>91054.878438</v>
      </c>
      <c r="AV228" s="6">
        <f>AU228/$AU$680*$AV$680</f>
        <v>89230.72598084435</v>
      </c>
      <c r="AW228" s="6">
        <v>12174883.544786</v>
      </c>
      <c r="AX228" s="6">
        <f>AW228/$AW$680*$AX$680</f>
        <v>11940890.39929837</v>
      </c>
      <c r="AY228" s="6"/>
      <c r="AZ228" s="6"/>
      <c r="BA228" s="6"/>
      <c r="BB228" s="6"/>
      <c r="BC228" s="6">
        <v>174167.910411</v>
      </c>
      <c r="BD228" s="6">
        <f>AG228+AI228+AK228+AM228+AO228+AQ228+AS228+AU228+AW228+AY228+BA228+BC228</f>
        <v>74708333.47243701</v>
      </c>
      <c r="BG228" s="6">
        <f>AH228+AJ228+AL228+AN228+AP228+AR228+AT228+AV228+AX228+AZ228+BB228</f>
        <v>56820543.06485471</v>
      </c>
      <c r="BJ228" s="52"/>
      <c r="BK228" s="6">
        <f t="shared" si="6"/>
        <v>134159642.822455</v>
      </c>
      <c r="BL228" s="6">
        <f t="shared" si="7"/>
        <v>117912759.0423679</v>
      </c>
    </row>
    <row r="229" spans="1:64" ht="12.75">
      <c r="A229" s="7" t="s">
        <v>859</v>
      </c>
      <c r="B229" s="7" t="s">
        <v>225</v>
      </c>
      <c r="C229" s="7" t="s">
        <v>1346</v>
      </c>
      <c r="D229" s="7"/>
      <c r="E229" s="8"/>
      <c r="F229" s="8"/>
      <c r="G229" s="8"/>
      <c r="H229" s="8">
        <v>4365232.831597</v>
      </c>
      <c r="I229" s="8">
        <f>H229*RPI_inc</f>
        <v>4485716.96495318</v>
      </c>
      <c r="J229" s="8">
        <v>267493.289518</v>
      </c>
      <c r="K229" s="8">
        <f>J229*RPI_inc</f>
        <v>274876.3314792187</v>
      </c>
      <c r="L229" s="7"/>
      <c r="M229" s="8"/>
      <c r="N229" s="8"/>
      <c r="O229" s="8"/>
      <c r="P229" s="8"/>
      <c r="Q229" s="8"/>
      <c r="R229" s="8"/>
      <c r="S229" s="8"/>
      <c r="T229" s="8"/>
      <c r="U229" s="8"/>
      <c r="V229" s="7"/>
      <c r="W229" s="8"/>
      <c r="X229" s="7"/>
      <c r="Y229" s="8"/>
      <c r="Z229" s="15">
        <f>D229+F229+H229+J229+L229+N229+P229+R229+T229+V229+X229</f>
        <v>4632726.121115</v>
      </c>
      <c r="AC229" s="15">
        <f>E229+G229+I229+K229+M229+O229+Q229+S229+U229+W229+Y229</f>
        <v>4760593.296432399</v>
      </c>
      <c r="AF229" s="51"/>
      <c r="AG229" s="7"/>
      <c r="AH229" s="8"/>
      <c r="AI229" s="8"/>
      <c r="AJ229" s="8"/>
      <c r="AK229" s="8">
        <v>5515021.182484</v>
      </c>
      <c r="AL229" s="8">
        <f>AK229/$AK$680*$AL$680</f>
        <v>4547458.920958952</v>
      </c>
      <c r="AM229" s="8">
        <v>386350.100821</v>
      </c>
      <c r="AN229" s="8">
        <f>AM229/$AM$680*$AN$680</f>
        <v>378748.1693105448</v>
      </c>
      <c r="AO229" s="7"/>
      <c r="AP229" s="8"/>
      <c r="AQ229" s="8"/>
      <c r="AR229" s="8"/>
      <c r="AS229" s="8"/>
      <c r="AT229" s="8"/>
      <c r="AU229" s="7"/>
      <c r="AV229" s="8"/>
      <c r="AW229" s="7"/>
      <c r="AX229" s="8"/>
      <c r="AY229" s="8"/>
      <c r="AZ229" s="8"/>
      <c r="BA229" s="8"/>
      <c r="BB229" s="8"/>
      <c r="BC229" s="8">
        <v>13571.984147</v>
      </c>
      <c r="BD229" s="8">
        <f>AG229+AI229+AK229+AM229+AO229+AQ229+AS229+AU229+AW229+AY229+BA229+BC229</f>
        <v>5914943.267452</v>
      </c>
      <c r="BG229" s="8">
        <f>AH229+AJ229+AL229+AN229+AP229+AR229+AT229+AV229+AX229+AZ229+BB229</f>
        <v>4926207.090269497</v>
      </c>
      <c r="BJ229" s="52"/>
      <c r="BK229" s="8">
        <f t="shared" si="6"/>
        <v>10547669.388567</v>
      </c>
      <c r="BL229" s="8">
        <f t="shared" si="7"/>
        <v>9686800.386701897</v>
      </c>
    </row>
    <row r="230" spans="1:64" ht="12.75">
      <c r="A230" t="s">
        <v>860</v>
      </c>
      <c r="B230" t="s">
        <v>226</v>
      </c>
      <c r="L230"/>
      <c r="V230"/>
      <c r="X230"/>
      <c r="Z230" s="12">
        <f>Z231+Z232</f>
        <v>91469076.790763</v>
      </c>
      <c r="AC230" s="12">
        <f>AC231+AC232</f>
        <v>93993700.99093266</v>
      </c>
      <c r="AF230" s="51"/>
      <c r="AG230"/>
      <c r="AO230"/>
      <c r="AU230"/>
      <c r="AW230"/>
      <c r="BD230" s="1">
        <f>BD231+BD232</f>
        <v>116017436.25165698</v>
      </c>
      <c r="BG230" s="1">
        <f>BG231+BG232</f>
        <v>85973276.69633044</v>
      </c>
      <c r="BJ230" s="52"/>
      <c r="BK230" s="1">
        <f t="shared" si="6"/>
        <v>207486513.04241997</v>
      </c>
      <c r="BL230" s="1">
        <f t="shared" si="7"/>
        <v>179966977.6872631</v>
      </c>
    </row>
    <row r="231" spans="1:64" ht="12.75">
      <c r="A231" s="5" t="s">
        <v>861</v>
      </c>
      <c r="B231" s="5" t="s">
        <v>227</v>
      </c>
      <c r="C231" s="5" t="s">
        <v>1346</v>
      </c>
      <c r="D231" s="6">
        <v>70019999.626373</v>
      </c>
      <c r="E231" s="6">
        <f>D231*RPI_inc</f>
        <v>71952611.08102873</v>
      </c>
      <c r="F231" s="6"/>
      <c r="G231" s="6"/>
      <c r="H231" s="6"/>
      <c r="I231" s="6"/>
      <c r="J231" s="6">
        <v>2750527.706259</v>
      </c>
      <c r="K231" s="6">
        <f>J231*RPI_inc</f>
        <v>2826444.6068563825</v>
      </c>
      <c r="L231" s="6">
        <v>7876090.412621</v>
      </c>
      <c r="M231" s="6">
        <f>L231*RPI_inc</f>
        <v>8093477.196833469</v>
      </c>
      <c r="N231" s="6"/>
      <c r="O231" s="6"/>
      <c r="P231" s="6"/>
      <c r="Q231" s="6"/>
      <c r="R231" s="6"/>
      <c r="S231" s="6"/>
      <c r="T231" s="6"/>
      <c r="U231" s="6"/>
      <c r="V231" s="6">
        <v>70337.282542</v>
      </c>
      <c r="W231" s="6">
        <f>V231*RPI_inc</f>
        <v>72278.65127458175</v>
      </c>
      <c r="X231" s="6">
        <v>5886585.009681</v>
      </c>
      <c r="Y231" s="6">
        <f>X231*RPI_inc</f>
        <v>6049059.755171134</v>
      </c>
      <c r="Z231" s="14">
        <f>D231+F231+H231+J231+L231+N231+P231+R231+T231+V231+X231</f>
        <v>86603540.037476</v>
      </c>
      <c r="AC231" s="14">
        <f>E231+G231+I231+K231+M231+O231+Q231+S231+U231+W231+Y231</f>
        <v>88993871.29116428</v>
      </c>
      <c r="AF231" s="51"/>
      <c r="AG231" s="6">
        <v>83664209.716338</v>
      </c>
      <c r="AH231" s="6">
        <f>AG231/$AG$680*$AH$680</f>
        <v>56917583.978555135</v>
      </c>
      <c r="AI231" s="6"/>
      <c r="AJ231" s="6"/>
      <c r="AK231" s="6"/>
      <c r="AL231" s="6"/>
      <c r="AM231" s="6">
        <v>3972685.290679</v>
      </c>
      <c r="AN231" s="6">
        <f>AM231/$AM$680*$AN$680</f>
        <v>3894517.635414619</v>
      </c>
      <c r="AO231" s="6">
        <v>9962607.104146</v>
      </c>
      <c r="AP231" s="6">
        <f>AO231/$AO$680*$AP$680</f>
        <v>8222175.079894409</v>
      </c>
      <c r="AQ231" s="6"/>
      <c r="AR231" s="6"/>
      <c r="AS231" s="6"/>
      <c r="AT231" s="6"/>
      <c r="AU231" s="6">
        <v>99779.04509</v>
      </c>
      <c r="AV231" s="6">
        <f>AU231/$AU$680*$AV$680</f>
        <v>97780.11660427914</v>
      </c>
      <c r="AW231" s="6">
        <v>8704345.650287</v>
      </c>
      <c r="AX231" s="6">
        <f>AW231/$AW$680*$AX$680</f>
        <v>8537053.929538306</v>
      </c>
      <c r="AY231" s="6">
        <v>235681.783824</v>
      </c>
      <c r="AZ231" s="6">
        <f>AY231/$AY$680*$AZ$680</f>
        <v>235681.78382385118</v>
      </c>
      <c r="BA231" s="6">
        <v>2738535.233751</v>
      </c>
      <c r="BB231" s="6">
        <f>BA231/$BA$680*$BB$680</f>
        <v>2738535.2337509994</v>
      </c>
      <c r="BC231" s="6">
        <v>253712.790642</v>
      </c>
      <c r="BD231" s="6">
        <f>AG231+AI231+AK231+AM231+AO231+AQ231+AS231+AU231+AW231+AY231+BA231+BC231</f>
        <v>109631556.61475699</v>
      </c>
      <c r="BG231" s="6">
        <f>AH231+AJ231+AL231+AN231+AP231+AR231+AT231+AV231+AX231+AZ231+BB231</f>
        <v>80643327.7575816</v>
      </c>
      <c r="BJ231" s="52"/>
      <c r="BK231" s="6">
        <f t="shared" si="6"/>
        <v>196235096.652233</v>
      </c>
      <c r="BL231" s="6">
        <f t="shared" si="7"/>
        <v>169637199.04874587</v>
      </c>
    </row>
    <row r="232" spans="1:64" ht="12.75">
      <c r="A232" s="7" t="s">
        <v>862</v>
      </c>
      <c r="B232" s="7" t="s">
        <v>228</v>
      </c>
      <c r="C232" s="7" t="s">
        <v>1346</v>
      </c>
      <c r="D232" s="7"/>
      <c r="E232" s="8"/>
      <c r="F232" s="8"/>
      <c r="G232" s="8"/>
      <c r="H232" s="8">
        <v>4675201.991743</v>
      </c>
      <c r="I232" s="8">
        <f>H232*RPI_inc</f>
        <v>4804241.537162659</v>
      </c>
      <c r="J232" s="8">
        <v>190334.761544</v>
      </c>
      <c r="K232" s="8">
        <f>J232*RPI_inc</f>
        <v>195588.162605724</v>
      </c>
      <c r="L232" s="7"/>
      <c r="M232" s="8"/>
      <c r="N232" s="8"/>
      <c r="O232" s="8"/>
      <c r="P232" s="8"/>
      <c r="Q232" s="8"/>
      <c r="R232" s="8"/>
      <c r="S232" s="8"/>
      <c r="T232" s="8"/>
      <c r="U232" s="8"/>
      <c r="V232" s="7"/>
      <c r="W232" s="8"/>
      <c r="X232" s="7"/>
      <c r="Y232" s="8"/>
      <c r="Z232" s="15">
        <f>D232+F232+H232+J232+L232+N232+P232+R232+T232+V232+X232</f>
        <v>4865536.753287001</v>
      </c>
      <c r="AC232" s="15">
        <f>E232+G232+I232+K232+M232+O232+Q232+S232+U232+W232+Y232</f>
        <v>4999829.699768383</v>
      </c>
      <c r="AF232" s="51"/>
      <c r="AG232" s="7"/>
      <c r="AH232" s="8"/>
      <c r="AI232" s="8"/>
      <c r="AJ232" s="8"/>
      <c r="AK232" s="8">
        <v>5906635.226927</v>
      </c>
      <c r="AL232" s="8">
        <f>AK232/$AK$680*$AL$680</f>
        <v>4870367.704270828</v>
      </c>
      <c r="AM232" s="8">
        <v>274907.286253</v>
      </c>
      <c r="AN232" s="8">
        <f>AM232/$AM$680*$AN$680</f>
        <v>269498.13440502714</v>
      </c>
      <c r="AO232" s="7"/>
      <c r="AP232" s="8"/>
      <c r="AQ232" s="8"/>
      <c r="AR232" s="8"/>
      <c r="AS232" s="8"/>
      <c r="AT232" s="8"/>
      <c r="AU232" s="7"/>
      <c r="AV232" s="8"/>
      <c r="AW232" s="7"/>
      <c r="AX232" s="8"/>
      <c r="AY232" s="8">
        <v>19109.333824</v>
      </c>
      <c r="AZ232" s="8">
        <f>AY232/$AY$680*$AZ$680</f>
        <v>19109.333823987934</v>
      </c>
      <c r="BA232" s="8">
        <v>170973.766249</v>
      </c>
      <c r="BB232" s="8">
        <f>BA232/$BA$680*$BB$680</f>
        <v>170973.766249</v>
      </c>
      <c r="BC232" s="8">
        <v>14254.023647</v>
      </c>
      <c r="BD232" s="8">
        <f>AG232+AI232+AK232+AM232+AO232+AQ232+AS232+AU232+AW232+AY232+BA232+BC232</f>
        <v>6385879.6369</v>
      </c>
      <c r="BG232" s="8">
        <f>AH232+AJ232+AL232+AN232+AP232+AR232+AT232+AV232+AX232+AZ232+BB232</f>
        <v>5329948.938748843</v>
      </c>
      <c r="BJ232" s="52"/>
      <c r="BK232" s="8">
        <f t="shared" si="6"/>
        <v>11251416.390187</v>
      </c>
      <c r="BL232" s="8">
        <f t="shared" si="7"/>
        <v>10329778.638517227</v>
      </c>
    </row>
    <row r="233" spans="1:64" ht="12.75">
      <c r="A233" t="s">
        <v>863</v>
      </c>
      <c r="B233" t="s">
        <v>229</v>
      </c>
      <c r="L233"/>
      <c r="V233"/>
      <c r="X233"/>
      <c r="Z233" s="12">
        <f>Z234+Z235</f>
        <v>102527538.16313702</v>
      </c>
      <c r="AC233" s="12">
        <f>AC234+AC235</f>
        <v>105357385.28865883</v>
      </c>
      <c r="AF233" s="51"/>
      <c r="AG233"/>
      <c r="AO233"/>
      <c r="AU233"/>
      <c r="AW233"/>
      <c r="BD233" s="1">
        <f>BD234+BD235</f>
        <v>133464589.325503</v>
      </c>
      <c r="BG233" s="1">
        <f>BG234+BG235</f>
        <v>108976490.09106764</v>
      </c>
      <c r="BJ233" s="52"/>
      <c r="BK233" s="1">
        <f t="shared" si="6"/>
        <v>235992127.48864</v>
      </c>
      <c r="BL233" s="1">
        <f t="shared" si="7"/>
        <v>214333875.37972647</v>
      </c>
    </row>
    <row r="234" spans="1:64" ht="12.75">
      <c r="A234" s="5" t="s">
        <v>864</v>
      </c>
      <c r="B234" s="5" t="s">
        <v>230</v>
      </c>
      <c r="C234" s="5" t="s">
        <v>1346</v>
      </c>
      <c r="D234" s="6">
        <v>49518553.603284</v>
      </c>
      <c r="E234" s="6">
        <f>D234*RPI_inc</f>
        <v>50885307.73670798</v>
      </c>
      <c r="F234" s="6"/>
      <c r="G234" s="6"/>
      <c r="H234" s="6"/>
      <c r="I234" s="6"/>
      <c r="J234" s="6">
        <v>4727942.818462</v>
      </c>
      <c r="K234" s="6">
        <f>J234*RPI_inc</f>
        <v>4858438.055489614</v>
      </c>
      <c r="L234" s="6">
        <v>10036157.194819</v>
      </c>
      <c r="M234" s="6">
        <f>L234*RPI_inc</f>
        <v>10313163.656671753</v>
      </c>
      <c r="N234" s="6"/>
      <c r="O234" s="6"/>
      <c r="P234" s="6"/>
      <c r="Q234" s="6"/>
      <c r="R234" s="6"/>
      <c r="S234" s="6"/>
      <c r="T234" s="6"/>
      <c r="U234" s="6"/>
      <c r="V234" s="6">
        <v>88379.79335</v>
      </c>
      <c r="W234" s="6">
        <f>V234*RPI_inc</f>
        <v>90819.15070360935</v>
      </c>
      <c r="X234" s="6">
        <v>27761152.426846</v>
      </c>
      <c r="Y234" s="6">
        <f>X234*RPI_inc</f>
        <v>28527383.810177207</v>
      </c>
      <c r="Z234" s="14">
        <f>D234+F234+H234+J234+L234+N234+P234+R234+T234+V234+X234</f>
        <v>92132185.83676101</v>
      </c>
      <c r="AC234" s="14">
        <f>E234+G234+I234+K234+M234+O234+Q234+S234+U234+W234+Y234</f>
        <v>94675112.40975016</v>
      </c>
      <c r="AF234" s="51"/>
      <c r="AG234" s="6">
        <v>59167818.846353</v>
      </c>
      <c r="AH234" s="6">
        <f>AG234/$AG$680*$AH$680</f>
        <v>40252448.56113892</v>
      </c>
      <c r="AI234" s="6"/>
      <c r="AJ234" s="6"/>
      <c r="AK234" s="6"/>
      <c r="AL234" s="6"/>
      <c r="AM234" s="6">
        <v>6828736.481126</v>
      </c>
      <c r="AN234" s="6">
        <f>AM234/$AM$680*$AN$680</f>
        <v>6694372.37219435</v>
      </c>
      <c r="AO234" s="6">
        <v>12694914.066402</v>
      </c>
      <c r="AP234" s="6">
        <f>AO234/$AO$680*$AP$680</f>
        <v>10477157.734618803</v>
      </c>
      <c r="AQ234" s="6"/>
      <c r="AR234" s="6"/>
      <c r="AS234" s="6"/>
      <c r="AT234" s="6"/>
      <c r="AU234" s="6">
        <v>125373.785667</v>
      </c>
      <c r="AV234" s="6">
        <f>AU234/$AU$680*$AV$680</f>
        <v>122862.10366697308</v>
      </c>
      <c r="AW234" s="6">
        <v>41049719.994902</v>
      </c>
      <c r="AX234" s="6">
        <f>AW234/$AW$680*$AX$680</f>
        <v>40260771.74191381</v>
      </c>
      <c r="AY234" s="6"/>
      <c r="AZ234" s="6"/>
      <c r="BA234" s="6"/>
      <c r="BB234" s="6"/>
      <c r="BC234" s="6">
        <v>269909.451352</v>
      </c>
      <c r="BD234" s="6">
        <f>AG234+AI234+AK234+AM234+AO234+AQ234+AS234+AU234+AW234+AY234+BA234+BC234</f>
        <v>120136472.62580201</v>
      </c>
      <c r="BG234" s="6">
        <f>AH234+AJ234+AL234+AN234+AP234+AR234+AT234+AV234+AX234+AZ234+BB234</f>
        <v>97807612.51353286</v>
      </c>
      <c r="BJ234" s="52"/>
      <c r="BK234" s="6">
        <f t="shared" si="6"/>
        <v>212268658.46256304</v>
      </c>
      <c r="BL234" s="6">
        <f t="shared" si="7"/>
        <v>192482724.92328304</v>
      </c>
    </row>
    <row r="235" spans="1:64" ht="12.75">
      <c r="A235" s="7" t="s">
        <v>865</v>
      </c>
      <c r="B235" s="7" t="s">
        <v>231</v>
      </c>
      <c r="C235" s="7" t="s">
        <v>1346</v>
      </c>
      <c r="D235" s="7"/>
      <c r="E235" s="8"/>
      <c r="F235" s="8"/>
      <c r="G235" s="8"/>
      <c r="H235" s="8">
        <v>9487820.750313</v>
      </c>
      <c r="I235" s="8">
        <f>H235*RPI_inc</f>
        <v>9749692.660618879</v>
      </c>
      <c r="J235" s="8">
        <v>907531.576063</v>
      </c>
      <c r="K235" s="8">
        <f>J235*RPI_inc</f>
        <v>932580.218289792</v>
      </c>
      <c r="L235" s="7"/>
      <c r="M235" s="8"/>
      <c r="N235" s="8"/>
      <c r="O235" s="8"/>
      <c r="P235" s="8"/>
      <c r="Q235" s="8"/>
      <c r="R235" s="8"/>
      <c r="S235" s="8"/>
      <c r="T235" s="8"/>
      <c r="U235" s="8"/>
      <c r="V235" s="7"/>
      <c r="W235" s="8"/>
      <c r="X235" s="7"/>
      <c r="Y235" s="8"/>
      <c r="Z235" s="15">
        <f>D235+F235+H235+J235+L235+N235+P235+R235+T235+V235+X235</f>
        <v>10395352.326376</v>
      </c>
      <c r="AC235" s="15">
        <f>E235+G235+I235+K235+M235+O235+Q235+S235+U235+W235+Y235</f>
        <v>10682272.878908671</v>
      </c>
      <c r="AF235" s="51"/>
      <c r="AG235" s="7"/>
      <c r="AH235" s="8"/>
      <c r="AI235" s="8"/>
      <c r="AJ235" s="8"/>
      <c r="AK235" s="8">
        <v>11986882.357072</v>
      </c>
      <c r="AL235" s="8">
        <f>AK235/$AK$680*$AL$680</f>
        <v>9883888.620823203</v>
      </c>
      <c r="AM235" s="8">
        <v>1310780.231316</v>
      </c>
      <c r="AN235" s="8">
        <f>AM235/$AM$680*$AN$680</f>
        <v>1284988.956711572</v>
      </c>
      <c r="AO235" s="7"/>
      <c r="AP235" s="8"/>
      <c r="AQ235" s="8"/>
      <c r="AR235" s="8"/>
      <c r="AS235" s="8"/>
      <c r="AT235" s="8"/>
      <c r="AU235" s="7"/>
      <c r="AV235" s="8"/>
      <c r="AW235" s="7"/>
      <c r="AX235" s="8"/>
      <c r="AY235" s="8"/>
      <c r="AZ235" s="8"/>
      <c r="BA235" s="8"/>
      <c r="BB235" s="8"/>
      <c r="BC235" s="8">
        <v>30454.111313</v>
      </c>
      <c r="BD235" s="8">
        <f>AG235+AI235+AK235+AM235+AO235+AQ235+AS235+AU235+AW235+AY235+BA235+BC235</f>
        <v>13328116.699701</v>
      </c>
      <c r="BG235" s="8">
        <f>AH235+AJ235+AL235+AN235+AP235+AR235+AT235+AV235+AX235+AZ235+BB235</f>
        <v>11168877.577534774</v>
      </c>
      <c r="BJ235" s="52"/>
      <c r="BK235" s="8">
        <f t="shared" si="6"/>
        <v>23723469.026077002</v>
      </c>
      <c r="BL235" s="8">
        <f t="shared" si="7"/>
        <v>21851150.456443444</v>
      </c>
    </row>
    <row r="236" spans="1:64" ht="12.75">
      <c r="A236" t="s">
        <v>866</v>
      </c>
      <c r="B236" t="s">
        <v>232</v>
      </c>
      <c r="L236"/>
      <c r="V236"/>
      <c r="X236"/>
      <c r="Z236" s="12">
        <f>Z237+Z238</f>
        <v>57084029.045976005</v>
      </c>
      <c r="AC236" s="12">
        <f>AC237+AC238</f>
        <v>58659596.7266505</v>
      </c>
      <c r="AF236" s="51"/>
      <c r="AG236"/>
      <c r="AO236"/>
      <c r="AU236"/>
      <c r="AW236"/>
      <c r="BD236" s="1">
        <f>BD237+BD238</f>
        <v>73400999.345902</v>
      </c>
      <c r="BG236" s="1">
        <f>BG237+BG238</f>
        <v>55562880.10434002</v>
      </c>
      <c r="BJ236" s="52"/>
      <c r="BK236" s="1">
        <f t="shared" si="6"/>
        <v>130485028.39187801</v>
      </c>
      <c r="BL236" s="1">
        <f t="shared" si="7"/>
        <v>114222476.83099052</v>
      </c>
    </row>
    <row r="237" spans="1:64" ht="12.75">
      <c r="A237" s="5" t="s">
        <v>867</v>
      </c>
      <c r="B237" s="5" t="s">
        <v>233</v>
      </c>
      <c r="C237" s="5" t="s">
        <v>1346</v>
      </c>
      <c r="D237" s="6">
        <v>40302502.931922</v>
      </c>
      <c r="E237" s="6">
        <f>D237*RPI_inc</f>
        <v>41414886.24002176</v>
      </c>
      <c r="F237" s="6"/>
      <c r="G237" s="6"/>
      <c r="H237" s="6"/>
      <c r="I237" s="6"/>
      <c r="J237" s="6">
        <v>2179234.426155</v>
      </c>
      <c r="K237" s="6">
        <f>J237*RPI_inc</f>
        <v>2239383.1470467513</v>
      </c>
      <c r="L237" s="6">
        <v>5749832.086546</v>
      </c>
      <c r="M237" s="6">
        <f>L237*RPI_inc</f>
        <v>5908532.3352192445</v>
      </c>
      <c r="N237" s="6"/>
      <c r="O237" s="6"/>
      <c r="P237" s="6"/>
      <c r="Q237" s="6"/>
      <c r="R237" s="6"/>
      <c r="S237" s="6"/>
      <c r="T237" s="6"/>
      <c r="U237" s="6"/>
      <c r="V237" s="6">
        <v>58037.4219</v>
      </c>
      <c r="W237" s="6">
        <f>V237*RPI_inc</f>
        <v>59639.30403312102</v>
      </c>
      <c r="X237" s="6">
        <v>5024343.192877</v>
      </c>
      <c r="Y237" s="6">
        <f>X237*RPI_inc</f>
        <v>5163019.331958531</v>
      </c>
      <c r="Z237" s="14">
        <f>D237+F237+H237+J237+L237+N237+P237+R237+T237+V237+X237</f>
        <v>53313950.05940001</v>
      </c>
      <c r="AC237" s="14">
        <f>E237+G237+I237+K237+M237+O237+Q237+S237+U237+W237+Y237</f>
        <v>54785460.35827941</v>
      </c>
      <c r="AF237" s="51"/>
      <c r="AG237" s="6">
        <v>48155913.67298</v>
      </c>
      <c r="AH237" s="6">
        <f>AG237/$AG$680*$AH$680</f>
        <v>32760941.265553396</v>
      </c>
      <c r="AI237" s="6"/>
      <c r="AJ237" s="6"/>
      <c r="AK237" s="6"/>
      <c r="AL237" s="6"/>
      <c r="AM237" s="6">
        <v>3147546.025451</v>
      </c>
      <c r="AN237" s="6">
        <f>AM237/$AM$680*$AN$680</f>
        <v>3085614.038735744</v>
      </c>
      <c r="AO237" s="6">
        <v>7273065.060461</v>
      </c>
      <c r="AP237" s="6">
        <f>AO237/$AO$680*$AP$680</f>
        <v>6002486.464580826</v>
      </c>
      <c r="AQ237" s="6"/>
      <c r="AR237" s="6"/>
      <c r="AS237" s="6"/>
      <c r="AT237" s="6"/>
      <c r="AU237" s="6">
        <v>82330.711786</v>
      </c>
      <c r="AV237" s="6">
        <f>AU237/$AU$680*$AV$680</f>
        <v>80681.33535740955</v>
      </c>
      <c r="AW237" s="6">
        <v>7429370.296114</v>
      </c>
      <c r="AX237" s="6">
        <f>AW237/$AW$680*$AX$680</f>
        <v>7286582.751725159</v>
      </c>
      <c r="AY237" s="6"/>
      <c r="AZ237" s="6"/>
      <c r="BA237" s="6">
        <v>2165537.330951</v>
      </c>
      <c r="BB237" s="6">
        <f>BA237/$BA$680*$BB$680</f>
        <v>2165537.330951</v>
      </c>
      <c r="BC237" s="6">
        <v>156187.969266</v>
      </c>
      <c r="BD237" s="6">
        <f>AG237+AI237+AK237+AM237+AO237+AQ237+AS237+AU237+AW237+AY237+BA237+BC237</f>
        <v>68409951.067009</v>
      </c>
      <c r="BG237" s="6">
        <f>AH237+AJ237+AL237+AN237+AP237+AR237+AT237+AV237+AX237+AZ237+BB237</f>
        <v>51381843.18690354</v>
      </c>
      <c r="BJ237" s="52"/>
      <c r="BK237" s="6">
        <f t="shared" si="6"/>
        <v>121723901.12640901</v>
      </c>
      <c r="BL237" s="6">
        <f t="shared" si="7"/>
        <v>106167303.54518294</v>
      </c>
    </row>
    <row r="238" spans="1:64" ht="12.75">
      <c r="A238" s="7" t="s">
        <v>868</v>
      </c>
      <c r="B238" s="7" t="s">
        <v>234</v>
      </c>
      <c r="C238" s="7" t="s">
        <v>1346</v>
      </c>
      <c r="D238" s="7"/>
      <c r="E238" s="8"/>
      <c r="F238" s="8"/>
      <c r="G238" s="8"/>
      <c r="H238" s="8">
        <v>3580262.913259</v>
      </c>
      <c r="I238" s="8">
        <f>H238*RPI_inc</f>
        <v>3679081.2102279323</v>
      </c>
      <c r="J238" s="8">
        <v>189816.073317</v>
      </c>
      <c r="K238" s="8">
        <f>J238*RPI_inc</f>
        <v>195055.15814315923</v>
      </c>
      <c r="L238" s="7"/>
      <c r="M238" s="8"/>
      <c r="N238" s="8"/>
      <c r="O238" s="8"/>
      <c r="P238" s="8"/>
      <c r="Q238" s="8"/>
      <c r="R238" s="8"/>
      <c r="S238" s="8"/>
      <c r="T238" s="8"/>
      <c r="U238" s="8"/>
      <c r="V238" s="7"/>
      <c r="W238" s="8"/>
      <c r="X238" s="7"/>
      <c r="Y238" s="8"/>
      <c r="Z238" s="15">
        <f>D238+F238+H238+J238+L238+N238+P238+R238+T238+V238+X238</f>
        <v>3770078.986576</v>
      </c>
      <c r="AC238" s="15">
        <f>E238+G238+I238+K238+M238+O238+Q238+S238+U238+W238+Y238</f>
        <v>3874136.368371092</v>
      </c>
      <c r="AF238" s="51"/>
      <c r="AG238" s="7"/>
      <c r="AH238" s="8"/>
      <c r="AI238" s="8"/>
      <c r="AJ238" s="8"/>
      <c r="AK238" s="8">
        <v>4523292.701035</v>
      </c>
      <c r="AL238" s="8">
        <f>AK238/$AK$680*$AL$680</f>
        <v>3729720.5332157034</v>
      </c>
      <c r="AM238" s="8">
        <v>274158.126342</v>
      </c>
      <c r="AN238" s="8">
        <f>AM238/$AM$680*$AN$680</f>
        <v>268763.7151717743</v>
      </c>
      <c r="AO238" s="7"/>
      <c r="AP238" s="8"/>
      <c r="AQ238" s="8"/>
      <c r="AR238" s="8"/>
      <c r="AS238" s="8"/>
      <c r="AT238" s="8"/>
      <c r="AU238" s="7"/>
      <c r="AV238" s="8"/>
      <c r="AW238" s="7"/>
      <c r="AX238" s="8"/>
      <c r="AY238" s="8"/>
      <c r="AZ238" s="8"/>
      <c r="BA238" s="8">
        <v>182552.669049</v>
      </c>
      <c r="BB238" s="8">
        <f>BA238/$BA$680*$BB$680</f>
        <v>182552.66904900002</v>
      </c>
      <c r="BC238" s="8">
        <v>11044.782467</v>
      </c>
      <c r="BD238" s="8">
        <f>AG238+AI238+AK238+AM238+AO238+AQ238+AS238+AU238+AW238+AY238+BA238+BC238</f>
        <v>4991048.278893001</v>
      </c>
      <c r="BG238" s="8">
        <f>AH238+AJ238+AL238+AN238+AP238+AR238+AT238+AV238+AX238+AZ238+BB238</f>
        <v>4181036.9174364777</v>
      </c>
      <c r="BJ238" s="52"/>
      <c r="BK238" s="8">
        <f t="shared" si="6"/>
        <v>8761127.265469002</v>
      </c>
      <c r="BL238" s="8">
        <f t="shared" si="7"/>
        <v>8055173.2858075695</v>
      </c>
    </row>
    <row r="239" spans="1:64" ht="12.75">
      <c r="A239" t="s">
        <v>869</v>
      </c>
      <c r="B239" t="s">
        <v>235</v>
      </c>
      <c r="L239"/>
      <c r="V239"/>
      <c r="X239"/>
      <c r="Z239" s="12">
        <f>Z240+Z241</f>
        <v>70586294.293194</v>
      </c>
      <c r="AC239" s="12">
        <f>AC240+AC241</f>
        <v>72534535.96158364</v>
      </c>
      <c r="AF239" s="51"/>
      <c r="AG239"/>
      <c r="AO239"/>
      <c r="AU239"/>
      <c r="AW239"/>
      <c r="BD239" s="1">
        <f>BD240+BD241</f>
        <v>92617309.83241402</v>
      </c>
      <c r="BG239" s="1">
        <f>BG240+BG241</f>
        <v>71721390.42174529</v>
      </c>
      <c r="BJ239" s="52"/>
      <c r="BK239" s="1">
        <f t="shared" si="6"/>
        <v>163203604.12560803</v>
      </c>
      <c r="BL239" s="1">
        <f t="shared" si="7"/>
        <v>144255926.3833289</v>
      </c>
    </row>
    <row r="240" spans="1:64" ht="12.75">
      <c r="A240" s="5" t="s">
        <v>870</v>
      </c>
      <c r="B240" s="5" t="s">
        <v>236</v>
      </c>
      <c r="C240" s="5" t="s">
        <v>1346</v>
      </c>
      <c r="D240" s="6">
        <v>46221067.290283</v>
      </c>
      <c r="E240" s="6">
        <f>D240*RPI_inc</f>
        <v>47496808.001055144</v>
      </c>
      <c r="F240" s="6"/>
      <c r="G240" s="6"/>
      <c r="H240" s="6"/>
      <c r="I240" s="6"/>
      <c r="J240" s="6">
        <v>3489142.085738</v>
      </c>
      <c r="K240" s="6">
        <f>J240*RPI_inc</f>
        <v>3585445.370482361</v>
      </c>
      <c r="L240" s="6">
        <v>7590987.675629</v>
      </c>
      <c r="M240" s="6">
        <f>L240*RPI_inc</f>
        <v>7800505.382175024</v>
      </c>
      <c r="N240" s="6"/>
      <c r="O240" s="6"/>
      <c r="P240" s="6"/>
      <c r="Q240" s="6"/>
      <c r="R240" s="6"/>
      <c r="S240" s="6"/>
      <c r="T240" s="6"/>
      <c r="U240" s="6"/>
      <c r="V240" s="6">
        <v>71966.403156</v>
      </c>
      <c r="W240" s="6">
        <f>V240*RPI_inc</f>
        <v>73952.73700107007</v>
      </c>
      <c r="X240" s="6">
        <v>8280436.834112</v>
      </c>
      <c r="Y240" s="6">
        <f>X240*RPI_inc</f>
        <v>8508983.922951609</v>
      </c>
      <c r="Z240" s="14">
        <f>D240+F240+H240+J240+L240+N240+P240+R240+T240+V240+X240</f>
        <v>65653600.288918</v>
      </c>
      <c r="AC240" s="14">
        <f>E240+G240+I240+K240+M240+O240+Q240+S240+U240+W240+Y240</f>
        <v>67465695.4136652</v>
      </c>
      <c r="AF240" s="51"/>
      <c r="AG240" s="6">
        <v>55227779.030588</v>
      </c>
      <c r="AH240" s="6">
        <f>AG240/$AG$680*$AH$680</f>
        <v>37572000.75851224</v>
      </c>
      <c r="AI240" s="6"/>
      <c r="AJ240" s="6"/>
      <c r="AK240" s="6"/>
      <c r="AL240" s="6"/>
      <c r="AM240" s="6">
        <v>5039492.388883</v>
      </c>
      <c r="AN240" s="6">
        <f>AM240/$AM$680*$AN$680</f>
        <v>4940333.94190359</v>
      </c>
      <c r="AO240" s="6">
        <v>9601975.571982</v>
      </c>
      <c r="AP240" s="6">
        <f>AO240/$AO$680*$AP$680</f>
        <v>7924544.593638557</v>
      </c>
      <c r="AQ240" s="6"/>
      <c r="AR240" s="6"/>
      <c r="AS240" s="6"/>
      <c r="AT240" s="6"/>
      <c r="AU240" s="6">
        <v>102090.082614</v>
      </c>
      <c r="AV240" s="6">
        <f>AU240/$AU$680*$AV$680</f>
        <v>100044.85584256068</v>
      </c>
      <c r="AW240" s="6">
        <v>12244074.318293</v>
      </c>
      <c r="AX240" s="6">
        <f>AW240/$AW$680*$AX$680</f>
        <v>12008751.372263782</v>
      </c>
      <c r="AY240" s="6"/>
      <c r="AZ240" s="6"/>
      <c r="BA240" s="6">
        <v>3554524.178054</v>
      </c>
      <c r="BB240" s="6">
        <f>BA240/$BA$680*$BB$680</f>
        <v>3554524.178054</v>
      </c>
      <c r="BC240" s="6">
        <v>192338.074608</v>
      </c>
      <c r="BD240" s="6">
        <f>AG240+AI240+AK240+AM240+AO240+AQ240+AS240+AU240+AW240+AY240+BA240+BC240</f>
        <v>85962273.64502202</v>
      </c>
      <c r="BG240" s="6">
        <f>AH240+AJ240+AL240+AN240+AP240+AR240+AT240+AV240+AX240+AZ240+BB240</f>
        <v>66100199.70021473</v>
      </c>
      <c r="BJ240" s="52"/>
      <c r="BK240" s="6">
        <f t="shared" si="6"/>
        <v>151615873.93394002</v>
      </c>
      <c r="BL240" s="6">
        <f t="shared" si="7"/>
        <v>133565895.11387993</v>
      </c>
    </row>
    <row r="241" spans="1:64" ht="12.75">
      <c r="A241" s="7" t="s">
        <v>871</v>
      </c>
      <c r="B241" s="7" t="s">
        <v>237</v>
      </c>
      <c r="C241" s="7" t="s">
        <v>1346</v>
      </c>
      <c r="D241" s="7"/>
      <c r="E241" s="8"/>
      <c r="F241" s="8"/>
      <c r="G241" s="8"/>
      <c r="H241" s="8">
        <v>4550013.461477</v>
      </c>
      <c r="I241" s="8">
        <f>H241*RPI_inc</f>
        <v>4675597.697144094</v>
      </c>
      <c r="J241" s="8">
        <v>382680.542799</v>
      </c>
      <c r="K241" s="8">
        <f>J241*RPI_inc</f>
        <v>393242.85077434394</v>
      </c>
      <c r="L241" s="7"/>
      <c r="M241" s="8"/>
      <c r="N241" s="8"/>
      <c r="O241" s="8"/>
      <c r="P241" s="8"/>
      <c r="Q241" s="8"/>
      <c r="R241" s="8"/>
      <c r="S241" s="8"/>
      <c r="T241" s="8"/>
      <c r="U241" s="8"/>
      <c r="V241" s="7"/>
      <c r="W241" s="8"/>
      <c r="X241" s="7"/>
      <c r="Y241" s="8"/>
      <c r="Z241" s="15">
        <f>D241+F241+H241+J241+L241+N241+P241+R241+T241+V241+X241</f>
        <v>4932694.004276</v>
      </c>
      <c r="AC241" s="15">
        <f>E241+G241+I241+K241+M241+O241+Q241+S241+U241+W241+Y241</f>
        <v>5068840.547918438</v>
      </c>
      <c r="AF241" s="51"/>
      <c r="AG241" s="7"/>
      <c r="AH241" s="8"/>
      <c r="AI241" s="8"/>
      <c r="AJ241" s="8"/>
      <c r="AK241" s="8">
        <v>5748472.438628</v>
      </c>
      <c r="AL241" s="8">
        <f>AK241/$AK$680*$AL$680</f>
        <v>4739953.19473125</v>
      </c>
      <c r="AM241" s="8">
        <v>552719.160017</v>
      </c>
      <c r="AN241" s="8">
        <f>AM241/$AM$680*$AN$680</f>
        <v>541843.704853311</v>
      </c>
      <c r="AO241" s="7"/>
      <c r="AP241" s="8"/>
      <c r="AQ241" s="8"/>
      <c r="AR241" s="8"/>
      <c r="AS241" s="8"/>
      <c r="AT241" s="8"/>
      <c r="AU241" s="7"/>
      <c r="AV241" s="8"/>
      <c r="AW241" s="7"/>
      <c r="AX241" s="8"/>
      <c r="AY241" s="8"/>
      <c r="AZ241" s="8"/>
      <c r="BA241" s="8">
        <v>339393.821946</v>
      </c>
      <c r="BB241" s="8">
        <f>BA241/$BA$680*$BB$680</f>
        <v>339393.821946</v>
      </c>
      <c r="BC241" s="8">
        <v>14450.766801</v>
      </c>
      <c r="BD241" s="8">
        <f>AG241+AI241+AK241+AM241+AO241+AQ241+AS241+AU241+AW241+AY241+BA241+BC241</f>
        <v>6655036.187391999</v>
      </c>
      <c r="BG241" s="8">
        <f>AH241+AJ241+AL241+AN241+AP241+AR241+AT241+AV241+AX241+AZ241+BB241</f>
        <v>5621190.721530561</v>
      </c>
      <c r="BJ241" s="52"/>
      <c r="BK241" s="8">
        <f t="shared" si="6"/>
        <v>11587730.191668</v>
      </c>
      <c r="BL241" s="8">
        <f t="shared" si="7"/>
        <v>10690031.269449</v>
      </c>
    </row>
    <row r="242" spans="1:64" ht="12.75">
      <c r="A242" t="s">
        <v>875</v>
      </c>
      <c r="B242" t="s">
        <v>241</v>
      </c>
      <c r="L242"/>
      <c r="V242"/>
      <c r="X242"/>
      <c r="Z242" s="12">
        <f>Z243+Z244+Z245</f>
        <v>29185069.208681997</v>
      </c>
      <c r="AC242" s="12">
        <f>AC243+AC244+AC245</f>
        <v>29990601.904463034</v>
      </c>
      <c r="AF242" s="51"/>
      <c r="AG242"/>
      <c r="AO242"/>
      <c r="AU242"/>
      <c r="AW242"/>
      <c r="BD242" s="1">
        <f>BD243+BD244+BD245</f>
        <v>35956234.15096799</v>
      </c>
      <c r="BG242" s="1">
        <f>BG243+BG244+BG245</f>
        <v>25795142.669154</v>
      </c>
      <c r="BJ242" s="52"/>
      <c r="BK242" s="1">
        <f t="shared" si="6"/>
        <v>65141303.359649986</v>
      </c>
      <c r="BL242" s="1">
        <f t="shared" si="7"/>
        <v>55785744.57361703</v>
      </c>
    </row>
    <row r="243" spans="1:64" ht="12.75">
      <c r="A243" s="3" t="s">
        <v>876</v>
      </c>
      <c r="B243" s="3" t="s">
        <v>242</v>
      </c>
      <c r="C243" s="3" t="s">
        <v>1347</v>
      </c>
      <c r="D243" s="3"/>
      <c r="E243" s="4"/>
      <c r="F243" s="4">
        <v>3699762.238972</v>
      </c>
      <c r="G243" s="4">
        <f>F243*RPI_inc</f>
        <v>3801878.8188162376</v>
      </c>
      <c r="H243" s="4"/>
      <c r="I243" s="4"/>
      <c r="J243" s="4">
        <v>103646.404218</v>
      </c>
      <c r="K243" s="4">
        <f>J243*RPI_inc</f>
        <v>106507.13299684077</v>
      </c>
      <c r="L243" s="3"/>
      <c r="M243" s="4"/>
      <c r="N243" s="4"/>
      <c r="O243" s="4"/>
      <c r="P243" s="4"/>
      <c r="Q243" s="4"/>
      <c r="R243" s="4"/>
      <c r="S243" s="4"/>
      <c r="T243" s="4">
        <v>49800.588072</v>
      </c>
      <c r="U243" s="4">
        <f>T243*RPI_inc</f>
        <v>51175.12659628025</v>
      </c>
      <c r="V243" s="3"/>
      <c r="W243" s="4"/>
      <c r="X243" s="3"/>
      <c r="Y243" s="4"/>
      <c r="Z243" s="13">
        <f>D243+F243+H243+J243+L243+N243+P243+R243+T243+V243+X243</f>
        <v>3853209.231262</v>
      </c>
      <c r="AC243" s="13">
        <f>E243+G243+I243+K243+M243+O243+Q243+S243+U243+W243+Y243</f>
        <v>3959561.078409359</v>
      </c>
      <c r="AF243" s="51"/>
      <c r="AG243" s="3"/>
      <c r="AH243" s="4"/>
      <c r="AI243" s="4">
        <v>4087418.931209</v>
      </c>
      <c r="AJ243" s="4">
        <f>AI243/$AI$680*$AJ$680</f>
        <v>2714940.685984898</v>
      </c>
      <c r="AK243" s="4"/>
      <c r="AL243" s="4"/>
      <c r="AM243" s="4">
        <v>149700.199176</v>
      </c>
      <c r="AN243" s="4">
        <f>AM243/$AM$680*$AN$680</f>
        <v>146754.65662581258</v>
      </c>
      <c r="AO243" s="3"/>
      <c r="AP243" s="4"/>
      <c r="AQ243" s="4"/>
      <c r="AR243" s="4"/>
      <c r="AS243" s="4">
        <v>70646.105915</v>
      </c>
      <c r="AT243" s="4">
        <f>AS243/$AS$680*$AT$680</f>
        <v>69230.81485228185</v>
      </c>
      <c r="AU243" s="3"/>
      <c r="AV243" s="4"/>
      <c r="AW243" s="3"/>
      <c r="AX243" s="4"/>
      <c r="AY243" s="4"/>
      <c r="AZ243" s="4"/>
      <c r="BA243" s="4">
        <v>96182.111786</v>
      </c>
      <c r="BB243" s="4">
        <f>BA243/$BA$680*$BB$680</f>
        <v>96182.111786</v>
      </c>
      <c r="BC243" s="4">
        <v>11288.31993</v>
      </c>
      <c r="BD243" s="4">
        <f>AG243+AI243+AK243+AM243+AO243+AQ243+AS243+AU243+AW243+AY243+BA243+BC243</f>
        <v>4415235.668016001</v>
      </c>
      <c r="BG243" s="4">
        <f>AH243+AJ243+AL243+AN243+AP243+AR243+AT243+AV243+AX243+AZ243+BB243</f>
        <v>3027108.269248992</v>
      </c>
      <c r="BJ243" s="52"/>
      <c r="BK243" s="4">
        <f t="shared" si="6"/>
        <v>8268444.899278</v>
      </c>
      <c r="BL243" s="4">
        <f t="shared" si="7"/>
        <v>6986669.347658351</v>
      </c>
    </row>
    <row r="244" spans="1:64" ht="12.75">
      <c r="A244" s="5" t="s">
        <v>877</v>
      </c>
      <c r="B244" s="5" t="s">
        <v>243</v>
      </c>
      <c r="C244" s="5" t="s">
        <v>1347</v>
      </c>
      <c r="D244" s="6">
        <v>20827343.754523</v>
      </c>
      <c r="E244" s="6">
        <f>D244*RPI_inc</f>
        <v>21402196.129913233</v>
      </c>
      <c r="F244" s="6"/>
      <c r="G244" s="6"/>
      <c r="H244" s="6"/>
      <c r="I244" s="6"/>
      <c r="J244" s="6">
        <v>577170.821427</v>
      </c>
      <c r="K244" s="6">
        <f>J244*RPI_inc</f>
        <v>593101.2262646878</v>
      </c>
      <c r="L244" s="6">
        <v>1587986.965009</v>
      </c>
      <c r="M244" s="6">
        <f>L244*RPI_inc</f>
        <v>1631816.7538521357</v>
      </c>
      <c r="N244" s="6"/>
      <c r="O244" s="6"/>
      <c r="P244" s="6"/>
      <c r="Q244" s="6"/>
      <c r="R244" s="6"/>
      <c r="S244" s="6"/>
      <c r="T244" s="6"/>
      <c r="U244" s="6"/>
      <c r="V244" s="6">
        <v>48873.618442</v>
      </c>
      <c r="W244" s="6">
        <f>V244*RPI_inc</f>
        <v>50222.571817256896</v>
      </c>
      <c r="X244" s="6">
        <v>642961.774779</v>
      </c>
      <c r="Y244" s="6">
        <f>X244*RPI_inc</f>
        <v>660708.0658026242</v>
      </c>
      <c r="Z244" s="14">
        <f>D244+F244+H244+J244+L244+N244+P244+R244+T244+V244+X244</f>
        <v>23684336.93418</v>
      </c>
      <c r="AC244" s="14">
        <f>E244+G244+I244+K244+M244+O244+Q244+S244+U244+W244+Y244</f>
        <v>24338044.747649938</v>
      </c>
      <c r="AF244" s="51"/>
      <c r="AG244" s="6">
        <v>24885793.559136</v>
      </c>
      <c r="AH244" s="6">
        <f>AG244/$AG$680*$AH$680</f>
        <v>16930049.8932282</v>
      </c>
      <c r="AI244" s="6"/>
      <c r="AJ244" s="6"/>
      <c r="AK244" s="6"/>
      <c r="AL244" s="6"/>
      <c r="AM244" s="6">
        <v>833628.407842</v>
      </c>
      <c r="AN244" s="6">
        <f>AM244/$AM$680*$AN$680</f>
        <v>817225.7045733376</v>
      </c>
      <c r="AO244" s="6">
        <v>2008673.007809</v>
      </c>
      <c r="AP244" s="6">
        <f>AO244/$AO$680*$AP$680</f>
        <v>1657764.978164261</v>
      </c>
      <c r="AQ244" s="6"/>
      <c r="AR244" s="6"/>
      <c r="AS244" s="6"/>
      <c r="AT244" s="6"/>
      <c r="AU244" s="6">
        <v>69331.125714</v>
      </c>
      <c r="AV244" s="6">
        <f>AU244/$AU$680*$AV$680</f>
        <v>67942.17714256595</v>
      </c>
      <c r="AW244" s="6">
        <v>950731.454383</v>
      </c>
      <c r="AX244" s="6">
        <f>AW244/$AW$680*$AX$680</f>
        <v>932459.0296237193</v>
      </c>
      <c r="AY244" s="6"/>
      <c r="AZ244" s="6"/>
      <c r="BA244" s="6">
        <v>584836.514821</v>
      </c>
      <c r="BB244" s="6">
        <f>BA244/$BA$680*$BB$680</f>
        <v>584836.514821</v>
      </c>
      <c r="BC244" s="6">
        <v>69385.376342</v>
      </c>
      <c r="BD244" s="6">
        <f>AG244+AI244+AK244+AM244+AO244+AQ244+AS244+AU244+AW244+AY244+BA244+BC244</f>
        <v>29402379.446046997</v>
      </c>
      <c r="BG244" s="6">
        <f>AH244+AJ244+AL244+AN244+AP244+AR244+AT244+AV244+AX244+AZ244+BB244</f>
        <v>20990278.29755308</v>
      </c>
      <c r="BJ244" s="52"/>
      <c r="BK244" s="6">
        <f t="shared" si="6"/>
        <v>53086716.380227</v>
      </c>
      <c r="BL244" s="6">
        <f t="shared" si="7"/>
        <v>45328323.045203015</v>
      </c>
    </row>
    <row r="245" spans="1:64" ht="12.75">
      <c r="A245" s="7" t="s">
        <v>878</v>
      </c>
      <c r="B245" s="7" t="s">
        <v>244</v>
      </c>
      <c r="C245" s="7" t="s">
        <v>1347</v>
      </c>
      <c r="D245" s="7"/>
      <c r="E245" s="8"/>
      <c r="F245" s="8"/>
      <c r="G245" s="8"/>
      <c r="H245" s="8">
        <v>1600221.101332</v>
      </c>
      <c r="I245" s="8">
        <f>H245*RPI_inc</f>
        <v>1644388.5627275754</v>
      </c>
      <c r="J245" s="8">
        <v>47301.941908</v>
      </c>
      <c r="K245" s="8">
        <f>J245*RPI_inc</f>
        <v>48607.51567616136</v>
      </c>
      <c r="L245" s="7"/>
      <c r="M245" s="8"/>
      <c r="N245" s="8"/>
      <c r="O245" s="8"/>
      <c r="P245" s="8"/>
      <c r="Q245" s="8"/>
      <c r="R245" s="8"/>
      <c r="S245" s="8"/>
      <c r="T245" s="8"/>
      <c r="U245" s="8"/>
      <c r="V245" s="7"/>
      <c r="W245" s="8"/>
      <c r="X245" s="7"/>
      <c r="Y245" s="8"/>
      <c r="Z245" s="15">
        <f>D245+F245+H245+J245+L245+N245+P245+R245+T245+V245+X245</f>
        <v>1647523.04324</v>
      </c>
      <c r="AC245" s="15">
        <f>E245+G245+I245+K245+M245+O245+Q245+S245+U245+W245+Y245</f>
        <v>1692996.0784037367</v>
      </c>
      <c r="AF245" s="51"/>
      <c r="AG245" s="7"/>
      <c r="AH245" s="8"/>
      <c r="AI245" s="8"/>
      <c r="AJ245" s="8"/>
      <c r="AK245" s="8">
        <v>2021714.215706</v>
      </c>
      <c r="AL245" s="8">
        <f>AK245/$AK$680*$AL$680</f>
        <v>1667022.1276830884</v>
      </c>
      <c r="AM245" s="8">
        <v>68319.882185</v>
      </c>
      <c r="AN245" s="8">
        <f>AM245/$AM$680*$AN$680</f>
        <v>66975.60127483823</v>
      </c>
      <c r="AO245" s="7"/>
      <c r="AP245" s="8"/>
      <c r="AQ245" s="8"/>
      <c r="AR245" s="8"/>
      <c r="AS245" s="8"/>
      <c r="AT245" s="8"/>
      <c r="AU245" s="7"/>
      <c r="AV245" s="8"/>
      <c r="AW245" s="7"/>
      <c r="AX245" s="8"/>
      <c r="AY245" s="8"/>
      <c r="AZ245" s="8"/>
      <c r="BA245" s="8">
        <v>43758.373394</v>
      </c>
      <c r="BB245" s="8">
        <f>BA245/$BA$680*$BB$680</f>
        <v>43758.373394</v>
      </c>
      <c r="BC245" s="8">
        <v>4826.56562</v>
      </c>
      <c r="BD245" s="8">
        <f>AG245+AI245+AK245+AM245+AO245+AQ245+AS245+AU245+AW245+AY245+BA245+BC245</f>
        <v>2138619.036905</v>
      </c>
      <c r="BG245" s="8">
        <f>AH245+AJ245+AL245+AN245+AP245+AR245+AT245+AV245+AX245+AZ245+BB245</f>
        <v>1777756.1023519267</v>
      </c>
      <c r="BJ245" s="52"/>
      <c r="BK245" s="8">
        <f t="shared" si="6"/>
        <v>3786142.080145</v>
      </c>
      <c r="BL245" s="8">
        <f t="shared" si="7"/>
        <v>3470752.1807556637</v>
      </c>
    </row>
    <row r="246" spans="1:64" ht="12.75">
      <c r="A246" t="s">
        <v>879</v>
      </c>
      <c r="B246" t="s">
        <v>245</v>
      </c>
      <c r="K246"/>
      <c r="L246"/>
      <c r="V246"/>
      <c r="X246"/>
      <c r="Z246" s="12">
        <f>Z247+Z248</f>
        <v>21097185.223516997</v>
      </c>
      <c r="AC246" s="12">
        <f>AC247+AC248</f>
        <v>21679485.452616192</v>
      </c>
      <c r="AF246" s="51"/>
      <c r="AG246"/>
      <c r="AO246"/>
      <c r="AU246"/>
      <c r="AW246"/>
      <c r="BD246" s="1">
        <f>BD247+BD248</f>
        <v>26468526.273335002</v>
      </c>
      <c r="BG246" s="1">
        <f>BG247+BG248</f>
        <v>19504620.59791736</v>
      </c>
      <c r="BJ246" s="52"/>
      <c r="BK246" s="1">
        <f t="shared" si="6"/>
        <v>47565711.496851996</v>
      </c>
      <c r="BL246" s="1">
        <f t="shared" si="7"/>
        <v>41184106.05053355</v>
      </c>
    </row>
    <row r="247" spans="1:64" ht="12.75">
      <c r="A247" s="3" t="s">
        <v>880</v>
      </c>
      <c r="B247" s="3" t="s">
        <v>246</v>
      </c>
      <c r="C247" s="3" t="s">
        <v>1348</v>
      </c>
      <c r="D247" s="3"/>
      <c r="E247" s="4"/>
      <c r="F247" s="4">
        <v>3800568.866207</v>
      </c>
      <c r="G247" s="4">
        <f>F247*RPI_inc</f>
        <v>3905467.7945736474</v>
      </c>
      <c r="H247" s="4"/>
      <c r="I247" s="4"/>
      <c r="J247" s="4">
        <v>182000.173269</v>
      </c>
      <c r="K247" s="4">
        <f>J247*RPI_inc</f>
        <v>187023.53261612737</v>
      </c>
      <c r="L247" s="3"/>
      <c r="M247" s="4"/>
      <c r="N247" s="4"/>
      <c r="O247" s="4"/>
      <c r="P247" s="4"/>
      <c r="Q247" s="4"/>
      <c r="R247" s="4"/>
      <c r="S247" s="4"/>
      <c r="T247" s="4">
        <v>83819.070189</v>
      </c>
      <c r="U247" s="4">
        <f>T247*RPI_inc</f>
        <v>86132.54771014013</v>
      </c>
      <c r="V247" s="3"/>
      <c r="W247" s="4"/>
      <c r="X247" s="3"/>
      <c r="Y247" s="4"/>
      <c r="Z247" s="13">
        <f>D247+F247+H247+J247+L247+N247+P247+R247+T247+V247+X247</f>
        <v>4066388.109665</v>
      </c>
      <c r="AC247" s="13">
        <f>E247+G247+I247+K247+M247+O247+Q247+S247+U247+W247+Y247</f>
        <v>4178623.874899915</v>
      </c>
      <c r="AF247" s="51"/>
      <c r="AG247" s="3"/>
      <c r="AH247" s="4"/>
      <c r="AI247" s="4">
        <v>4198787.957092</v>
      </c>
      <c r="AJ247" s="4">
        <f>AI247/$AI$680*$AJ$680</f>
        <v>2788914.091847367</v>
      </c>
      <c r="AK247" s="4"/>
      <c r="AL247" s="4"/>
      <c r="AM247" s="4">
        <v>262869.343073</v>
      </c>
      <c r="AN247" s="4">
        <f>AM247/$AM$680*$AN$680</f>
        <v>257697.05312667193</v>
      </c>
      <c r="AO247" s="3"/>
      <c r="AP247" s="4"/>
      <c r="AQ247" s="4"/>
      <c r="AR247" s="4"/>
      <c r="AS247" s="4">
        <v>118904.035866</v>
      </c>
      <c r="AT247" s="4">
        <f>AS247/$AS$680*$AT$680</f>
        <v>116521.96799258117</v>
      </c>
      <c r="AU247" s="3"/>
      <c r="AV247" s="4"/>
      <c r="AW247" s="3"/>
      <c r="AX247" s="4"/>
      <c r="AY247" s="4"/>
      <c r="AZ247" s="4"/>
      <c r="BA247" s="4">
        <v>166184.204425</v>
      </c>
      <c r="BB247" s="4">
        <f>BA247/$BA$680*$BB$680</f>
        <v>166184.204425</v>
      </c>
      <c r="BC247" s="4">
        <v>11912.846457</v>
      </c>
      <c r="BD247" s="4">
        <f>AG247+AI247+AK247+AM247+AO247+AQ247+AS247+AU247+AW247+AY247+BA247+BC247</f>
        <v>4758658.386913</v>
      </c>
      <c r="BG247" s="4">
        <f>AH247+AJ247+AL247+AN247+AP247+AR247+AT247+AV247+AX247+AZ247+BB247</f>
        <v>3329317.31739162</v>
      </c>
      <c r="BJ247" s="52"/>
      <c r="BK247" s="4">
        <f t="shared" si="6"/>
        <v>8825046.496578</v>
      </c>
      <c r="BL247" s="4">
        <f t="shared" si="7"/>
        <v>7507941.192291535</v>
      </c>
    </row>
    <row r="248" spans="1:64" ht="12.75">
      <c r="A248" s="5" t="s">
        <v>881</v>
      </c>
      <c r="B248" s="5" t="s">
        <v>247</v>
      </c>
      <c r="C248" s="5" t="s">
        <v>1348</v>
      </c>
      <c r="D248" s="6">
        <v>13140079.762253</v>
      </c>
      <c r="E248" s="6">
        <f>D248*RPI_inc</f>
        <v>13502757.122994589</v>
      </c>
      <c r="F248" s="6"/>
      <c r="G248" s="6"/>
      <c r="H248" s="6"/>
      <c r="I248" s="6"/>
      <c r="J248" s="6">
        <v>606358.579975</v>
      </c>
      <c r="K248" s="6">
        <f>J248*RPI_inc</f>
        <v>623094.5917365181</v>
      </c>
      <c r="L248" s="6">
        <v>1842464.436251</v>
      </c>
      <c r="M248" s="6">
        <f>L248*RPI_inc</f>
        <v>1893318.0194171635</v>
      </c>
      <c r="N248" s="6"/>
      <c r="O248" s="6"/>
      <c r="P248" s="6"/>
      <c r="Q248" s="6"/>
      <c r="R248" s="6"/>
      <c r="S248" s="6"/>
      <c r="T248" s="6"/>
      <c r="U248" s="6"/>
      <c r="V248" s="6">
        <v>51276.571349</v>
      </c>
      <c r="W248" s="6">
        <f>V248*RPI_inc</f>
        <v>52691.84826521444</v>
      </c>
      <c r="X248" s="6">
        <v>1390617.764024</v>
      </c>
      <c r="Y248" s="6">
        <f>X248*RPI_inc</f>
        <v>1428999.995302794</v>
      </c>
      <c r="Z248" s="14">
        <f>D248+F248+H248+J248+L248+N248+P248+R248+T248+V248+X248</f>
        <v>17030797.113851998</v>
      </c>
      <c r="AC248" s="14">
        <f>E248+G248+I248+K248+M248+O248+Q248+S248+U248+W248+Y248</f>
        <v>17500861.577716276</v>
      </c>
      <c r="AF248" s="51"/>
      <c r="AG248" s="6">
        <v>15700576.903523</v>
      </c>
      <c r="AH248" s="6">
        <f>AG248/$AG$680*$AH$680</f>
        <v>10681256.74584031</v>
      </c>
      <c r="AI248" s="6"/>
      <c r="AJ248" s="6"/>
      <c r="AK248" s="6"/>
      <c r="AL248" s="6"/>
      <c r="AM248" s="6">
        <v>875785.32878</v>
      </c>
      <c r="AN248" s="6">
        <f>AM248/$AM$680*$AN$680</f>
        <v>858553.1342675631</v>
      </c>
      <c r="AO248" s="6">
        <v>2330566.095625</v>
      </c>
      <c r="AP248" s="6">
        <f>AO248/$AO$680*$AP$680</f>
        <v>1923424.4885076482</v>
      </c>
      <c r="AQ248" s="6"/>
      <c r="AR248" s="6"/>
      <c r="AS248" s="6"/>
      <c r="AT248" s="6"/>
      <c r="AU248" s="6">
        <v>72739.906062</v>
      </c>
      <c r="AV248" s="6">
        <f>AU248/$AU$680*$AV$680</f>
        <v>71282.6675191292</v>
      </c>
      <c r="AW248" s="6">
        <v>2056271.618535</v>
      </c>
      <c r="AX248" s="6">
        <f>AW248/$AW$680*$AX$680</f>
        <v>2016751.4488160866</v>
      </c>
      <c r="AY248" s="6"/>
      <c r="AZ248" s="6"/>
      <c r="BA248" s="6">
        <v>624034.795575</v>
      </c>
      <c r="BB248" s="6">
        <f>BA248/$BA$680*$BB$680</f>
        <v>624034.795575</v>
      </c>
      <c r="BC248" s="6">
        <v>49893.238322</v>
      </c>
      <c r="BD248" s="6">
        <f>AG248+AI248+AK248+AM248+AO248+AQ248+AS248+AU248+AW248+AY248+BA248+BC248</f>
        <v>21709867.886422</v>
      </c>
      <c r="BG248" s="6">
        <f>AH248+AJ248+AL248+AN248+AP248+AR248+AT248+AV248+AX248+AZ248+BB248</f>
        <v>16175303.280525738</v>
      </c>
      <c r="BJ248" s="52"/>
      <c r="BK248" s="6">
        <f t="shared" si="6"/>
        <v>38740665.000274</v>
      </c>
      <c r="BL248" s="6">
        <f t="shared" si="7"/>
        <v>33676164.85824201</v>
      </c>
    </row>
    <row r="249" spans="1:64" ht="12.75">
      <c r="A249" t="s">
        <v>882</v>
      </c>
      <c r="B249" t="s">
        <v>248</v>
      </c>
      <c r="K249"/>
      <c r="L249"/>
      <c r="V249"/>
      <c r="X249"/>
      <c r="Z249" s="12">
        <f>Z250+Z251</f>
        <v>90840184.14868</v>
      </c>
      <c r="AC249" s="12">
        <f>AC250+AC251</f>
        <v>93347450.37783678</v>
      </c>
      <c r="AF249" s="51"/>
      <c r="AG249"/>
      <c r="AO249"/>
      <c r="AU249"/>
      <c r="AW249"/>
      <c r="BD249" s="1">
        <f>BD250+BD251</f>
        <v>110472098.59484102</v>
      </c>
      <c r="BG249" s="1">
        <f>BG250+BG251</f>
        <v>80009217.26736888</v>
      </c>
      <c r="BJ249" s="52"/>
      <c r="BK249" s="1">
        <f t="shared" si="6"/>
        <v>201312282.74352103</v>
      </c>
      <c r="BL249" s="1">
        <f t="shared" si="7"/>
        <v>173356667.64520568</v>
      </c>
    </row>
    <row r="250" spans="1:64" ht="12.75">
      <c r="A250" s="3" t="s">
        <v>883</v>
      </c>
      <c r="B250" s="3" t="s">
        <v>249</v>
      </c>
      <c r="C250" s="3" t="s">
        <v>1348</v>
      </c>
      <c r="D250" s="3"/>
      <c r="E250" s="4"/>
      <c r="F250" s="4">
        <v>15349478.052011</v>
      </c>
      <c r="G250" s="4">
        <f>F250*RPI_inc</f>
        <v>15773136.681896653</v>
      </c>
      <c r="H250" s="4"/>
      <c r="I250" s="4"/>
      <c r="J250" s="4">
        <v>370007.779268</v>
      </c>
      <c r="K250" s="4">
        <f>J250*RPI_inc</f>
        <v>380220.30820745643</v>
      </c>
      <c r="L250" s="3"/>
      <c r="M250" s="4"/>
      <c r="N250" s="4"/>
      <c r="O250" s="4"/>
      <c r="P250" s="4"/>
      <c r="Q250" s="4"/>
      <c r="R250" s="4"/>
      <c r="S250" s="4"/>
      <c r="T250" s="4">
        <v>440013.259637</v>
      </c>
      <c r="U250" s="4">
        <f>T250*RPI_inc</f>
        <v>452157.9992872781</v>
      </c>
      <c r="V250" s="3"/>
      <c r="W250" s="4"/>
      <c r="X250" s="3"/>
      <c r="Y250" s="4"/>
      <c r="Z250" s="13">
        <f>D250+F250+H250+J250+L250+N250+P250+R250+T250+V250+X250</f>
        <v>16159499.090916</v>
      </c>
      <c r="AC250" s="13">
        <f>E250+G250+I250+K250+M250+O250+Q250+S250+U250+W250+Y250</f>
        <v>16605514.989391387</v>
      </c>
      <c r="AF250" s="51"/>
      <c r="AG250" s="3"/>
      <c r="AH250" s="4"/>
      <c r="AI250" s="4">
        <v>16957778.127765</v>
      </c>
      <c r="AJ250" s="4">
        <f>AI250/$AI$680*$AJ$680</f>
        <v>11263675.820319261</v>
      </c>
      <c r="AK250" s="4"/>
      <c r="AL250" s="4"/>
      <c r="AM250" s="4">
        <v>534415.435551</v>
      </c>
      <c r="AN250" s="4">
        <f>AM250/$AM$680*$AN$680</f>
        <v>523900.12953566376</v>
      </c>
      <c r="AO250" s="3"/>
      <c r="AP250" s="4"/>
      <c r="AQ250" s="4"/>
      <c r="AR250" s="4"/>
      <c r="AS250" s="4">
        <v>624193.901072</v>
      </c>
      <c r="AT250" s="4">
        <f>AS250/$AS$680*$AT$680</f>
        <v>611689.0922343654</v>
      </c>
      <c r="AU250" s="3"/>
      <c r="AV250" s="4"/>
      <c r="AW250" s="3"/>
      <c r="AX250" s="4"/>
      <c r="AY250" s="4"/>
      <c r="AZ250" s="4"/>
      <c r="BA250" s="4"/>
      <c r="BB250" s="4"/>
      <c r="BC250" s="4">
        <v>47340.693094</v>
      </c>
      <c r="BD250" s="4">
        <f>AG250+AI250+AK250+AM250+AO250+AQ250+AS250+AU250+AW250+AY250+BA250+BC250</f>
        <v>18163728.157482</v>
      </c>
      <c r="BG250" s="4">
        <f>AH250+AJ250+AL250+AN250+AP250+AR250+AT250+AV250+AX250+AZ250+BB250</f>
        <v>12399265.04208929</v>
      </c>
      <c r="BJ250" s="52"/>
      <c r="BK250" s="4">
        <f t="shared" si="6"/>
        <v>34323227.248398</v>
      </c>
      <c r="BL250" s="4">
        <f t="shared" si="7"/>
        <v>29004780.031480677</v>
      </c>
    </row>
    <row r="251" spans="1:64" ht="12.75">
      <c r="A251" s="5" t="s">
        <v>884</v>
      </c>
      <c r="B251" s="5" t="s">
        <v>250</v>
      </c>
      <c r="C251" s="5" t="s">
        <v>1348</v>
      </c>
      <c r="D251" s="6">
        <v>60116273.817632</v>
      </c>
      <c r="E251" s="6">
        <f>D251*RPI_inc</f>
        <v>61775534.029158995</v>
      </c>
      <c r="F251" s="6"/>
      <c r="G251" s="6"/>
      <c r="H251" s="6"/>
      <c r="I251" s="6"/>
      <c r="J251" s="6">
        <v>1462102.485912</v>
      </c>
      <c r="K251" s="6">
        <f>J251*RPI_inc</f>
        <v>1502457.7562237962</v>
      </c>
      <c r="L251" s="6">
        <v>5723902.971526</v>
      </c>
      <c r="M251" s="6">
        <f>L251*RPI_inc</f>
        <v>5881887.554604212</v>
      </c>
      <c r="N251" s="6"/>
      <c r="O251" s="6"/>
      <c r="P251" s="6"/>
      <c r="Q251" s="6"/>
      <c r="R251" s="6"/>
      <c r="S251" s="6"/>
      <c r="T251" s="6"/>
      <c r="U251" s="6"/>
      <c r="V251" s="6">
        <v>55553.012963</v>
      </c>
      <c r="W251" s="6">
        <f>V251*RPI_inc</f>
        <v>57086.32329955839</v>
      </c>
      <c r="X251" s="6">
        <v>7322852.769731</v>
      </c>
      <c r="Y251" s="6">
        <f>X251*RPI_inc</f>
        <v>7524969.72515882</v>
      </c>
      <c r="Z251" s="14">
        <f>D251+F251+H251+J251+L251+N251+P251+R251+T251+V251+X251</f>
        <v>74680685.057764</v>
      </c>
      <c r="AC251" s="14">
        <f>E251+G251+I251+K251+M251+O251+Q251+S251+U251+W251+Y251</f>
        <v>76741935.38844539</v>
      </c>
      <c r="AF251" s="51"/>
      <c r="AG251" s="6">
        <v>71830627.918895</v>
      </c>
      <c r="AH251" s="6">
        <f>AG251/$AG$680*$AH$680</f>
        <v>48867082.00158453</v>
      </c>
      <c r="AI251" s="6"/>
      <c r="AJ251" s="6"/>
      <c r="AK251" s="6"/>
      <c r="AL251" s="6"/>
      <c r="AM251" s="6">
        <v>2111766.780618</v>
      </c>
      <c r="AN251" s="6">
        <f>AM251/$AM$680*$AN$680</f>
        <v>2070215.072987541</v>
      </c>
      <c r="AO251" s="6">
        <v>7240266.860852</v>
      </c>
      <c r="AP251" s="6">
        <f>AO251/$AO$680*$AP$680</f>
        <v>5975417.99378082</v>
      </c>
      <c r="AQ251" s="6"/>
      <c r="AR251" s="6"/>
      <c r="AS251" s="6"/>
      <c r="AT251" s="6"/>
      <c r="AU251" s="6">
        <v>78806.379562</v>
      </c>
      <c r="AV251" s="6">
        <f>AU251/$AU$680*$AV$680</f>
        <v>77227.60801912822</v>
      </c>
      <c r="AW251" s="6">
        <v>10828118.773292</v>
      </c>
      <c r="AX251" s="6">
        <f>AW251/$AW$680*$AX$680</f>
        <v>10620009.548907563</v>
      </c>
      <c r="AY251" s="6"/>
      <c r="AZ251" s="6"/>
      <c r="BA251" s="6"/>
      <c r="BB251" s="6"/>
      <c r="BC251" s="6">
        <v>218783.72414</v>
      </c>
      <c r="BD251" s="6">
        <f>AG251+AI251+AK251+AM251+AO251+AQ251+AS251+AU251+AW251+AY251+BA251+BC251</f>
        <v>92308370.43735902</v>
      </c>
      <c r="BG251" s="6">
        <f>AH251+AJ251+AL251+AN251+AP251+AR251+AT251+AV251+AX251+AZ251+BB251</f>
        <v>67609952.22527958</v>
      </c>
      <c r="BJ251" s="52"/>
      <c r="BK251" s="6">
        <f t="shared" si="6"/>
        <v>166989055.49512303</v>
      </c>
      <c r="BL251" s="6">
        <f t="shared" si="7"/>
        <v>144351887.61372498</v>
      </c>
    </row>
    <row r="252" spans="1:64" ht="12.75">
      <c r="A252" t="s">
        <v>885</v>
      </c>
      <c r="B252" t="s">
        <v>251</v>
      </c>
      <c r="K252"/>
      <c r="L252"/>
      <c r="V252"/>
      <c r="X252"/>
      <c r="Z252" s="12">
        <f>Z253+Z254</f>
        <v>33545467.344129</v>
      </c>
      <c r="AC252" s="12">
        <f>AC253+AC254</f>
        <v>34471350.73154657</v>
      </c>
      <c r="AF252" s="51"/>
      <c r="AG252"/>
      <c r="AO252"/>
      <c r="AU252"/>
      <c r="AW252"/>
      <c r="BD252" s="1">
        <f>BD253+BD254</f>
        <v>43171286.411671</v>
      </c>
      <c r="BG252" s="1">
        <f>BG253+BG254</f>
        <v>33445925.36440455</v>
      </c>
      <c r="BJ252" s="52"/>
      <c r="BK252" s="1">
        <f t="shared" si="6"/>
        <v>76716753.7558</v>
      </c>
      <c r="BL252" s="1">
        <f t="shared" si="7"/>
        <v>67917276.09595113</v>
      </c>
    </row>
    <row r="253" spans="1:64" ht="12.75">
      <c r="A253" s="3" t="s">
        <v>886</v>
      </c>
      <c r="B253" s="3" t="s">
        <v>252</v>
      </c>
      <c r="C253" s="3" t="s">
        <v>1348</v>
      </c>
      <c r="D253" s="3"/>
      <c r="E253" s="4"/>
      <c r="F253" s="4">
        <v>5306314.411621</v>
      </c>
      <c r="G253" s="4">
        <f>F253*RPI_inc</f>
        <v>5452773.195805868</v>
      </c>
      <c r="H253" s="4"/>
      <c r="I253" s="4"/>
      <c r="J253" s="4">
        <v>251449.560103</v>
      </c>
      <c r="K253" s="4">
        <f>J253*RPI_inc</f>
        <v>258389.78150711677</v>
      </c>
      <c r="L253" s="3"/>
      <c r="M253" s="4"/>
      <c r="N253" s="4"/>
      <c r="O253" s="4"/>
      <c r="P253" s="4"/>
      <c r="Q253" s="4"/>
      <c r="R253" s="4"/>
      <c r="S253" s="4"/>
      <c r="T253" s="4">
        <v>45953.41974</v>
      </c>
      <c r="U253" s="4">
        <f>T253*RPI_inc</f>
        <v>47221.7731510828</v>
      </c>
      <c r="V253" s="3"/>
      <c r="W253" s="4"/>
      <c r="X253" s="3"/>
      <c r="Y253" s="4"/>
      <c r="Z253" s="13">
        <f>D253+F253+H253+J253+L253+N253+P253+R253+T253+V253+X253</f>
        <v>5603717.391464</v>
      </c>
      <c r="AC253" s="13">
        <f>E253+G253+I253+K253+M253+O253+Q253+S253+U253+W253+Y253</f>
        <v>5758384.750464068</v>
      </c>
      <c r="AF253" s="51"/>
      <c r="AG253" s="3"/>
      <c r="AH253" s="4"/>
      <c r="AI253" s="4">
        <v>5862303.731992</v>
      </c>
      <c r="AJ253" s="4">
        <f>AI253/$AI$680*$AJ$680</f>
        <v>3893852.620308367</v>
      </c>
      <c r="AK253" s="4"/>
      <c r="AL253" s="4"/>
      <c r="AM253" s="4">
        <v>363177.57007</v>
      </c>
      <c r="AN253" s="4">
        <f>AM253/$AM$680*$AN$680</f>
        <v>356031.58768785786</v>
      </c>
      <c r="AO253" s="3"/>
      <c r="AP253" s="4"/>
      <c r="AQ253" s="4"/>
      <c r="AR253" s="4"/>
      <c r="AS253" s="4">
        <v>65188.590814</v>
      </c>
      <c r="AT253" s="4">
        <f>AS253/$AS$680*$AT$680</f>
        <v>63882.63305772607</v>
      </c>
      <c r="AU253" s="3"/>
      <c r="AV253" s="4"/>
      <c r="AW253" s="3"/>
      <c r="AX253" s="4"/>
      <c r="AY253" s="4"/>
      <c r="AZ253" s="4"/>
      <c r="BA253" s="4">
        <v>246028.416492</v>
      </c>
      <c r="BB253" s="4">
        <f>BA253/$BA$680*$BB$680</f>
        <v>246028.416492</v>
      </c>
      <c r="BC253" s="4">
        <v>16416.589631</v>
      </c>
      <c r="BD253" s="4">
        <f>AG253+AI253+AK253+AM253+AO253+AQ253+AS253+AU253+AW253+AY253+BA253+BC253</f>
        <v>6553114.898999</v>
      </c>
      <c r="BG253" s="4">
        <f>AH253+AJ253+AL253+AN253+AP253+AR253+AT253+AV253+AX253+AZ253+BB253</f>
        <v>4559795.257545951</v>
      </c>
      <c r="BJ253" s="52"/>
      <c r="BK253" s="4">
        <f t="shared" si="6"/>
        <v>12156832.290463</v>
      </c>
      <c r="BL253" s="4">
        <f t="shared" si="7"/>
        <v>10318180.008010019</v>
      </c>
    </row>
    <row r="254" spans="1:64" ht="12.75">
      <c r="A254" s="5" t="s">
        <v>887</v>
      </c>
      <c r="B254" s="5" t="s">
        <v>253</v>
      </c>
      <c r="C254" s="5" t="s">
        <v>1348</v>
      </c>
      <c r="D254" s="6">
        <v>17939616.013661</v>
      </c>
      <c r="E254" s="6">
        <f>D254*RPI_inc</f>
        <v>18434764.65098073</v>
      </c>
      <c r="F254" s="6"/>
      <c r="G254" s="6"/>
      <c r="H254" s="6"/>
      <c r="I254" s="6"/>
      <c r="J254" s="6">
        <v>899377.126077</v>
      </c>
      <c r="K254" s="6">
        <f>J254*RPI_inc</f>
        <v>924200.6985589555</v>
      </c>
      <c r="L254" s="6">
        <v>2665478.940004</v>
      </c>
      <c r="M254" s="6">
        <f>L254*RPI_inc</f>
        <v>2739048.4224244924</v>
      </c>
      <c r="N254" s="6"/>
      <c r="O254" s="6"/>
      <c r="P254" s="6"/>
      <c r="Q254" s="6"/>
      <c r="R254" s="6"/>
      <c r="S254" s="6"/>
      <c r="T254" s="6"/>
      <c r="U254" s="6"/>
      <c r="V254" s="6">
        <v>50787.835165</v>
      </c>
      <c r="W254" s="6">
        <f>V254*RPI_inc</f>
        <v>52189.62254747346</v>
      </c>
      <c r="X254" s="6">
        <v>6386490.037758</v>
      </c>
      <c r="Y254" s="6">
        <f>X254*RPI_inc</f>
        <v>6562762.586570853</v>
      </c>
      <c r="Z254" s="14">
        <f>D254+F254+H254+J254+L254+N254+P254+R254+T254+V254+X254</f>
        <v>27941749.952665</v>
      </c>
      <c r="AC254" s="14">
        <f>E254+G254+I254+K254+M254+O254+Q254+S254+U254+W254+Y254</f>
        <v>28712965.981082506</v>
      </c>
      <c r="AF254" s="51"/>
      <c r="AG254" s="6">
        <v>21435358.531939</v>
      </c>
      <c r="AH254" s="6">
        <f>AG254/$AG$680*$AH$680</f>
        <v>14582685.039261471</v>
      </c>
      <c r="AI254" s="6"/>
      <c r="AJ254" s="6"/>
      <c r="AK254" s="6"/>
      <c r="AL254" s="6"/>
      <c r="AM254" s="6">
        <v>1299002.468293</v>
      </c>
      <c r="AN254" s="6">
        <f>AM254/$AM$680*$AN$680</f>
        <v>1273442.9362134398</v>
      </c>
      <c r="AO254" s="6">
        <v>3371611.806421</v>
      </c>
      <c r="AP254" s="6">
        <f>AO254/$AO$680*$AP$680</f>
        <v>2782603.2166114273</v>
      </c>
      <c r="AQ254" s="6"/>
      <c r="AR254" s="6"/>
      <c r="AS254" s="6"/>
      <c r="AT254" s="6"/>
      <c r="AU254" s="6">
        <v>72046.594805</v>
      </c>
      <c r="AV254" s="6">
        <f>AU254/$AU$680*$AV$680</f>
        <v>70603.24574784075</v>
      </c>
      <c r="AW254" s="6">
        <v>9443542.680407</v>
      </c>
      <c r="AX254" s="6">
        <f>AW254/$AW$680*$AX$680</f>
        <v>9262044.08551642</v>
      </c>
      <c r="AY254" s="6"/>
      <c r="AZ254" s="6"/>
      <c r="BA254" s="6">
        <v>914751.583508</v>
      </c>
      <c r="BB254" s="6">
        <f>BA254/$BA$680*$BB$680</f>
        <v>914751.5835079999</v>
      </c>
      <c r="BC254" s="6">
        <v>81857.847299</v>
      </c>
      <c r="BD254" s="6">
        <f>AG254+AI254+AK254+AM254+AO254+AQ254+AS254+AU254+AW254+AY254+BA254+BC254</f>
        <v>36618171.512672</v>
      </c>
      <c r="BG254" s="6">
        <f>AH254+AJ254+AL254+AN254+AP254+AR254+AT254+AV254+AX254+AZ254+BB254</f>
        <v>28886130.1068586</v>
      </c>
      <c r="BJ254" s="52"/>
      <c r="BK254" s="6">
        <f t="shared" si="6"/>
        <v>64559921.465337</v>
      </c>
      <c r="BL254" s="6">
        <f t="shared" si="7"/>
        <v>57599096.08794111</v>
      </c>
    </row>
    <row r="255" spans="1:64" ht="12.75">
      <c r="A255" t="s">
        <v>888</v>
      </c>
      <c r="B255" t="s">
        <v>254</v>
      </c>
      <c r="K255"/>
      <c r="L255"/>
      <c r="V255"/>
      <c r="X255"/>
      <c r="Z255" s="12">
        <f>Z256+Z257</f>
        <v>28306041.024334997</v>
      </c>
      <c r="AC255" s="12">
        <f>AC256+AC257</f>
        <v>29087311.795707308</v>
      </c>
      <c r="AF255" s="51"/>
      <c r="AG255"/>
      <c r="AO255"/>
      <c r="AU255"/>
      <c r="AW255"/>
      <c r="BD255" s="1">
        <f>BD256+BD257</f>
        <v>34634366.868711</v>
      </c>
      <c r="BG255" s="1">
        <f>BG256+BG257</f>
        <v>25382134.69031733</v>
      </c>
      <c r="BJ255" s="52"/>
      <c r="BK255" s="1">
        <f t="shared" si="6"/>
        <v>62940407.893046</v>
      </c>
      <c r="BL255" s="1">
        <f t="shared" si="7"/>
        <v>54469446.48602463</v>
      </c>
    </row>
    <row r="256" spans="1:64" ht="12.75">
      <c r="A256" s="3" t="s">
        <v>889</v>
      </c>
      <c r="B256" s="3" t="s">
        <v>255</v>
      </c>
      <c r="C256" s="3" t="s">
        <v>1348</v>
      </c>
      <c r="D256" s="3"/>
      <c r="E256" s="4"/>
      <c r="F256" s="4">
        <v>4246985.890269</v>
      </c>
      <c r="G256" s="4">
        <f>F256*RPI_inc</f>
        <v>4364206.307622497</v>
      </c>
      <c r="H256" s="4"/>
      <c r="I256" s="4"/>
      <c r="J256" s="4">
        <v>179875.016557</v>
      </c>
      <c r="K256" s="4">
        <f>J256*RPI_inc</f>
        <v>184839.71977407217</v>
      </c>
      <c r="L256" s="3"/>
      <c r="M256" s="4"/>
      <c r="N256" s="4"/>
      <c r="O256" s="4"/>
      <c r="P256" s="4"/>
      <c r="Q256" s="4"/>
      <c r="R256" s="4"/>
      <c r="S256" s="4"/>
      <c r="T256" s="4">
        <v>23274.431663</v>
      </c>
      <c r="U256" s="4">
        <f>T256*RPI_inc</f>
        <v>23916.82574287049</v>
      </c>
      <c r="V256" s="3"/>
      <c r="W256" s="4"/>
      <c r="X256" s="3"/>
      <c r="Y256" s="4"/>
      <c r="Z256" s="13">
        <f>D256+F256+H256+J256+L256+N256+P256+R256+T256+V256+X256</f>
        <v>4450135.338489</v>
      </c>
      <c r="AC256" s="13">
        <f>E256+G256+I256+K256+M256+O256+Q256+S256+U256+W256+Y256</f>
        <v>4572962.85313944</v>
      </c>
      <c r="AF256" s="51"/>
      <c r="AG256" s="3"/>
      <c r="AH256" s="4"/>
      <c r="AI256" s="4">
        <v>4691980.02661</v>
      </c>
      <c r="AJ256" s="4">
        <f>AI256/$AI$680*$AJ$680</f>
        <v>3116501.5591646596</v>
      </c>
      <c r="AK256" s="4"/>
      <c r="AL256" s="4"/>
      <c r="AM256" s="4">
        <v>259799.903419</v>
      </c>
      <c r="AN256" s="4">
        <f>AM256/$AM$680*$AN$680</f>
        <v>254688.0086168057</v>
      </c>
      <c r="AO256" s="3"/>
      <c r="AP256" s="4"/>
      <c r="AQ256" s="4"/>
      <c r="AR256" s="4"/>
      <c r="AS256" s="4">
        <v>33016.637514</v>
      </c>
      <c r="AT256" s="4">
        <f>AS256/$AS$680*$AT$680</f>
        <v>32355.197631513187</v>
      </c>
      <c r="AU256" s="3"/>
      <c r="AV256" s="4"/>
      <c r="AW256" s="3"/>
      <c r="AX256" s="4"/>
      <c r="AY256" s="4"/>
      <c r="AZ256" s="4"/>
      <c r="BA256" s="4"/>
      <c r="BB256" s="4"/>
      <c r="BC256" s="4">
        <v>13037.068173</v>
      </c>
      <c r="BD256" s="4">
        <f>AG256+AI256+AK256+AM256+AO256+AQ256+AS256+AU256+AW256+AY256+BA256+BC256</f>
        <v>4997833.635716</v>
      </c>
      <c r="BG256" s="4">
        <f>AH256+AJ256+AL256+AN256+AP256+AR256+AT256+AV256+AX256+AZ256+BB256</f>
        <v>3403544.7654129784</v>
      </c>
      <c r="BJ256" s="52"/>
      <c r="BK256" s="4">
        <f t="shared" si="6"/>
        <v>9447968.974204998</v>
      </c>
      <c r="BL256" s="4">
        <f t="shared" si="7"/>
        <v>7976507.618552418</v>
      </c>
    </row>
    <row r="257" spans="1:64" ht="12.75">
      <c r="A257" s="5" t="s">
        <v>890</v>
      </c>
      <c r="B257" s="5" t="s">
        <v>256</v>
      </c>
      <c r="C257" s="5" t="s">
        <v>1348</v>
      </c>
      <c r="D257" s="6">
        <v>18322545.639033</v>
      </c>
      <c r="E257" s="6">
        <f>D257*RPI_inc</f>
        <v>18828263.459218625</v>
      </c>
      <c r="F257" s="6"/>
      <c r="G257" s="6"/>
      <c r="H257" s="6"/>
      <c r="I257" s="6"/>
      <c r="J257" s="6">
        <v>738740.075438</v>
      </c>
      <c r="K257" s="6">
        <f>J257*RPI_inc</f>
        <v>759129.9289001954</v>
      </c>
      <c r="L257" s="6">
        <v>2242732.04347</v>
      </c>
      <c r="M257" s="6">
        <f>L257*RPI_inc</f>
        <v>2304633.352525435</v>
      </c>
      <c r="N257" s="6"/>
      <c r="O257" s="6"/>
      <c r="P257" s="6"/>
      <c r="Q257" s="6"/>
      <c r="R257" s="6"/>
      <c r="S257" s="6"/>
      <c r="T257" s="6"/>
      <c r="U257" s="6"/>
      <c r="V257" s="6">
        <v>58811.254192</v>
      </c>
      <c r="W257" s="6">
        <f>V257*RPI_inc</f>
        <v>60434.494753562634</v>
      </c>
      <c r="X257" s="6">
        <v>2493076.673713</v>
      </c>
      <c r="Y257" s="6">
        <f>X257*RPI_inc</f>
        <v>2561887.707170047</v>
      </c>
      <c r="Z257" s="14">
        <f>D257+F257+H257+J257+L257+N257+P257+R257+T257+V257+X257</f>
        <v>23855905.685845997</v>
      </c>
      <c r="AC257" s="14">
        <f>E257+G257+I257+K257+M257+O257+Q257+S257+U257+W257+Y257</f>
        <v>24514348.942567866</v>
      </c>
      <c r="AF257" s="51"/>
      <c r="AG257" s="6">
        <v>21892906.441888</v>
      </c>
      <c r="AH257" s="6">
        <f>AG257/$AG$680*$AH$680</f>
        <v>14893959.378396824</v>
      </c>
      <c r="AI257" s="6"/>
      <c r="AJ257" s="6"/>
      <c r="AK257" s="6"/>
      <c r="AL257" s="6"/>
      <c r="AM257" s="6">
        <v>1066988.645361</v>
      </c>
      <c r="AN257" s="6">
        <f>AM257/$AM$680*$AN$680</f>
        <v>1045994.2814738641</v>
      </c>
      <c r="AO257" s="6">
        <v>2836871.724221</v>
      </c>
      <c r="AP257" s="6">
        <f>AO257/$AO$680*$AP$680</f>
        <v>2341280.3247093866</v>
      </c>
      <c r="AQ257" s="6"/>
      <c r="AR257" s="6"/>
      <c r="AS257" s="6"/>
      <c r="AT257" s="6"/>
      <c r="AU257" s="6">
        <v>83428.45461</v>
      </c>
      <c r="AV257" s="6">
        <f>AU257/$AU$680*$AV$680</f>
        <v>81757.08649569128</v>
      </c>
      <c r="AW257" s="6">
        <v>3686449.96462</v>
      </c>
      <c r="AX257" s="6">
        <f>AW257/$AW$680*$AX$680</f>
        <v>3615598.8538285857</v>
      </c>
      <c r="AY257" s="6"/>
      <c r="AZ257" s="6"/>
      <c r="BA257" s="6"/>
      <c r="BB257" s="6"/>
      <c r="BC257" s="6">
        <v>69888.002295</v>
      </c>
      <c r="BD257" s="6">
        <f>AG257+AI257+AK257+AM257+AO257+AQ257+AS257+AU257+AW257+AY257+BA257+BC257</f>
        <v>29636533.232995</v>
      </c>
      <c r="BG257" s="6">
        <f>AH257+AJ257+AL257+AN257+AP257+AR257+AT257+AV257+AX257+AZ257+BB257</f>
        <v>21978589.92490435</v>
      </c>
      <c r="BJ257" s="52"/>
      <c r="BK257" s="6">
        <f t="shared" si="6"/>
        <v>53492438.918841</v>
      </c>
      <c r="BL257" s="6">
        <f t="shared" si="7"/>
        <v>46492938.86747222</v>
      </c>
    </row>
    <row r="258" spans="1:64" ht="12.75">
      <c r="A258" t="s">
        <v>891</v>
      </c>
      <c r="B258" t="s">
        <v>257</v>
      </c>
      <c r="K258"/>
      <c r="L258"/>
      <c r="V258"/>
      <c r="X258"/>
      <c r="Z258" s="12">
        <f>Z259+Z260</f>
        <v>25374088.944001004</v>
      </c>
      <c r="AC258" s="12">
        <f>AC259+AC260</f>
        <v>26074435.34797555</v>
      </c>
      <c r="AF258" s="51"/>
      <c r="AG258"/>
      <c r="AO258"/>
      <c r="AU258"/>
      <c r="AW258"/>
      <c r="BD258" s="1">
        <f>BD259+BD260</f>
        <v>30951520.512999006</v>
      </c>
      <c r="BG258" s="1">
        <f>BG259+BG260</f>
        <v>22030744.419044204</v>
      </c>
      <c r="BJ258" s="52"/>
      <c r="BK258" s="1">
        <f t="shared" si="6"/>
        <v>56325609.45700001</v>
      </c>
      <c r="BL258" s="1">
        <f t="shared" si="7"/>
        <v>48105179.76701975</v>
      </c>
    </row>
    <row r="259" spans="1:64" ht="12.75">
      <c r="A259" s="3" t="s">
        <v>892</v>
      </c>
      <c r="B259" s="3" t="s">
        <v>258</v>
      </c>
      <c r="C259" s="3" t="s">
        <v>1348</v>
      </c>
      <c r="D259" s="3"/>
      <c r="E259" s="4"/>
      <c r="F259" s="4">
        <v>3910023.786493</v>
      </c>
      <c r="G259" s="4">
        <f>F259*RPI_inc</f>
        <v>4017943.7636148874</v>
      </c>
      <c r="H259" s="4"/>
      <c r="I259" s="4"/>
      <c r="J259" s="4">
        <v>69386.640171</v>
      </c>
      <c r="K259" s="4">
        <f>J259*RPI_inc</f>
        <v>71301.77036680255</v>
      </c>
      <c r="L259" s="3"/>
      <c r="M259" s="4"/>
      <c r="N259" s="4"/>
      <c r="O259" s="4"/>
      <c r="P259" s="4"/>
      <c r="Q259" s="4"/>
      <c r="R259" s="4"/>
      <c r="S259" s="4"/>
      <c r="T259" s="4">
        <v>30078.04663</v>
      </c>
      <c r="U259" s="4">
        <f>T259*RPI_inc</f>
        <v>30908.226260976648</v>
      </c>
      <c r="V259" s="3"/>
      <c r="W259" s="4"/>
      <c r="X259" s="3"/>
      <c r="Y259" s="4"/>
      <c r="Z259" s="13">
        <f>D259+F259+H259+J259+L259+N259+P259+R259+T259+V259+X259</f>
        <v>4009488.473294</v>
      </c>
      <c r="AC259" s="13">
        <f>E259+G259+I259+K259+M259+O259+Q259+S259+U259+W259+Y259</f>
        <v>4120153.7602426666</v>
      </c>
      <c r="AF259" s="51"/>
      <c r="AG259" s="3"/>
      <c r="AH259" s="4"/>
      <c r="AI259" s="4">
        <v>4319711.433897</v>
      </c>
      <c r="AJ259" s="4">
        <f>AI259/$AI$680*$AJ$680</f>
        <v>2869233.7440762958</v>
      </c>
      <c r="AK259" s="4"/>
      <c r="AL259" s="4"/>
      <c r="AM259" s="4">
        <v>100217.599754</v>
      </c>
      <c r="AN259" s="4">
        <f>AM259/$AM$680*$AN$680</f>
        <v>98245.69052490135</v>
      </c>
      <c r="AO259" s="3"/>
      <c r="AP259" s="4"/>
      <c r="AQ259" s="4"/>
      <c r="AR259" s="4"/>
      <c r="AS259" s="4">
        <v>42668.107952</v>
      </c>
      <c r="AT259" s="4">
        <f>AS259/$AS$680*$AT$680</f>
        <v>41813.315022291805</v>
      </c>
      <c r="AU259" s="3"/>
      <c r="AV259" s="4"/>
      <c r="AW259" s="3"/>
      <c r="AX259" s="4"/>
      <c r="AY259" s="4"/>
      <c r="AZ259" s="4"/>
      <c r="BA259" s="4">
        <v>69187.591663</v>
      </c>
      <c r="BB259" s="4">
        <f>BA259/$BA$680*$BB$680</f>
        <v>69187.591663</v>
      </c>
      <c r="BC259" s="4">
        <v>11746.1539</v>
      </c>
      <c r="BD259" s="4">
        <f>AG259+AI259+AK259+AM259+AO259+AQ259+AS259+AU259+AW259+AY259+BA259+BC259</f>
        <v>4543530.887166</v>
      </c>
      <c r="BG259" s="4">
        <f>AH259+AJ259+AL259+AN259+AP259+AR259+AT259+AV259+AX259+AZ259+BB259</f>
        <v>3078480.341286489</v>
      </c>
      <c r="BJ259" s="52"/>
      <c r="BK259" s="4">
        <f aca="true" t="shared" si="8" ref="BK259:BK322">Z259+BD259</f>
        <v>8553019.36046</v>
      </c>
      <c r="BL259" s="4">
        <f aca="true" t="shared" si="9" ref="BL259:BL322">AC259+BG259</f>
        <v>7198634.101529155</v>
      </c>
    </row>
    <row r="260" spans="1:64" ht="12.75">
      <c r="A260" s="5" t="s">
        <v>893</v>
      </c>
      <c r="B260" s="5" t="s">
        <v>259</v>
      </c>
      <c r="C260" s="5" t="s">
        <v>1348</v>
      </c>
      <c r="D260" s="6">
        <v>18058313.555937</v>
      </c>
      <c r="E260" s="6">
        <f>D260*RPI_inc</f>
        <v>18556738.346228253</v>
      </c>
      <c r="F260" s="6"/>
      <c r="G260" s="6"/>
      <c r="H260" s="6"/>
      <c r="I260" s="6"/>
      <c r="J260" s="6">
        <v>334523.270243</v>
      </c>
      <c r="K260" s="6">
        <f>J260*RPI_inc</f>
        <v>343756.39659790235</v>
      </c>
      <c r="L260" s="6">
        <v>2083325.568238</v>
      </c>
      <c r="M260" s="6">
        <f>L260*RPI_inc</f>
        <v>2140827.123199983</v>
      </c>
      <c r="N260" s="6"/>
      <c r="O260" s="6"/>
      <c r="P260" s="6"/>
      <c r="Q260" s="6"/>
      <c r="R260" s="6"/>
      <c r="S260" s="6"/>
      <c r="T260" s="6"/>
      <c r="U260" s="6"/>
      <c r="V260" s="6">
        <v>46918.673705</v>
      </c>
      <c r="W260" s="6">
        <f>V260*RPI_inc</f>
        <v>48213.668945265395</v>
      </c>
      <c r="X260" s="6">
        <v>841519.402584</v>
      </c>
      <c r="Y260" s="6">
        <f>X260*RPI_inc</f>
        <v>864746.0527614778</v>
      </c>
      <c r="Z260" s="14">
        <f>D260+F260+H260+J260+L260+N260+P260+R260+T260+V260+X260</f>
        <v>21364600.470707003</v>
      </c>
      <c r="AC260" s="14">
        <f>E260+G260+I260+K260+M260+O260+Q260+S260+U260+W260+Y260</f>
        <v>21954281.58773288</v>
      </c>
      <c r="AF260" s="51"/>
      <c r="AG260" s="6">
        <v>21577185.668797</v>
      </c>
      <c r="AH260" s="6">
        <f>AG260/$AG$680*$AH$680</f>
        <v>14679171.43410011</v>
      </c>
      <c r="AI260" s="6"/>
      <c r="AJ260" s="6"/>
      <c r="AK260" s="6"/>
      <c r="AL260" s="6"/>
      <c r="AM260" s="6">
        <v>483163.893263</v>
      </c>
      <c r="AN260" s="6">
        <f>AM260/$AM$680*$AN$680</f>
        <v>473657.02677815873</v>
      </c>
      <c r="AO260" s="6">
        <v>2635235.633293</v>
      </c>
      <c r="AP260" s="6">
        <f>AO260/$AO$680*$AP$680</f>
        <v>2174869.341649984</v>
      </c>
      <c r="AQ260" s="6"/>
      <c r="AR260" s="6"/>
      <c r="AS260" s="6"/>
      <c r="AT260" s="6"/>
      <c r="AU260" s="6">
        <v>66557.880686</v>
      </c>
      <c r="AV260" s="6">
        <f>AU260/$AU$680*$AV$680</f>
        <v>65224.490057412106</v>
      </c>
      <c r="AW260" s="6">
        <v>1244333.639873</v>
      </c>
      <c r="AX260" s="6">
        <f>AW260/$AW$680*$AX$680</f>
        <v>1220418.376835051</v>
      </c>
      <c r="AY260" s="6"/>
      <c r="AZ260" s="6"/>
      <c r="BA260" s="6">
        <v>338923.408337</v>
      </c>
      <c r="BB260" s="6">
        <f>BA260/$BA$680*$BB$680</f>
        <v>338923.408337</v>
      </c>
      <c r="BC260" s="6">
        <v>62589.501584</v>
      </c>
      <c r="BD260" s="6">
        <f>AG260+AI260+AK260+AM260+AO260+AQ260+AS260+AU260+AW260+AY260+BA260+BC260</f>
        <v>26407989.625833005</v>
      </c>
      <c r="BG260" s="6">
        <f>AH260+AJ260+AL260+AN260+AP260+AR260+AT260+AV260+AX260+AZ260+BB260</f>
        <v>18952264.077757716</v>
      </c>
      <c r="BJ260" s="52"/>
      <c r="BK260" s="6">
        <f t="shared" si="8"/>
        <v>47772590.096540004</v>
      </c>
      <c r="BL260" s="6">
        <f t="shared" si="9"/>
        <v>40906545.6654906</v>
      </c>
    </row>
    <row r="261" spans="1:64" ht="12.75">
      <c r="A261" t="s">
        <v>894</v>
      </c>
      <c r="B261" t="s">
        <v>260</v>
      </c>
      <c r="K261"/>
      <c r="L261"/>
      <c r="V261"/>
      <c r="X261"/>
      <c r="Z261" s="12">
        <f>Z262+Z263</f>
        <v>40983665.456648</v>
      </c>
      <c r="AC261" s="12">
        <f>AC262+AC263</f>
        <v>42114849.42891216</v>
      </c>
      <c r="AF261" s="51"/>
      <c r="AG261"/>
      <c r="AO261"/>
      <c r="AU261"/>
      <c r="AW261"/>
      <c r="BD261" s="1">
        <f>BD262+BD263</f>
        <v>49104726.411796995</v>
      </c>
      <c r="BG261" s="1">
        <f>BG262+BG263</f>
        <v>34323868.09879981</v>
      </c>
      <c r="BJ261" s="52"/>
      <c r="BK261" s="1">
        <f t="shared" si="8"/>
        <v>90088391.868445</v>
      </c>
      <c r="BL261" s="1">
        <f t="shared" si="9"/>
        <v>76438717.52771197</v>
      </c>
    </row>
    <row r="262" spans="1:64" ht="12.75">
      <c r="A262" s="3" t="s">
        <v>895</v>
      </c>
      <c r="B262" s="3" t="s">
        <v>261</v>
      </c>
      <c r="C262" s="3" t="s">
        <v>1348</v>
      </c>
      <c r="D262" s="3"/>
      <c r="E262" s="4"/>
      <c r="F262" s="4">
        <v>5832518.78265</v>
      </c>
      <c r="G262" s="4">
        <f>F262*RPI_inc</f>
        <v>5993501.254357962</v>
      </c>
      <c r="H262" s="4"/>
      <c r="I262" s="4"/>
      <c r="J262" s="4">
        <v>80949.791422</v>
      </c>
      <c r="K262" s="4">
        <f>J262*RPI_inc</f>
        <v>83184.07441241613</v>
      </c>
      <c r="L262" s="3"/>
      <c r="M262" s="4"/>
      <c r="N262" s="4"/>
      <c r="O262" s="4"/>
      <c r="P262" s="4"/>
      <c r="Q262" s="4"/>
      <c r="R262" s="4"/>
      <c r="S262" s="4"/>
      <c r="T262" s="4">
        <v>48788.08961</v>
      </c>
      <c r="U262" s="4">
        <f>T262*RPI_inc</f>
        <v>50134.682316857754</v>
      </c>
      <c r="V262" s="3"/>
      <c r="W262" s="4"/>
      <c r="X262" s="3"/>
      <c r="Y262" s="4"/>
      <c r="Z262" s="13">
        <f>D262+F262+H262+J262+L262+N262+P262+R262+T262+V262+X262</f>
        <v>5962256.663682001</v>
      </c>
      <c r="AC262" s="13">
        <f>E262+G262+I262+K262+M262+O262+Q262+S262+U262+W262+Y262</f>
        <v>6126820.011087235</v>
      </c>
      <c r="AF262" s="51"/>
      <c r="AG262" s="3"/>
      <c r="AH262" s="4"/>
      <c r="AI262" s="4">
        <v>6443643.171908</v>
      </c>
      <c r="AJ262" s="4">
        <f>AI262/$AI$680*$AJ$680</f>
        <v>4279989.23227752</v>
      </c>
      <c r="AK262" s="4"/>
      <c r="AL262" s="4"/>
      <c r="AM262" s="4">
        <v>116918.671619</v>
      </c>
      <c r="AN262" s="4">
        <f>AM262/$AM$680*$AN$680</f>
        <v>114618.14747767762</v>
      </c>
      <c r="AO262" s="3"/>
      <c r="AP262" s="4"/>
      <c r="AQ262" s="4"/>
      <c r="AR262" s="4"/>
      <c r="AS262" s="4">
        <v>69209.796097</v>
      </c>
      <c r="AT262" s="4">
        <f>AS262/$AS$680*$AT$680</f>
        <v>67823.27939377955</v>
      </c>
      <c r="AU262" s="3"/>
      <c r="AV262" s="4"/>
      <c r="AW262" s="3"/>
      <c r="AX262" s="4"/>
      <c r="AY262" s="4"/>
      <c r="AZ262" s="4"/>
      <c r="BA262" s="4"/>
      <c r="BB262" s="4"/>
      <c r="BC262" s="4">
        <v>17466.96239</v>
      </c>
      <c r="BD262" s="4">
        <f>AG262+AI262+AK262+AM262+AO262+AQ262+AS262+AU262+AW262+AY262+BA262+BC262</f>
        <v>6647238.602014</v>
      </c>
      <c r="BG262" s="4">
        <f>AH262+AJ262+AL262+AN262+AP262+AR262+AT262+AV262+AX262+AZ262+BB262</f>
        <v>4462430.659148977</v>
      </c>
      <c r="BJ262" s="52"/>
      <c r="BK262" s="4">
        <f t="shared" si="8"/>
        <v>12609495.265696</v>
      </c>
      <c r="BL262" s="4">
        <f t="shared" si="9"/>
        <v>10589250.670236211</v>
      </c>
    </row>
    <row r="263" spans="1:64" ht="12.75">
      <c r="A263" s="5" t="s">
        <v>896</v>
      </c>
      <c r="B263" s="5" t="s">
        <v>262</v>
      </c>
      <c r="C263" s="5" t="s">
        <v>1348</v>
      </c>
      <c r="D263" s="6">
        <v>30836361.024171</v>
      </c>
      <c r="E263" s="6">
        <f>D263*RPI_inc</f>
        <v>31687470.776430495</v>
      </c>
      <c r="F263" s="6"/>
      <c r="G263" s="6"/>
      <c r="H263" s="6"/>
      <c r="I263" s="6"/>
      <c r="J263" s="6">
        <v>429288.748714</v>
      </c>
      <c r="K263" s="6">
        <f>J263*RPI_inc</f>
        <v>441137.4827549384</v>
      </c>
      <c r="L263" s="6">
        <v>3092443.826901</v>
      </c>
      <c r="M263" s="6">
        <f>L263*RPI_inc</f>
        <v>3177797.9028027263</v>
      </c>
      <c r="N263" s="6"/>
      <c r="O263" s="6"/>
      <c r="P263" s="6"/>
      <c r="Q263" s="6"/>
      <c r="R263" s="6"/>
      <c r="S263" s="6"/>
      <c r="T263" s="6"/>
      <c r="U263" s="6"/>
      <c r="V263" s="6">
        <v>47366.681874</v>
      </c>
      <c r="W263" s="6">
        <f>V263*RPI_inc</f>
        <v>48674.042520203824</v>
      </c>
      <c r="X263" s="6">
        <v>615948.511306</v>
      </c>
      <c r="Y263" s="6">
        <f>X263*RPI_inc</f>
        <v>632949.213316569</v>
      </c>
      <c r="Z263" s="14">
        <f>D263+F263+H263+J263+L263+N263+P263+R263+T263+V263+X263</f>
        <v>35021408.792966</v>
      </c>
      <c r="AC263" s="14">
        <f>E263+G263+I263+K263+M263+O263+Q263+S263+U263+W263+Y263</f>
        <v>35988029.41782493</v>
      </c>
      <c r="AF263" s="51"/>
      <c r="AG263" s="6">
        <v>36845184.081424</v>
      </c>
      <c r="AH263" s="6">
        <f>AG263/$AG$680*$AH$680</f>
        <v>25066140.7819435</v>
      </c>
      <c r="AI263" s="6"/>
      <c r="AJ263" s="6"/>
      <c r="AK263" s="6"/>
      <c r="AL263" s="6"/>
      <c r="AM263" s="6">
        <v>620037.054559</v>
      </c>
      <c r="AN263" s="6">
        <f>AM263/$AM$680*$AN$680</f>
        <v>607837.033871324</v>
      </c>
      <c r="AO263" s="6">
        <v>3911687.299791</v>
      </c>
      <c r="AP263" s="6">
        <f>AO263/$AO$680*$AP$680</f>
        <v>3228329.4423300456</v>
      </c>
      <c r="AQ263" s="6"/>
      <c r="AR263" s="6"/>
      <c r="AS263" s="6"/>
      <c r="AT263" s="6"/>
      <c r="AU263" s="6">
        <v>67193.416005</v>
      </c>
      <c r="AV263" s="6">
        <f>AU263/$AU$680*$AV$680</f>
        <v>65847.29334784154</v>
      </c>
      <c r="AW263" s="6">
        <v>910787.61903</v>
      </c>
      <c r="AX263" s="6">
        <f>AW263/$AW$680*$AX$680</f>
        <v>893282.8881581151</v>
      </c>
      <c r="AY263" s="6"/>
      <c r="AZ263" s="6"/>
      <c r="BA263" s="6"/>
      <c r="BB263" s="6"/>
      <c r="BC263" s="6">
        <v>102598.338974</v>
      </c>
      <c r="BD263" s="6">
        <f>AG263+AI263+AK263+AM263+AO263+AQ263+AS263+AU263+AW263+AY263+BA263+BC263</f>
        <v>42457487.809783</v>
      </c>
      <c r="BG263" s="6">
        <f>AH263+AJ263+AL263+AN263+AP263+AR263+AT263+AV263+AX263+AZ263+BB263</f>
        <v>29861437.43965083</v>
      </c>
      <c r="BJ263" s="52"/>
      <c r="BK263" s="6">
        <f t="shared" si="8"/>
        <v>77478896.60274899</v>
      </c>
      <c r="BL263" s="6">
        <f t="shared" si="9"/>
        <v>65849466.85747576</v>
      </c>
    </row>
    <row r="264" spans="1:64" ht="12.75">
      <c r="A264" t="s">
        <v>897</v>
      </c>
      <c r="B264" t="s">
        <v>263</v>
      </c>
      <c r="K264"/>
      <c r="L264"/>
      <c r="V264"/>
      <c r="X264"/>
      <c r="Z264" s="12">
        <f>Z265+Z266</f>
        <v>32111298.927895997</v>
      </c>
      <c r="AC264" s="12">
        <f>AC265+AC266</f>
        <v>32997598.049048122</v>
      </c>
      <c r="AF264" s="51"/>
      <c r="AG264"/>
      <c r="AO264"/>
      <c r="AU264"/>
      <c r="AW264"/>
      <c r="BD264" s="1">
        <f>BD265+BD266</f>
        <v>38635062.391068004</v>
      </c>
      <c r="BG264" s="1">
        <f>BG265+BG266</f>
        <v>27267880.437882595</v>
      </c>
      <c r="BJ264" s="52"/>
      <c r="BK264" s="1">
        <f t="shared" si="8"/>
        <v>70746361.318964</v>
      </c>
      <c r="BL264" s="1">
        <f t="shared" si="9"/>
        <v>60265478.48693071</v>
      </c>
    </row>
    <row r="265" spans="1:64" ht="12.75">
      <c r="A265" s="3" t="s">
        <v>898</v>
      </c>
      <c r="B265" s="3" t="s">
        <v>264</v>
      </c>
      <c r="C265" s="3" t="s">
        <v>1348</v>
      </c>
      <c r="D265" s="3"/>
      <c r="E265" s="4"/>
      <c r="F265" s="4">
        <v>4516693.88467</v>
      </c>
      <c r="G265" s="4">
        <f>F265*RPI_inc</f>
        <v>4641358.471720339</v>
      </c>
      <c r="H265" s="4"/>
      <c r="I265" s="4"/>
      <c r="J265" s="4">
        <v>91624.832638</v>
      </c>
      <c r="K265" s="4">
        <f>J265*RPI_inc</f>
        <v>94153.75583183016</v>
      </c>
      <c r="L265" s="3"/>
      <c r="M265" s="4"/>
      <c r="N265" s="4"/>
      <c r="O265" s="4"/>
      <c r="P265" s="4"/>
      <c r="Q265" s="4"/>
      <c r="R265" s="4"/>
      <c r="S265" s="4"/>
      <c r="T265" s="4">
        <v>45953.41974</v>
      </c>
      <c r="U265" s="4">
        <f>T265*RPI_inc</f>
        <v>47221.7731510828</v>
      </c>
      <c r="V265" s="3"/>
      <c r="W265" s="4"/>
      <c r="X265" s="3"/>
      <c r="Y265" s="4"/>
      <c r="Z265" s="13">
        <f>D265+F265+H265+J265+L265+N265+P265+R265+T265+V265+X265</f>
        <v>4654272.137048</v>
      </c>
      <c r="AC265" s="13">
        <f>E265+G265+I265+K265+M265+O265+Q265+S265+U265+W265+Y265</f>
        <v>4782734.000703252</v>
      </c>
      <c r="AF265" s="51"/>
      <c r="AG265" s="3"/>
      <c r="AH265" s="4"/>
      <c r="AI265" s="4">
        <v>4989947.704263</v>
      </c>
      <c r="AJ265" s="4">
        <f>AI265/$AI$680*$AJ$680</f>
        <v>3314417.306188242</v>
      </c>
      <c r="AK265" s="4"/>
      <c r="AL265" s="4"/>
      <c r="AM265" s="4">
        <v>132337.014477</v>
      </c>
      <c r="AN265" s="4">
        <f>AM265/$AM$680*$AN$680</f>
        <v>129733.11475440518</v>
      </c>
      <c r="AO265" s="3"/>
      <c r="AP265" s="4"/>
      <c r="AQ265" s="4"/>
      <c r="AR265" s="4"/>
      <c r="AS265" s="4">
        <v>65188.590814</v>
      </c>
      <c r="AT265" s="4">
        <f>AS265/$AS$680*$AT$680</f>
        <v>63882.63305772607</v>
      </c>
      <c r="AU265" s="3"/>
      <c r="AV265" s="4"/>
      <c r="AW265" s="3"/>
      <c r="AX265" s="4"/>
      <c r="AY265" s="4"/>
      <c r="AZ265" s="4"/>
      <c r="BA265" s="4"/>
      <c r="BB265" s="4"/>
      <c r="BC265" s="4">
        <v>13635.105121</v>
      </c>
      <c r="BD265" s="4">
        <f>AG265+AI265+AK265+AM265+AO265+AQ265+AS265+AU265+AW265+AY265+BA265+BC265</f>
        <v>5201108.414674999</v>
      </c>
      <c r="BG265" s="4">
        <f>AH265+AJ265+AL265+AN265+AP265+AR265+AT265+AV265+AX265+AZ265+BB265</f>
        <v>3508033.0540003735</v>
      </c>
      <c r="BJ265" s="52"/>
      <c r="BK265" s="4">
        <f t="shared" si="8"/>
        <v>9855380.551723</v>
      </c>
      <c r="BL265" s="4">
        <f t="shared" si="9"/>
        <v>8290767.054703625</v>
      </c>
    </row>
    <row r="266" spans="1:64" ht="12.75">
      <c r="A266" s="5" t="s">
        <v>899</v>
      </c>
      <c r="B266" s="5" t="s">
        <v>265</v>
      </c>
      <c r="C266" s="5" t="s">
        <v>1348</v>
      </c>
      <c r="D266" s="6">
        <v>23524707.824817</v>
      </c>
      <c r="E266" s="6">
        <f>D266*RPI_inc</f>
        <v>24174009.739302397</v>
      </c>
      <c r="F266" s="6"/>
      <c r="G266" s="6"/>
      <c r="H266" s="6"/>
      <c r="I266" s="6"/>
      <c r="J266" s="6">
        <v>483329.709358</v>
      </c>
      <c r="K266" s="6">
        <f>J266*RPI_inc</f>
        <v>496670.01980737154</v>
      </c>
      <c r="L266" s="6">
        <v>2574908.620362</v>
      </c>
      <c r="M266" s="6">
        <f>L266*RPI_inc</f>
        <v>2645978.2850429043</v>
      </c>
      <c r="N266" s="6"/>
      <c r="O266" s="6"/>
      <c r="P266" s="6"/>
      <c r="Q266" s="6"/>
      <c r="R266" s="6"/>
      <c r="S266" s="6"/>
      <c r="T266" s="6"/>
      <c r="U266" s="6"/>
      <c r="V266" s="6">
        <v>47814.690043</v>
      </c>
      <c r="W266" s="6">
        <f>V266*RPI_inc</f>
        <v>49134.41609514225</v>
      </c>
      <c r="X266" s="6">
        <v>826265.946268</v>
      </c>
      <c r="Y266" s="6">
        <f>X266*RPI_inc</f>
        <v>849071.5880970531</v>
      </c>
      <c r="Z266" s="14">
        <f>D266+F266+H266+J266+L266+N266+P266+R266+T266+V266+X266</f>
        <v>27457026.790847998</v>
      </c>
      <c r="AC266" s="14">
        <f>E266+G266+I266+K266+M266+O266+Q266+S266+U266+W266+Y266</f>
        <v>28214864.04834487</v>
      </c>
      <c r="AF266" s="51"/>
      <c r="AG266" s="6">
        <v>28108770.343805</v>
      </c>
      <c r="AH266" s="6">
        <f>AG266/$AG$680*$AH$680</f>
        <v>19122672.669733174</v>
      </c>
      <c r="AI266" s="6"/>
      <c r="AJ266" s="6"/>
      <c r="AK266" s="6"/>
      <c r="AL266" s="6"/>
      <c r="AM266" s="6">
        <v>698090.341918</v>
      </c>
      <c r="AN266" s="6">
        <f>AM266/$AM$680*$AN$680</f>
        <v>684354.5231461301</v>
      </c>
      <c r="AO266" s="6">
        <v>3257047.795267</v>
      </c>
      <c r="AP266" s="6">
        <f>AO266/$AO$680*$AP$680</f>
        <v>2688053.130703577</v>
      </c>
      <c r="AQ266" s="6"/>
      <c r="AR266" s="6"/>
      <c r="AS266" s="6"/>
      <c r="AT266" s="6"/>
      <c r="AU266" s="6">
        <v>67828.951324</v>
      </c>
      <c r="AV266" s="6">
        <f>AU266/$AU$680*$AV$680</f>
        <v>66470.09663827094</v>
      </c>
      <c r="AW266" s="6">
        <v>1221778.736492</v>
      </c>
      <c r="AX266" s="6">
        <f>AW266/$AW$680*$AX$680</f>
        <v>1198296.9636610723</v>
      </c>
      <c r="AY266" s="6"/>
      <c r="AZ266" s="6"/>
      <c r="BA266" s="6"/>
      <c r="BB266" s="6"/>
      <c r="BC266" s="6">
        <v>80437.807587</v>
      </c>
      <c r="BD266" s="6">
        <f>AG266+AI266+AK266+AM266+AO266+AQ266+AS266+AU266+AW266+AY266+BA266+BC266</f>
        <v>33433953.976393003</v>
      </c>
      <c r="BG266" s="6">
        <f>AH266+AJ266+AL266+AN266+AP266+AR266+AT266+AV266+AX266+AZ266+BB266</f>
        <v>23759847.38388222</v>
      </c>
      <c r="BJ266" s="52"/>
      <c r="BK266" s="6">
        <f t="shared" si="8"/>
        <v>60890980.767241</v>
      </c>
      <c r="BL266" s="6">
        <f t="shared" si="9"/>
        <v>51974711.43222709</v>
      </c>
    </row>
    <row r="267" spans="1:64" ht="12.75">
      <c r="A267" t="s">
        <v>900</v>
      </c>
      <c r="B267" t="s">
        <v>266</v>
      </c>
      <c r="K267"/>
      <c r="L267"/>
      <c r="V267"/>
      <c r="X267"/>
      <c r="Z267" s="12">
        <f>Z268+Z269</f>
        <v>35330285.101622</v>
      </c>
      <c r="AC267" s="12">
        <f>AC268+AC269</f>
        <v>36305430.97491518</v>
      </c>
      <c r="AF267" s="51"/>
      <c r="AG267"/>
      <c r="AO267"/>
      <c r="AU267"/>
      <c r="AW267"/>
      <c r="BD267" s="1">
        <f>BD268+BD269</f>
        <v>42371251.319719</v>
      </c>
      <c r="BG267" s="1">
        <f>BG268+BG269</f>
        <v>29763486.186755672</v>
      </c>
      <c r="BJ267" s="52"/>
      <c r="BK267" s="1">
        <f t="shared" si="8"/>
        <v>77701536.421341</v>
      </c>
      <c r="BL267" s="1">
        <f t="shared" si="9"/>
        <v>66068917.16167085</v>
      </c>
    </row>
    <row r="268" spans="1:64" ht="12.75">
      <c r="A268" s="3" t="s">
        <v>901</v>
      </c>
      <c r="B268" s="3" t="s">
        <v>267</v>
      </c>
      <c r="C268" s="3" t="s">
        <v>1348</v>
      </c>
      <c r="D268" s="3"/>
      <c r="E268" s="4"/>
      <c r="F268" s="4">
        <v>5520895.697606</v>
      </c>
      <c r="G268" s="4">
        <f>F268*RPI_inc</f>
        <v>5673277.1075186925</v>
      </c>
      <c r="H268" s="4"/>
      <c r="I268" s="4"/>
      <c r="J268" s="4">
        <v>128113.832997</v>
      </c>
      <c r="K268" s="4">
        <f>J268*RPI_inc</f>
        <v>131649.8835892739</v>
      </c>
      <c r="L268" s="3"/>
      <c r="M268" s="4"/>
      <c r="N268" s="4"/>
      <c r="O268" s="4"/>
      <c r="P268" s="4"/>
      <c r="Q268" s="4"/>
      <c r="R268" s="4"/>
      <c r="S268" s="4"/>
      <c r="T268" s="4">
        <v>42308.669645</v>
      </c>
      <c r="U268" s="4">
        <f>T268*RPI_inc</f>
        <v>43476.424858131635</v>
      </c>
      <c r="V268" s="3"/>
      <c r="W268" s="4"/>
      <c r="X268" s="3"/>
      <c r="Y268" s="4"/>
      <c r="Z268" s="13">
        <f>D268+F268+H268+J268+L268+N268+P268+R268+T268+V268+X268</f>
        <v>5691318.200248</v>
      </c>
      <c r="AC268" s="13">
        <f>E268+G268+I268+K268+M268+O268+Q268+S268+U268+W268+Y268</f>
        <v>5848403.415966098</v>
      </c>
      <c r="AF268" s="51"/>
      <c r="AG268" s="3"/>
      <c r="AH268" s="4"/>
      <c r="AI268" s="4">
        <v>6099368.590208</v>
      </c>
      <c r="AJ268" s="4">
        <f>AI268/$AI$680*$AJ$680</f>
        <v>4051315.5668817163</v>
      </c>
      <c r="AK268" s="4"/>
      <c r="AL268" s="4"/>
      <c r="AM268" s="4">
        <v>185039.379433</v>
      </c>
      <c r="AN268" s="4">
        <f>AM268/$AM$680*$AN$680</f>
        <v>181398.4933915634</v>
      </c>
      <c r="AO268" s="3"/>
      <c r="AP268" s="4"/>
      <c r="AQ268" s="4"/>
      <c r="AR268" s="4"/>
      <c r="AS268" s="4">
        <v>60018.222125</v>
      </c>
      <c r="AT268" s="4">
        <f>AS268/$AS$680*$AT$680</f>
        <v>58815.84511817749</v>
      </c>
      <c r="AU268" s="3"/>
      <c r="AV268" s="4"/>
      <c r="AW268" s="3"/>
      <c r="AX268" s="4"/>
      <c r="AY268" s="4"/>
      <c r="AZ268" s="4"/>
      <c r="BA268" s="4"/>
      <c r="BB268" s="4"/>
      <c r="BC268" s="4">
        <v>16673.224009</v>
      </c>
      <c r="BD268" s="4">
        <f>AG268+AI268+AK268+AM268+AO268+AQ268+AS268+AU268+AW268+AY268+BA268+BC268</f>
        <v>6361099.415775</v>
      </c>
      <c r="BG268" s="4">
        <f>AH268+AJ268+AL268+AN268+AP268+AR268+AT268+AV268+AX268+AZ268+BB268</f>
        <v>4291529.905391457</v>
      </c>
      <c r="BJ268" s="52"/>
      <c r="BK268" s="4">
        <f t="shared" si="8"/>
        <v>12052417.616023</v>
      </c>
      <c r="BL268" s="4">
        <f t="shared" si="9"/>
        <v>10139933.321357556</v>
      </c>
    </row>
    <row r="269" spans="1:64" ht="12.75">
      <c r="A269" s="5" t="s">
        <v>902</v>
      </c>
      <c r="B269" s="5" t="s">
        <v>268</v>
      </c>
      <c r="C269" s="5" t="s">
        <v>1348</v>
      </c>
      <c r="D269" s="6">
        <v>25649041.558858</v>
      </c>
      <c r="E269" s="6">
        <f>D269*RPI_inc</f>
        <v>26356976.888508007</v>
      </c>
      <c r="F269" s="6"/>
      <c r="G269" s="6"/>
      <c r="H269" s="6"/>
      <c r="I269" s="6"/>
      <c r="J269" s="6">
        <v>605198.563796</v>
      </c>
      <c r="K269" s="6">
        <f>J269*RPI_inc</f>
        <v>621902.5581258258</v>
      </c>
      <c r="L269" s="6">
        <v>2806501.777089</v>
      </c>
      <c r="M269" s="6">
        <f>L269*RPI_inc</f>
        <v>2883963.6095776563</v>
      </c>
      <c r="N269" s="6"/>
      <c r="O269" s="6"/>
      <c r="P269" s="6"/>
      <c r="Q269" s="6"/>
      <c r="R269" s="6"/>
      <c r="S269" s="6"/>
      <c r="T269" s="6"/>
      <c r="U269" s="6"/>
      <c r="V269" s="6">
        <v>47325.953858</v>
      </c>
      <c r="W269" s="6">
        <f>V269*RPI_inc</f>
        <v>48632.19037637367</v>
      </c>
      <c r="X269" s="6">
        <v>530899.047773</v>
      </c>
      <c r="Y269" s="6">
        <f>X269*RPI_inc</f>
        <v>545552.3123612144</v>
      </c>
      <c r="Z269" s="14">
        <f>D269+F269+H269+J269+L269+N269+P269+R269+T269+V269+X269</f>
        <v>29638966.901373997</v>
      </c>
      <c r="AC269" s="14">
        <f>E269+G269+I269+K269+M269+O269+Q269+S269+U269+W269+Y269</f>
        <v>30457027.55894908</v>
      </c>
      <c r="AF269" s="51"/>
      <c r="AG269" s="6">
        <v>30647055.176435</v>
      </c>
      <c r="AH269" s="6">
        <f>AG269/$AG$680*$AH$680</f>
        <v>20849492.783286437</v>
      </c>
      <c r="AI269" s="6"/>
      <c r="AJ269" s="6"/>
      <c r="AK269" s="6"/>
      <c r="AL269" s="6"/>
      <c r="AM269" s="6">
        <v>874109.876029</v>
      </c>
      <c r="AN269" s="6">
        <f>AM269/$AM$680*$AN$680</f>
        <v>856910.648188592</v>
      </c>
      <c r="AO269" s="6">
        <v>3549994.105886</v>
      </c>
      <c r="AP269" s="6">
        <f>AO269/$AO$680*$AP$680</f>
        <v>2929822.762863032</v>
      </c>
      <c r="AQ269" s="6"/>
      <c r="AR269" s="6"/>
      <c r="AS269" s="6"/>
      <c r="AT269" s="6"/>
      <c r="AU269" s="6">
        <v>67135.640067</v>
      </c>
      <c r="AV269" s="6">
        <f>AU269/$AU$680*$AV$680</f>
        <v>65790.67486698247</v>
      </c>
      <c r="AW269" s="6">
        <v>785027.109882</v>
      </c>
      <c r="AX269" s="6">
        <f>AW269/$AW$680*$AX$680</f>
        <v>769939.4121591729</v>
      </c>
      <c r="AY269" s="6"/>
      <c r="AZ269" s="6"/>
      <c r="BA269" s="6"/>
      <c r="BB269" s="6"/>
      <c r="BC269" s="6">
        <v>86829.995645</v>
      </c>
      <c r="BD269" s="6">
        <f>AG269+AI269+AK269+AM269+AO269+AQ269+AS269+AU269+AW269+AY269+BA269+BC269</f>
        <v>36010151.903944</v>
      </c>
      <c r="BG269" s="6">
        <f>AH269+AJ269+AL269+AN269+AP269+AR269+AT269+AV269+AX269+AZ269+BB269</f>
        <v>25471956.281364217</v>
      </c>
      <c r="BJ269" s="52"/>
      <c r="BK269" s="6">
        <f t="shared" si="8"/>
        <v>65649118.805318</v>
      </c>
      <c r="BL269" s="6">
        <f t="shared" si="9"/>
        <v>55928983.8403133</v>
      </c>
    </row>
    <row r="270" spans="1:64" ht="12.75">
      <c r="A270" t="s">
        <v>903</v>
      </c>
      <c r="B270" t="s">
        <v>269</v>
      </c>
      <c r="K270"/>
      <c r="L270"/>
      <c r="V270"/>
      <c r="X270"/>
      <c r="Z270" s="12">
        <f>Z271+Z272</f>
        <v>47405986.185014</v>
      </c>
      <c r="AC270" s="12">
        <f>AC271+AC272</f>
        <v>48714431.66358126</v>
      </c>
      <c r="AF270" s="51"/>
      <c r="AG270"/>
      <c r="AO270"/>
      <c r="AU270"/>
      <c r="AW270"/>
      <c r="BD270" s="1">
        <f>BD271+BD272</f>
        <v>58739833.995434</v>
      </c>
      <c r="BG270" s="1">
        <f>BG271+BG272</f>
        <v>42205358.62035263</v>
      </c>
      <c r="BJ270" s="52"/>
      <c r="BK270" s="1">
        <f t="shared" si="8"/>
        <v>106145820.180448</v>
      </c>
      <c r="BL270" s="1">
        <f t="shared" si="9"/>
        <v>90919790.2839339</v>
      </c>
    </row>
    <row r="271" spans="1:64" ht="12.75">
      <c r="A271" s="3" t="s">
        <v>904</v>
      </c>
      <c r="B271" s="3" t="s">
        <v>270</v>
      </c>
      <c r="C271" s="3" t="s">
        <v>1348</v>
      </c>
      <c r="D271" s="3"/>
      <c r="E271" s="4"/>
      <c r="F271" s="4">
        <v>8363715.399972</v>
      </c>
      <c r="G271" s="4">
        <f>F271*RPI_inc</f>
        <v>8594561.047954243</v>
      </c>
      <c r="H271" s="4"/>
      <c r="I271" s="4"/>
      <c r="J271" s="4">
        <v>273076.436611</v>
      </c>
      <c r="K271" s="4">
        <f>J271*RPI_inc</f>
        <v>280613.57817351166</v>
      </c>
      <c r="L271" s="3"/>
      <c r="M271" s="4"/>
      <c r="N271" s="4"/>
      <c r="O271" s="4"/>
      <c r="P271" s="4"/>
      <c r="Q271" s="4"/>
      <c r="R271" s="4"/>
      <c r="S271" s="4"/>
      <c r="T271" s="4">
        <v>45953.41974</v>
      </c>
      <c r="U271" s="4">
        <f>T271*RPI_inc</f>
        <v>47221.7731510828</v>
      </c>
      <c r="V271" s="3"/>
      <c r="W271" s="4"/>
      <c r="X271" s="3"/>
      <c r="Y271" s="4"/>
      <c r="Z271" s="13">
        <f>D271+F271+H271+J271+L271+N271+P271+R271+T271+V271+X271</f>
        <v>8682745.256323</v>
      </c>
      <c r="AC271" s="13">
        <f>E271+G271+I271+K271+M271+O271+Q271+S271+U271+W271+Y271</f>
        <v>8922396.399278836</v>
      </c>
      <c r="AF271" s="51"/>
      <c r="AG271" s="3"/>
      <c r="AH271" s="4"/>
      <c r="AI271" s="4">
        <v>9240055.563838</v>
      </c>
      <c r="AJ271" s="4">
        <f>AI271/$AI$680*$AJ$680</f>
        <v>6137419.044444455</v>
      </c>
      <c r="AK271" s="4"/>
      <c r="AL271" s="4"/>
      <c r="AM271" s="4">
        <v>394414.039345</v>
      </c>
      <c r="AN271" s="4">
        <f>AM271/$AM$680*$AN$680</f>
        <v>386653.4395483616</v>
      </c>
      <c r="AO271" s="3"/>
      <c r="AP271" s="4"/>
      <c r="AQ271" s="4"/>
      <c r="AR271" s="4"/>
      <c r="AS271" s="4">
        <v>65188.590814</v>
      </c>
      <c r="AT271" s="4">
        <f>AS271/$AS$680*$AT$680</f>
        <v>63882.63305772607</v>
      </c>
      <c r="AU271" s="3"/>
      <c r="AV271" s="4"/>
      <c r="AW271" s="3"/>
      <c r="AX271" s="4"/>
      <c r="AY271" s="4">
        <v>46552.61577</v>
      </c>
      <c r="AZ271" s="4">
        <f>AY271/$AY$680*$AZ$680</f>
        <v>46552.615769970595</v>
      </c>
      <c r="BA271" s="4">
        <v>278624.751625</v>
      </c>
      <c r="BB271" s="4">
        <f>BA271/$BA$680*$BB$680</f>
        <v>278624.751625</v>
      </c>
      <c r="BC271" s="4">
        <v>25436.876235</v>
      </c>
      <c r="BD271" s="4">
        <f>AG271+AI271+AK271+AM271+AO271+AQ271+AS271+AU271+AW271+AY271+BA271+BC271</f>
        <v>10050272.437626999</v>
      </c>
      <c r="BG271" s="4">
        <f>AH271+AJ271+AL271+AN271+AP271+AR271+AT271+AV271+AX271+AZ271+BB271</f>
        <v>6913132.484445512</v>
      </c>
      <c r="BJ271" s="52"/>
      <c r="BK271" s="4">
        <f t="shared" si="8"/>
        <v>18733017.693949997</v>
      </c>
      <c r="BL271" s="4">
        <f t="shared" si="9"/>
        <v>15835528.883724349</v>
      </c>
    </row>
    <row r="272" spans="1:64" ht="12.75">
      <c r="A272" s="5" t="s">
        <v>905</v>
      </c>
      <c r="B272" s="5" t="s">
        <v>271</v>
      </c>
      <c r="C272" s="5" t="s">
        <v>1348</v>
      </c>
      <c r="D272" s="6">
        <v>32617995.119646</v>
      </c>
      <c r="E272" s="6">
        <f>D272*RPI_inc</f>
        <v>33518279.486005656</v>
      </c>
      <c r="F272" s="6"/>
      <c r="G272" s="6"/>
      <c r="H272" s="6"/>
      <c r="I272" s="6"/>
      <c r="J272" s="6">
        <v>1195778.623096</v>
      </c>
      <c r="K272" s="6">
        <f>J272*RPI_inc</f>
        <v>1228783.1286166962</v>
      </c>
      <c r="L272" s="6">
        <v>3379689.939013</v>
      </c>
      <c r="M272" s="6">
        <f>L272*RPI_inc</f>
        <v>3472972.25155476</v>
      </c>
      <c r="N272" s="6"/>
      <c r="O272" s="6"/>
      <c r="P272" s="6"/>
      <c r="Q272" s="6"/>
      <c r="R272" s="6"/>
      <c r="S272" s="6"/>
      <c r="T272" s="6"/>
      <c r="U272" s="6"/>
      <c r="V272" s="6">
        <v>66142.296959</v>
      </c>
      <c r="W272" s="6">
        <f>V272*RPI_inc</f>
        <v>67967.88052687049</v>
      </c>
      <c r="X272" s="6">
        <v>1463634.949977</v>
      </c>
      <c r="Y272" s="6">
        <f>X272*RPI_inc</f>
        <v>1504032.5175984458</v>
      </c>
      <c r="Z272" s="14">
        <f>D272+F272+H272+J272+L272+N272+P272+R272+T272+V272+X272</f>
        <v>38723240.928691</v>
      </c>
      <c r="AC272" s="14">
        <f>E272+G272+I272+K272+M272+O272+Q272+S272+U272+W272+Y272</f>
        <v>39792035.264302425</v>
      </c>
      <c r="AF272" s="51"/>
      <c r="AG272" s="6">
        <v>38973990.271041</v>
      </c>
      <c r="AH272" s="6">
        <f>AG272/$AG$680*$AH$680</f>
        <v>26514388.55100038</v>
      </c>
      <c r="AI272" s="6"/>
      <c r="AJ272" s="6"/>
      <c r="AK272" s="6"/>
      <c r="AL272" s="6"/>
      <c r="AM272" s="6">
        <v>1727105.724502</v>
      </c>
      <c r="AN272" s="6">
        <f>AM272/$AM$680*$AN$680</f>
        <v>1693122.7142709186</v>
      </c>
      <c r="AO272" s="6">
        <v>4275030.025337</v>
      </c>
      <c r="AP272" s="6">
        <f>AO272/$AO$680*$AP$680</f>
        <v>3528197.486127736</v>
      </c>
      <c r="AQ272" s="6"/>
      <c r="AR272" s="6"/>
      <c r="AS272" s="6"/>
      <c r="AT272" s="6"/>
      <c r="AU272" s="6">
        <v>93828.123467</v>
      </c>
      <c r="AV272" s="6">
        <f>AU272/$AU$680*$AV$680</f>
        <v>91948.41306697817</v>
      </c>
      <c r="AW272" s="6">
        <v>2164240.300529</v>
      </c>
      <c r="AX272" s="6">
        <f>AW272/$AW$680*$AX$680</f>
        <v>2122645.044718216</v>
      </c>
      <c r="AY272" s="6">
        <v>172244.678348</v>
      </c>
      <c r="AZ272" s="6">
        <f>AY272/$AY$680*$AZ$680</f>
        <v>172244.67834789123</v>
      </c>
      <c r="BA272" s="6">
        <v>1169679.248375</v>
      </c>
      <c r="BB272" s="6">
        <f>BA272/$BA$680*$BB$680</f>
        <v>1169679.248375</v>
      </c>
      <c r="BC272" s="6">
        <v>113443.186208</v>
      </c>
      <c r="BD272" s="6">
        <f>AG272+AI272+AK272+AM272+AO272+AQ272+AS272+AU272+AW272+AY272+BA272+BC272</f>
        <v>48689561.557807</v>
      </c>
      <c r="BG272" s="6">
        <f>AH272+AJ272+AL272+AN272+AP272+AR272+AT272+AV272+AX272+AZ272+BB272</f>
        <v>35292226.13590712</v>
      </c>
      <c r="BJ272" s="52"/>
      <c r="BK272" s="6">
        <f t="shared" si="8"/>
        <v>87412802.486498</v>
      </c>
      <c r="BL272" s="6">
        <f t="shared" si="9"/>
        <v>75084261.40020955</v>
      </c>
    </row>
    <row r="273" spans="1:64" ht="12.75">
      <c r="A273" t="s">
        <v>906</v>
      </c>
      <c r="B273" t="s">
        <v>272</v>
      </c>
      <c r="K273"/>
      <c r="L273"/>
      <c r="V273"/>
      <c r="X273"/>
      <c r="Z273" s="12">
        <f>Z274+Z275</f>
        <v>72656633.09891401</v>
      </c>
      <c r="AC273" s="12">
        <f>AC274+AC275</f>
        <v>74662017.87659103</v>
      </c>
      <c r="AF273" s="51"/>
      <c r="AG273"/>
      <c r="AO273"/>
      <c r="AU273"/>
      <c r="AW273"/>
      <c r="BD273" s="1">
        <f>BD274+BD275</f>
        <v>87457976.42280601</v>
      </c>
      <c r="BG273" s="1">
        <f>BG274+BG275</f>
        <v>61726008.61317388</v>
      </c>
      <c r="BJ273" s="52"/>
      <c r="BK273" s="1">
        <f t="shared" si="8"/>
        <v>160114609.52172002</v>
      </c>
      <c r="BL273" s="1">
        <f t="shared" si="9"/>
        <v>136388026.4897649</v>
      </c>
    </row>
    <row r="274" spans="1:64" ht="12.75">
      <c r="A274" s="3" t="s">
        <v>907</v>
      </c>
      <c r="B274" s="3" t="s">
        <v>273</v>
      </c>
      <c r="C274" s="3" t="s">
        <v>1348</v>
      </c>
      <c r="D274" s="3"/>
      <c r="E274" s="4"/>
      <c r="F274" s="4">
        <v>10846037.472007</v>
      </c>
      <c r="G274" s="4">
        <f>F274*RPI_inc</f>
        <v>11145397.317306558</v>
      </c>
      <c r="H274" s="4"/>
      <c r="I274" s="4"/>
      <c r="J274" s="4">
        <v>131839.426984</v>
      </c>
      <c r="K274" s="4">
        <f>J274*RPI_inc</f>
        <v>135478.3071343015</v>
      </c>
      <c r="L274" s="3"/>
      <c r="M274" s="4"/>
      <c r="N274" s="4"/>
      <c r="O274" s="4"/>
      <c r="P274" s="4"/>
      <c r="Q274" s="4"/>
      <c r="R274" s="4"/>
      <c r="S274" s="4"/>
      <c r="T274" s="4">
        <v>26919.181758</v>
      </c>
      <c r="U274" s="4">
        <f>T274*RPI_inc</f>
        <v>27662.174035821656</v>
      </c>
      <c r="V274" s="3"/>
      <c r="W274" s="4"/>
      <c r="X274" s="3"/>
      <c r="Y274" s="4"/>
      <c r="Z274" s="13">
        <f>D274+F274+H274+J274+L274+N274+P274+R274+T274+V274+X274</f>
        <v>11004796.080749</v>
      </c>
      <c r="AC274" s="13">
        <f>E274+G274+I274+K274+M274+O274+Q274+S274+U274+W274+Y274</f>
        <v>11308537.798476681</v>
      </c>
      <c r="AF274" s="51"/>
      <c r="AG274" s="3"/>
      <c r="AH274" s="4"/>
      <c r="AI274" s="4">
        <v>11982472.393686</v>
      </c>
      <c r="AJ274" s="4">
        <f>AI274/$AI$680*$AJ$680</f>
        <v>7958983.986671159</v>
      </c>
      <c r="AK274" s="4"/>
      <c r="AL274" s="4"/>
      <c r="AM274" s="4">
        <v>190420.387739</v>
      </c>
      <c r="AN274" s="4">
        <f>AM274/$AM$680*$AN$680</f>
        <v>186673.62348888046</v>
      </c>
      <c r="AO274" s="3"/>
      <c r="AP274" s="4"/>
      <c r="AQ274" s="4"/>
      <c r="AR274" s="4"/>
      <c r="AS274" s="4">
        <v>38187.006203</v>
      </c>
      <c r="AT274" s="4">
        <f>AS274/$AS$680*$AT$680</f>
        <v>37421.98557106178</v>
      </c>
      <c r="AU274" s="3"/>
      <c r="AV274" s="4"/>
      <c r="AW274" s="3"/>
      <c r="AX274" s="4"/>
      <c r="AY274" s="4"/>
      <c r="AZ274" s="4"/>
      <c r="BA274" s="4"/>
      <c r="BB274" s="4"/>
      <c r="BC274" s="4">
        <v>32239.53112</v>
      </c>
      <c r="BD274" s="4">
        <f>AG274+AI274+AK274+AM274+AO274+AQ274+AS274+AU274+AW274+AY274+BA274+BC274</f>
        <v>12243319.318748001</v>
      </c>
      <c r="BG274" s="4">
        <f>AH274+AJ274+AL274+AN274+AP274+AR274+AT274+AV274+AX274+AZ274+BB274</f>
        <v>8183079.595731102</v>
      </c>
      <c r="BJ274" s="52"/>
      <c r="BK274" s="4">
        <f t="shared" si="8"/>
        <v>23248115.399497002</v>
      </c>
      <c r="BL274" s="4">
        <f t="shared" si="9"/>
        <v>19491617.394207783</v>
      </c>
    </row>
    <row r="275" spans="1:64" ht="12.75">
      <c r="A275" s="5" t="s">
        <v>908</v>
      </c>
      <c r="B275" s="5" t="s">
        <v>274</v>
      </c>
      <c r="C275" s="5" t="s">
        <v>1348</v>
      </c>
      <c r="D275" s="6">
        <v>53463810.057015</v>
      </c>
      <c r="E275" s="6">
        <f>D275*RPI_inc</f>
        <v>54939456.61909822</v>
      </c>
      <c r="F275" s="6"/>
      <c r="G275" s="6"/>
      <c r="H275" s="6"/>
      <c r="I275" s="6"/>
      <c r="J275" s="6">
        <v>653602.793079</v>
      </c>
      <c r="K275" s="6">
        <f>J275*RPI_inc</f>
        <v>671642.7852446624</v>
      </c>
      <c r="L275" s="6">
        <v>4341641.819447</v>
      </c>
      <c r="M275" s="6">
        <f>L275*RPI_inc</f>
        <v>4461474.820833011</v>
      </c>
      <c r="N275" s="6"/>
      <c r="O275" s="6"/>
      <c r="P275" s="6"/>
      <c r="Q275" s="6"/>
      <c r="R275" s="6"/>
      <c r="S275" s="6"/>
      <c r="T275" s="6"/>
      <c r="U275" s="6"/>
      <c r="V275" s="6">
        <v>78890.165769</v>
      </c>
      <c r="W275" s="6">
        <f>V275*RPI_inc</f>
        <v>81067.60134224204</v>
      </c>
      <c r="X275" s="6">
        <v>3113892.182855</v>
      </c>
      <c r="Y275" s="6">
        <f>X275*RPI_inc</f>
        <v>3199838.251596221</v>
      </c>
      <c r="Z275" s="14">
        <f>D275+F275+H275+J275+L275+N275+P275+R275+T275+V275+X275</f>
        <v>61651837.01816501</v>
      </c>
      <c r="AC275" s="14">
        <f>E275+G275+I275+K275+M275+O275+Q275+S275+U275+W275+Y275</f>
        <v>63353480.07811435</v>
      </c>
      <c r="AF275" s="51"/>
      <c r="AG275" s="6">
        <v>63881854.337511</v>
      </c>
      <c r="AH275" s="6">
        <f>AG275/$AG$680*$AH$680</f>
        <v>43459453.22723904</v>
      </c>
      <c r="AI275" s="6"/>
      <c r="AJ275" s="6"/>
      <c r="AK275" s="6"/>
      <c r="AL275" s="6"/>
      <c r="AM275" s="6">
        <v>944021.831194</v>
      </c>
      <c r="AN275" s="6">
        <f>AM275/$AM$680*$AN$680</f>
        <v>925446.9963748519</v>
      </c>
      <c r="AO275" s="6">
        <v>5491820.099573</v>
      </c>
      <c r="AP275" s="6">
        <f>AO275/$AO$680*$AP$680</f>
        <v>4532418.662498589</v>
      </c>
      <c r="AQ275" s="6"/>
      <c r="AR275" s="6"/>
      <c r="AS275" s="6"/>
      <c r="AT275" s="6"/>
      <c r="AU275" s="6">
        <v>111911.99209</v>
      </c>
      <c r="AV275" s="6">
        <f>AU275/$AU$680*$AV$680</f>
        <v>109669.99760427719</v>
      </c>
      <c r="AW275" s="6">
        <v>4604434.291313</v>
      </c>
      <c r="AX275" s="6">
        <f>AW275/$AW$680*$AX$680</f>
        <v>4515940.1337260185</v>
      </c>
      <c r="AY275" s="6"/>
      <c r="AZ275" s="6"/>
      <c r="BA275" s="6"/>
      <c r="BB275" s="6"/>
      <c r="BC275" s="6">
        <v>180614.552377</v>
      </c>
      <c r="BD275" s="6">
        <f>AG275+AI275+AK275+AM275+AO275+AQ275+AS275+AU275+AW275+AY275+BA275+BC275</f>
        <v>75214657.10405801</v>
      </c>
      <c r="BG275" s="6">
        <f>AH275+AJ275+AL275+AN275+AP275+AR275+AT275+AV275+AX275+AZ275+BB275</f>
        <v>53542929.01744278</v>
      </c>
      <c r="BJ275" s="52"/>
      <c r="BK275" s="6">
        <f t="shared" si="8"/>
        <v>136866494.12222302</v>
      </c>
      <c r="BL275" s="6">
        <f t="shared" si="9"/>
        <v>116896409.09555712</v>
      </c>
    </row>
    <row r="276" spans="1:64" ht="12.75">
      <c r="A276" t="s">
        <v>909</v>
      </c>
      <c r="B276" t="s">
        <v>275</v>
      </c>
      <c r="K276"/>
      <c r="L276"/>
      <c r="V276"/>
      <c r="X276"/>
      <c r="Z276" s="12">
        <f>Z277+Z278</f>
        <v>35385116.969706</v>
      </c>
      <c r="AC276" s="12">
        <f>AC277+AC278</f>
        <v>36361776.24912464</v>
      </c>
      <c r="AF276" s="51"/>
      <c r="AG276"/>
      <c r="AO276"/>
      <c r="AU276"/>
      <c r="AW276"/>
      <c r="BD276" s="1">
        <f>BD277+BD278</f>
        <v>43317222.752643</v>
      </c>
      <c r="BG276" s="1">
        <f>BG277+BG278</f>
        <v>30984078.532684185</v>
      </c>
      <c r="BJ276" s="52"/>
      <c r="BK276" s="1">
        <f t="shared" si="8"/>
        <v>78702339.72234899</v>
      </c>
      <c r="BL276" s="1">
        <f t="shared" si="9"/>
        <v>67345854.78180882</v>
      </c>
    </row>
    <row r="277" spans="1:64" ht="12.75">
      <c r="A277" s="3" t="s">
        <v>910</v>
      </c>
      <c r="B277" s="3" t="s">
        <v>276</v>
      </c>
      <c r="C277" s="3" t="s">
        <v>1348</v>
      </c>
      <c r="D277" s="3"/>
      <c r="E277" s="4"/>
      <c r="F277" s="4">
        <v>5244636.811841</v>
      </c>
      <c r="G277" s="4">
        <f>F277*RPI_inc</f>
        <v>5389393.241891813</v>
      </c>
      <c r="H277" s="4"/>
      <c r="I277" s="4"/>
      <c r="J277" s="4">
        <v>100112.001007</v>
      </c>
      <c r="K277" s="4">
        <f>J277*RPI_inc</f>
        <v>102875.17725560085</v>
      </c>
      <c r="L277" s="3"/>
      <c r="M277" s="4"/>
      <c r="N277" s="4"/>
      <c r="O277" s="4"/>
      <c r="P277" s="4"/>
      <c r="Q277" s="4"/>
      <c r="R277" s="4"/>
      <c r="S277" s="4"/>
      <c r="T277" s="4">
        <v>29158.815323</v>
      </c>
      <c r="U277" s="4">
        <f>T277*RPI_inc</f>
        <v>29963.623389239914</v>
      </c>
      <c r="V277" s="3"/>
      <c r="W277" s="4"/>
      <c r="X277" s="3"/>
      <c r="Y277" s="4"/>
      <c r="Z277" s="13">
        <f>D277+F277+H277+J277+L277+N277+P277+R277+T277+V277+X277</f>
        <v>5373907.628171</v>
      </c>
      <c r="AC277" s="13">
        <f>E277+G277+I277+K277+M277+O277+Q277+S277+U277+W277+Y277</f>
        <v>5522232.0425366545</v>
      </c>
      <c r="AF277" s="51"/>
      <c r="AG277" s="3"/>
      <c r="AH277" s="4"/>
      <c r="AI277" s="4">
        <v>5794163.626578</v>
      </c>
      <c r="AJ277" s="4">
        <f>AI277/$AI$680*$AJ$680</f>
        <v>3848592.6781176487</v>
      </c>
      <c r="AK277" s="4"/>
      <c r="AL277" s="4"/>
      <c r="AM277" s="4">
        <v>144595.33453</v>
      </c>
      <c r="AN277" s="4">
        <f>AM277/$AM$680*$AN$680</f>
        <v>141750.2367094155</v>
      </c>
      <c r="AO277" s="3"/>
      <c r="AP277" s="4"/>
      <c r="AQ277" s="4"/>
      <c r="AR277" s="4"/>
      <c r="AS277" s="4">
        <v>41364.105032</v>
      </c>
      <c r="AT277" s="4">
        <f>AS277/$AS$680*$AT$680</f>
        <v>40535.43588724118</v>
      </c>
      <c r="AU277" s="3"/>
      <c r="AV277" s="4"/>
      <c r="AW277" s="3"/>
      <c r="AX277" s="4"/>
      <c r="AY277" s="4"/>
      <c r="AZ277" s="4"/>
      <c r="BA277" s="4">
        <v>100022.346027</v>
      </c>
      <c r="BB277" s="4">
        <f>BA277/$BA$680*$BB$680</f>
        <v>100022.346027</v>
      </c>
      <c r="BC277" s="4">
        <v>15743.341443</v>
      </c>
      <c r="BD277" s="4">
        <f>AG277+AI277+AK277+AM277+AO277+AQ277+AS277+AU277+AW277+AY277+BA277+BC277</f>
        <v>6095888.75361</v>
      </c>
      <c r="BG277" s="4">
        <f>AH277+AJ277+AL277+AN277+AP277+AR277+AT277+AV277+AX277+AZ277+BB277</f>
        <v>4130900.6967413053</v>
      </c>
      <c r="BJ277" s="52"/>
      <c r="BK277" s="4">
        <f t="shared" si="8"/>
        <v>11469796.381781</v>
      </c>
      <c r="BL277" s="4">
        <f t="shared" si="9"/>
        <v>9653132.739277959</v>
      </c>
    </row>
    <row r="278" spans="1:64" ht="12.75">
      <c r="A278" s="5" t="s">
        <v>911</v>
      </c>
      <c r="B278" s="5" t="s">
        <v>277</v>
      </c>
      <c r="C278" s="5" t="s">
        <v>1348</v>
      </c>
      <c r="D278" s="6">
        <v>25122884.616636</v>
      </c>
      <c r="E278" s="6">
        <f>D278*RPI_inc</f>
        <v>25816297.567838266</v>
      </c>
      <c r="F278" s="6"/>
      <c r="G278" s="6"/>
      <c r="H278" s="6"/>
      <c r="I278" s="6"/>
      <c r="J278" s="6">
        <v>504824.062223</v>
      </c>
      <c r="K278" s="6">
        <f>J278*RPI_inc</f>
        <v>518757.63506567304</v>
      </c>
      <c r="L278" s="6">
        <v>2828950.193112</v>
      </c>
      <c r="M278" s="6">
        <f>L278*RPI_inc</f>
        <v>2907031.620947363</v>
      </c>
      <c r="N278" s="6"/>
      <c r="O278" s="6"/>
      <c r="P278" s="6"/>
      <c r="Q278" s="6"/>
      <c r="R278" s="6"/>
      <c r="S278" s="6"/>
      <c r="T278" s="6"/>
      <c r="U278" s="6"/>
      <c r="V278" s="6">
        <v>57996.693885</v>
      </c>
      <c r="W278" s="6">
        <f>V278*RPI_inc</f>
        <v>59597.45189031847</v>
      </c>
      <c r="X278" s="6">
        <v>1496553.775679</v>
      </c>
      <c r="Y278" s="6">
        <f>X278*RPI_inc</f>
        <v>1537859.930846361</v>
      </c>
      <c r="Z278" s="14">
        <f>D278+F278+H278+J278+L278+N278+P278+R278+T278+V278+X278</f>
        <v>30011209.341535</v>
      </c>
      <c r="AC278" s="14">
        <f>E278+G278+I278+K278+M278+O278+Q278+S278+U278+W278+Y278</f>
        <v>30839544.20658798</v>
      </c>
      <c r="AF278" s="51"/>
      <c r="AG278" s="6">
        <v>30018370.443606</v>
      </c>
      <c r="AH278" s="6">
        <f>AG278/$AG$680*$AH$680</f>
        <v>20421792.381906293</v>
      </c>
      <c r="AI278" s="6"/>
      <c r="AJ278" s="6"/>
      <c r="AK278" s="6"/>
      <c r="AL278" s="6"/>
      <c r="AM278" s="6">
        <v>729135.402567</v>
      </c>
      <c r="AN278" s="6">
        <f>AM278/$AM$680*$AN$680</f>
        <v>714788.7325897334</v>
      </c>
      <c r="AO278" s="6">
        <v>3578389.507314</v>
      </c>
      <c r="AP278" s="6">
        <f>AO278/$AO$680*$AP$680</f>
        <v>2953257.588663573</v>
      </c>
      <c r="AQ278" s="6"/>
      <c r="AR278" s="6"/>
      <c r="AS278" s="6"/>
      <c r="AT278" s="6"/>
      <c r="AU278" s="6">
        <v>82272.935848</v>
      </c>
      <c r="AV278" s="6">
        <f>AU278/$AU$680*$AV$680</f>
        <v>80624.71687655052</v>
      </c>
      <c r="AW278" s="6">
        <v>2212916.542669</v>
      </c>
      <c r="AX278" s="6">
        <f>AW278/$AW$680*$AX$680</f>
        <v>2170385.7619337304</v>
      </c>
      <c r="AY278" s="6"/>
      <c r="AZ278" s="6"/>
      <c r="BA278" s="6">
        <v>512328.653973</v>
      </c>
      <c r="BB278" s="6">
        <f>BA278/$BA$680*$BB$680</f>
        <v>512328.653973</v>
      </c>
      <c r="BC278" s="6">
        <v>87920.513056</v>
      </c>
      <c r="BD278" s="6">
        <f>AG278+AI278+AK278+AM278+AO278+AQ278+AS278+AU278+AW278+AY278+BA278+BC278</f>
        <v>37221333.999033</v>
      </c>
      <c r="BG278" s="6">
        <f>AH278+AJ278+AL278+AN278+AP278+AR278+AT278+AV278+AX278+AZ278+BB278</f>
        <v>26853177.83594288</v>
      </c>
      <c r="BJ278" s="52"/>
      <c r="BK278" s="6">
        <f t="shared" si="8"/>
        <v>67232543.34056799</v>
      </c>
      <c r="BL278" s="6">
        <f t="shared" si="9"/>
        <v>57692722.042530864</v>
      </c>
    </row>
    <row r="279" spans="1:64" ht="12.75">
      <c r="A279" t="s">
        <v>912</v>
      </c>
      <c r="B279" t="s">
        <v>278</v>
      </c>
      <c r="K279"/>
      <c r="L279"/>
      <c r="V279"/>
      <c r="X279"/>
      <c r="Z279" s="12">
        <f>Z280+Z281</f>
        <v>29542164.710191004</v>
      </c>
      <c r="AC279" s="12">
        <f>AC280+AC281</f>
        <v>30357553.5450795</v>
      </c>
      <c r="AF279" s="51"/>
      <c r="AG279"/>
      <c r="AO279"/>
      <c r="AU279"/>
      <c r="AW279"/>
      <c r="BD279" s="1">
        <f>BD280+BD281</f>
        <v>36184741.562868</v>
      </c>
      <c r="BG279" s="1">
        <f>BG280+BG281</f>
        <v>25773925.19459993</v>
      </c>
      <c r="BJ279" s="52"/>
      <c r="BK279" s="1">
        <f t="shared" si="8"/>
        <v>65726906.273059</v>
      </c>
      <c r="BL279" s="1">
        <f t="shared" si="9"/>
        <v>56131478.739679426</v>
      </c>
    </row>
    <row r="280" spans="1:64" ht="12.75">
      <c r="A280" s="3" t="s">
        <v>913</v>
      </c>
      <c r="B280" s="3" t="s">
        <v>279</v>
      </c>
      <c r="C280" s="3" t="s">
        <v>1348</v>
      </c>
      <c r="D280" s="3"/>
      <c r="E280" s="4"/>
      <c r="F280" s="4">
        <v>5111149.788621</v>
      </c>
      <c r="G280" s="4">
        <f>F280*RPI_inc</f>
        <v>5252221.863466166</v>
      </c>
      <c r="H280" s="4"/>
      <c r="I280" s="4"/>
      <c r="J280" s="4">
        <v>120786.222786</v>
      </c>
      <c r="K280" s="4">
        <f>J280*RPI_inc</f>
        <v>124120.02511342675</v>
      </c>
      <c r="L280" s="3"/>
      <c r="M280" s="4"/>
      <c r="N280" s="4"/>
      <c r="O280" s="4"/>
      <c r="P280" s="4"/>
      <c r="Q280" s="4"/>
      <c r="R280" s="4"/>
      <c r="S280" s="4"/>
      <c r="T280" s="4">
        <v>45953.41974</v>
      </c>
      <c r="U280" s="4">
        <f>T280*RPI_inc</f>
        <v>47221.7731510828</v>
      </c>
      <c r="V280" s="3"/>
      <c r="W280" s="4"/>
      <c r="X280" s="3"/>
      <c r="Y280" s="4"/>
      <c r="Z280" s="13">
        <f>D280+F280+H280+J280+L280+N280+P280+R280+T280+V280+X280</f>
        <v>5277889.431147</v>
      </c>
      <c r="AC280" s="13">
        <f>E280+G280+I280+K280+M280+O280+Q280+S280+U280+W280+Y280</f>
        <v>5423563.661730676</v>
      </c>
      <c r="AF280" s="51"/>
      <c r="AG280" s="3"/>
      <c r="AH280" s="4"/>
      <c r="AI280" s="4">
        <v>5646689.991641</v>
      </c>
      <c r="AJ280" s="4">
        <f>AI280/$AI$680*$AJ$680</f>
        <v>3750637.910490705</v>
      </c>
      <c r="AK280" s="4"/>
      <c r="AL280" s="4"/>
      <c r="AM280" s="4">
        <v>174455.850594</v>
      </c>
      <c r="AN280" s="4">
        <f>AM280/$AM$680*$AN$680</f>
        <v>171023.20899510922</v>
      </c>
      <c r="AO280" s="3"/>
      <c r="AP280" s="4"/>
      <c r="AQ280" s="4"/>
      <c r="AR280" s="4"/>
      <c r="AS280" s="4">
        <v>65188.590814</v>
      </c>
      <c r="AT280" s="4">
        <f>AS280/$AS$680*$AT$680</f>
        <v>63882.63305772607</v>
      </c>
      <c r="AU280" s="3"/>
      <c r="AV280" s="4"/>
      <c r="AW280" s="3"/>
      <c r="AX280" s="4"/>
      <c r="AY280" s="4">
        <v>5128.573217</v>
      </c>
      <c r="AZ280" s="4">
        <f>AY280/$AY$680*$AZ$680</f>
        <v>5128.573216996761</v>
      </c>
      <c r="BA280" s="4">
        <v>126814.590545</v>
      </c>
      <c r="BB280" s="4">
        <f>BA280/$BA$680*$BB$680</f>
        <v>126814.590545</v>
      </c>
      <c r="BC280" s="4">
        <v>15462.047576</v>
      </c>
      <c r="BD280" s="4">
        <f>AG280+AI280+AK280+AM280+AO280+AQ280+AS280+AU280+AW280+AY280+BA280+BC280</f>
        <v>6033739.644386999</v>
      </c>
      <c r="BG280" s="4">
        <f>AH280+AJ280+AL280+AN280+AP280+AR280+AT280+AV280+AX280+AZ280+BB280</f>
        <v>4117486.9163055373</v>
      </c>
      <c r="BJ280" s="52"/>
      <c r="BK280" s="4">
        <f t="shared" si="8"/>
        <v>11311629.075534</v>
      </c>
      <c r="BL280" s="4">
        <f t="shared" si="9"/>
        <v>9541050.578036213</v>
      </c>
    </row>
    <row r="281" spans="1:64" ht="12.75">
      <c r="A281" s="5" t="s">
        <v>914</v>
      </c>
      <c r="B281" s="5" t="s">
        <v>280</v>
      </c>
      <c r="C281" s="5" t="s">
        <v>1348</v>
      </c>
      <c r="D281" s="6">
        <v>20652670.728881</v>
      </c>
      <c r="E281" s="6">
        <f>D281*RPI_inc</f>
        <v>21222701.98042124</v>
      </c>
      <c r="F281" s="6"/>
      <c r="G281" s="6"/>
      <c r="H281" s="6"/>
      <c r="I281" s="6"/>
      <c r="J281" s="6">
        <v>554159.669743</v>
      </c>
      <c r="K281" s="6">
        <f>J281*RPI_inc</f>
        <v>569454.9472518301</v>
      </c>
      <c r="L281" s="6">
        <v>2242548.159642</v>
      </c>
      <c r="M281" s="6">
        <f>L281*RPI_inc</f>
        <v>2304444.393347618</v>
      </c>
      <c r="N281" s="6"/>
      <c r="O281" s="6"/>
      <c r="P281" s="6"/>
      <c r="Q281" s="6"/>
      <c r="R281" s="6"/>
      <c r="S281" s="6"/>
      <c r="T281" s="6"/>
      <c r="U281" s="6"/>
      <c r="V281" s="6">
        <v>53516.612194</v>
      </c>
      <c r="W281" s="6">
        <f>V281*RPI_inc</f>
        <v>54993.71613990658</v>
      </c>
      <c r="X281" s="6">
        <v>761380.108584</v>
      </c>
      <c r="Y281" s="6">
        <f>X281*RPI_inc</f>
        <v>782394.8461882293</v>
      </c>
      <c r="Z281" s="14">
        <f>D281+F281+H281+J281+L281+N281+P281+R281+T281+V281+X281</f>
        <v>24264275.279044006</v>
      </c>
      <c r="AC281" s="14">
        <f>E281+G281+I281+K281+M281+O281+Q281+S281+U281+W281+Y281</f>
        <v>24933989.883348823</v>
      </c>
      <c r="AF281" s="51"/>
      <c r="AG281" s="6">
        <v>24677083.465919</v>
      </c>
      <c r="AH281" s="6">
        <f>AG281/$AG$680*$AH$680</f>
        <v>16788062.36596741</v>
      </c>
      <c r="AI281" s="6"/>
      <c r="AJ281" s="6"/>
      <c r="AK281" s="6"/>
      <c r="AL281" s="6"/>
      <c r="AM281" s="6">
        <v>800392.580545</v>
      </c>
      <c r="AN281" s="6">
        <f>AM281/$AM$680*$AN$680</f>
        <v>784643.8346126194</v>
      </c>
      <c r="AO281" s="6">
        <v>2836639.126291</v>
      </c>
      <c r="AP281" s="6">
        <f>AO281/$AO$680*$AP$680</f>
        <v>2341088.36081041</v>
      </c>
      <c r="AQ281" s="6"/>
      <c r="AR281" s="6"/>
      <c r="AS281" s="6"/>
      <c r="AT281" s="6"/>
      <c r="AU281" s="6">
        <v>75917.582657</v>
      </c>
      <c r="AV281" s="6">
        <f>AU281/$AU$680*$AV$680</f>
        <v>74396.68397127633</v>
      </c>
      <c r="AW281" s="6">
        <v>1125833.675292</v>
      </c>
      <c r="AX281" s="6">
        <f>AW281/$AW$680*$AX$680</f>
        <v>1104195.9025766875</v>
      </c>
      <c r="AY281" s="6">
        <v>18975.720901</v>
      </c>
      <c r="AZ281" s="6">
        <f>AY281/$AY$680*$AZ$680</f>
        <v>18975.720900988017</v>
      </c>
      <c r="BA281" s="6">
        <v>545075.409455</v>
      </c>
      <c r="BB281" s="6">
        <f>BA281/$BA$680*$BB$680</f>
        <v>545075.409455</v>
      </c>
      <c r="BC281" s="6">
        <v>71084.357421</v>
      </c>
      <c r="BD281" s="6">
        <f>AG281+AI281+AK281+AM281+AO281+AQ281+AS281+AU281+AW281+AY281+BA281+BC281</f>
        <v>30151001.918481</v>
      </c>
      <c r="BG281" s="6">
        <f>AH281+AJ281+AL281+AN281+AP281+AR281+AT281+AV281+AX281+AZ281+BB281</f>
        <v>21656438.278294392</v>
      </c>
      <c r="BJ281" s="52"/>
      <c r="BK281" s="6">
        <f t="shared" si="8"/>
        <v>54415277.19752501</v>
      </c>
      <c r="BL281" s="6">
        <f t="shared" si="9"/>
        <v>46590428.161643215</v>
      </c>
    </row>
    <row r="282" spans="1:64" ht="12.75">
      <c r="A282" t="s">
        <v>915</v>
      </c>
      <c r="B282" t="s">
        <v>281</v>
      </c>
      <c r="K282"/>
      <c r="L282"/>
      <c r="V282"/>
      <c r="X282"/>
      <c r="Z282" s="12">
        <f>Z283+Z284</f>
        <v>23649955.727083</v>
      </c>
      <c r="AC282" s="12">
        <f>AC283+AC284</f>
        <v>24302714.590038583</v>
      </c>
      <c r="AF282" s="51"/>
      <c r="AG282"/>
      <c r="AO282"/>
      <c r="AU282"/>
      <c r="AW282"/>
      <c r="BD282" s="1">
        <f>BD283+BD284</f>
        <v>28767512.694416</v>
      </c>
      <c r="BG282" s="1">
        <f>BG283+BG284</f>
        <v>20988521.02520846</v>
      </c>
      <c r="BJ282" s="52"/>
      <c r="BK282" s="1">
        <f t="shared" si="8"/>
        <v>52417468.421499</v>
      </c>
      <c r="BL282" s="1">
        <f t="shared" si="9"/>
        <v>45291235.61524704</v>
      </c>
    </row>
    <row r="283" spans="1:64" ht="12.75">
      <c r="A283" s="3" t="s">
        <v>916</v>
      </c>
      <c r="B283" s="3" t="s">
        <v>282</v>
      </c>
      <c r="C283" s="3" t="s">
        <v>1348</v>
      </c>
      <c r="D283" s="3"/>
      <c r="E283" s="4"/>
      <c r="F283" s="4">
        <v>4717810.284923</v>
      </c>
      <c r="G283" s="4">
        <f>F283*RPI_inc</f>
        <v>4848025.855419814</v>
      </c>
      <c r="H283" s="4"/>
      <c r="I283" s="4"/>
      <c r="J283" s="4">
        <v>185303.937951</v>
      </c>
      <c r="K283" s="4">
        <f>J283*RPI_inc</f>
        <v>190418.48400909553</v>
      </c>
      <c r="L283" s="3"/>
      <c r="M283" s="4"/>
      <c r="N283" s="4"/>
      <c r="O283" s="4"/>
      <c r="P283" s="4"/>
      <c r="Q283" s="4"/>
      <c r="R283" s="4"/>
      <c r="S283" s="4"/>
      <c r="T283" s="4">
        <v>164969.640811</v>
      </c>
      <c r="U283" s="4">
        <f>T283*RPI_inc</f>
        <v>169522.94299898937</v>
      </c>
      <c r="V283" s="3"/>
      <c r="W283" s="4"/>
      <c r="X283" s="3"/>
      <c r="Y283" s="4"/>
      <c r="Z283" s="13">
        <f>D283+F283+H283+J283+L283+N283+P283+R283+T283+V283+X283</f>
        <v>5068083.863685001</v>
      </c>
      <c r="AC283" s="13">
        <f>E283+G283+I283+K283+M283+O283+Q283+S283+U283+W283+Y283</f>
        <v>5207967.282427899</v>
      </c>
      <c r="AF283" s="51"/>
      <c r="AG283" s="3"/>
      <c r="AH283" s="4"/>
      <c r="AI283" s="4">
        <v>5212136.842016</v>
      </c>
      <c r="AJ283" s="4">
        <f>AI283/$AI$680*$AJ$680</f>
        <v>3461999.518880861</v>
      </c>
      <c r="AK283" s="4"/>
      <c r="AL283" s="4"/>
      <c r="AM283" s="4">
        <v>267641.088264</v>
      </c>
      <c r="AN283" s="4">
        <f>AM283/$AM$680*$AN$680</f>
        <v>262374.9081386601</v>
      </c>
      <c r="AO283" s="3"/>
      <c r="AP283" s="4"/>
      <c r="AQ283" s="4"/>
      <c r="AR283" s="4"/>
      <c r="AS283" s="4">
        <v>234022.592276</v>
      </c>
      <c r="AT283" s="4">
        <f>AS283/$AS$680*$AT$680</f>
        <v>229334.29305507964</v>
      </c>
      <c r="AU283" s="3"/>
      <c r="AV283" s="4"/>
      <c r="AW283" s="3"/>
      <c r="AX283" s="4"/>
      <c r="AY283" s="4"/>
      <c r="AZ283" s="4"/>
      <c r="BA283" s="4"/>
      <c r="BB283" s="4"/>
      <c r="BC283" s="4">
        <v>14847.403463</v>
      </c>
      <c r="BD283" s="4">
        <f>AG283+AI283+AK283+AM283+AO283+AQ283+AS283+AU283+AW283+AY283+BA283+BC283</f>
        <v>5728647.926019001</v>
      </c>
      <c r="BG283" s="4">
        <f>AH283+AJ283+AL283+AN283+AP283+AR283+AT283+AV283+AX283+AZ283+BB283</f>
        <v>3953708.7200746005</v>
      </c>
      <c r="BJ283" s="52"/>
      <c r="BK283" s="4">
        <f t="shared" si="8"/>
        <v>10796731.789704002</v>
      </c>
      <c r="BL283" s="4">
        <f t="shared" si="9"/>
        <v>9161676.0025025</v>
      </c>
    </row>
    <row r="284" spans="1:64" ht="12.75">
      <c r="A284" s="5" t="s">
        <v>917</v>
      </c>
      <c r="B284" s="5" t="s">
        <v>283</v>
      </c>
      <c r="C284" s="5" t="s">
        <v>1348</v>
      </c>
      <c r="D284" s="6">
        <v>14247851.956698</v>
      </c>
      <c r="E284" s="6">
        <f>D284*RPI_inc</f>
        <v>14641104.770789452</v>
      </c>
      <c r="F284" s="6"/>
      <c r="G284" s="6"/>
      <c r="H284" s="6"/>
      <c r="I284" s="6"/>
      <c r="J284" s="6">
        <v>559327.588873</v>
      </c>
      <c r="K284" s="6">
        <f>J284*RPI_inc</f>
        <v>574765.5053387091</v>
      </c>
      <c r="L284" s="6">
        <v>1994069.187836</v>
      </c>
      <c r="M284" s="6">
        <f>L284*RPI_inc</f>
        <v>2049107.1908972908</v>
      </c>
      <c r="N284" s="6"/>
      <c r="O284" s="6"/>
      <c r="P284" s="6"/>
      <c r="Q284" s="6"/>
      <c r="R284" s="6"/>
      <c r="S284" s="6"/>
      <c r="T284" s="6"/>
      <c r="U284" s="6"/>
      <c r="V284" s="6">
        <v>48873.618442</v>
      </c>
      <c r="W284" s="6">
        <f>V284*RPI_inc</f>
        <v>50222.571817256896</v>
      </c>
      <c r="X284" s="6">
        <v>1731749.511549</v>
      </c>
      <c r="Y284" s="6">
        <f>X284*RPI_inc</f>
        <v>1779547.2687679743</v>
      </c>
      <c r="Z284" s="14">
        <f>D284+F284+H284+J284+L284+N284+P284+R284+T284+V284+X284</f>
        <v>18581871.863398</v>
      </c>
      <c r="AC284" s="14">
        <f>E284+G284+I284+K284+M284+O284+Q284+S284+U284+W284+Y284</f>
        <v>19094747.307610683</v>
      </c>
      <c r="AF284" s="51"/>
      <c r="AG284" s="6">
        <v>17024211.374939</v>
      </c>
      <c r="AH284" s="6">
        <f>AG284/$AG$680*$AH$680</f>
        <v>11581738.283156717</v>
      </c>
      <c r="AI284" s="6"/>
      <c r="AJ284" s="6"/>
      <c r="AK284" s="6"/>
      <c r="AL284" s="6"/>
      <c r="AM284" s="6">
        <v>807856.79051</v>
      </c>
      <c r="AN284" s="6">
        <f>AM284/$AM$680*$AN$680</f>
        <v>791961.1767165445</v>
      </c>
      <c r="AO284" s="6">
        <v>2522333.647295</v>
      </c>
      <c r="AP284" s="6">
        <f>AO284/$AO$680*$AP$680</f>
        <v>2081690.9310151788</v>
      </c>
      <c r="AQ284" s="6"/>
      <c r="AR284" s="6"/>
      <c r="AS284" s="6"/>
      <c r="AT284" s="6"/>
      <c r="AU284" s="6">
        <v>69331.125714</v>
      </c>
      <c r="AV284" s="6">
        <f>AU284/$AU$680*$AV$680</f>
        <v>67942.17714256595</v>
      </c>
      <c r="AW284" s="6">
        <v>2560694.579871</v>
      </c>
      <c r="AX284" s="6">
        <f>AW284/$AW$680*$AX$680</f>
        <v>2511479.7371028527</v>
      </c>
      <c r="AY284" s="6"/>
      <c r="AZ284" s="6"/>
      <c r="BA284" s="6"/>
      <c r="BB284" s="6"/>
      <c r="BC284" s="6">
        <v>54437.250068</v>
      </c>
      <c r="BD284" s="6">
        <f>AG284+AI284+AK284+AM284+AO284+AQ284+AS284+AU284+AW284+AY284+BA284+BC284</f>
        <v>23038864.768397</v>
      </c>
      <c r="BG284" s="6">
        <f>AH284+AJ284+AL284+AN284+AP284+AR284+AT284+AV284+AX284+AZ284+BB284</f>
        <v>17034812.305133857</v>
      </c>
      <c r="BJ284" s="52"/>
      <c r="BK284" s="6">
        <f t="shared" si="8"/>
        <v>41620736.631795004</v>
      </c>
      <c r="BL284" s="6">
        <f t="shared" si="9"/>
        <v>36129559.61274454</v>
      </c>
    </row>
    <row r="285" spans="1:64" ht="12.75">
      <c r="A285" t="s">
        <v>918</v>
      </c>
      <c r="B285" t="s">
        <v>284</v>
      </c>
      <c r="K285"/>
      <c r="L285"/>
      <c r="V285"/>
      <c r="X285"/>
      <c r="Z285" s="12">
        <f>Z286+Z287</f>
        <v>43403373.311505</v>
      </c>
      <c r="AC285" s="12">
        <f>AC286+AC287</f>
        <v>44601343.27551681</v>
      </c>
      <c r="AF285" s="51"/>
      <c r="AG285"/>
      <c r="AO285"/>
      <c r="AU285"/>
      <c r="AW285"/>
      <c r="BD285" s="1">
        <f>BD286+BD287</f>
        <v>52139812.504961</v>
      </c>
      <c r="BG285" s="1">
        <f>BG286+BG287</f>
        <v>36859901.20735906</v>
      </c>
      <c r="BJ285" s="52"/>
      <c r="BK285" s="1">
        <f t="shared" si="8"/>
        <v>95543185.816466</v>
      </c>
      <c r="BL285" s="1">
        <f t="shared" si="9"/>
        <v>81461244.48287587</v>
      </c>
    </row>
    <row r="286" spans="1:64" ht="12.75">
      <c r="A286" s="3" t="s">
        <v>919</v>
      </c>
      <c r="B286" s="3" t="s">
        <v>285</v>
      </c>
      <c r="C286" s="3" t="s">
        <v>1348</v>
      </c>
      <c r="D286" s="3"/>
      <c r="E286" s="4"/>
      <c r="F286" s="4">
        <v>7613075.223576</v>
      </c>
      <c r="G286" s="4">
        <f>F286*RPI_inc</f>
        <v>7823202.565203363</v>
      </c>
      <c r="H286" s="4"/>
      <c r="I286" s="4"/>
      <c r="J286" s="4">
        <v>123920.206657</v>
      </c>
      <c r="K286" s="4">
        <f>J286*RPI_inc</f>
        <v>127340.50960082377</v>
      </c>
      <c r="L286" s="3"/>
      <c r="M286" s="4"/>
      <c r="N286" s="4"/>
      <c r="O286" s="4"/>
      <c r="P286" s="4"/>
      <c r="Q286" s="4"/>
      <c r="R286" s="4"/>
      <c r="S286" s="4"/>
      <c r="T286" s="4">
        <v>68632.407818</v>
      </c>
      <c r="U286" s="4">
        <f>T286*RPI_inc</f>
        <v>70526.72056032272</v>
      </c>
      <c r="V286" s="3"/>
      <c r="W286" s="4"/>
      <c r="X286" s="3"/>
      <c r="Y286" s="4"/>
      <c r="Z286" s="13">
        <f>D286+F286+H286+J286+L286+N286+P286+R286+T286+V286+X286</f>
        <v>7805627.838051</v>
      </c>
      <c r="AC286" s="13">
        <f>E286+G286+I286+K286+M286+O286+Q286+S286+U286+W286+Y286</f>
        <v>8021069.795364509</v>
      </c>
      <c r="AF286" s="51"/>
      <c r="AG286" s="3"/>
      <c r="AH286" s="4"/>
      <c r="AI286" s="4">
        <v>8410764.201488</v>
      </c>
      <c r="AJ286" s="4">
        <f>AI286/$AI$680*$AJ$680</f>
        <v>5586588.092669735</v>
      </c>
      <c r="AK286" s="4"/>
      <c r="AL286" s="4"/>
      <c r="AM286" s="4">
        <v>178982.375304</v>
      </c>
      <c r="AN286" s="4">
        <f>AM286/$AM$680*$AN$680</f>
        <v>175460.6685521491</v>
      </c>
      <c r="AO286" s="3"/>
      <c r="AP286" s="4"/>
      <c r="AQ286" s="4"/>
      <c r="AR286" s="4"/>
      <c r="AS286" s="4">
        <v>97360.544115</v>
      </c>
      <c r="AT286" s="4">
        <f>AS286/$AS$680*$AT$680</f>
        <v>95410.06848491893</v>
      </c>
      <c r="AU286" s="3"/>
      <c r="AV286" s="4"/>
      <c r="AW286" s="3"/>
      <c r="AX286" s="4"/>
      <c r="AY286" s="4"/>
      <c r="AZ286" s="4"/>
      <c r="BA286" s="4"/>
      <c r="BB286" s="4"/>
      <c r="BC286" s="4">
        <v>22867.282569</v>
      </c>
      <c r="BD286" s="4">
        <f>AG286+AI286+AK286+AM286+AO286+AQ286+AS286+AU286+AW286+AY286+BA286+BC286</f>
        <v>8709974.403476</v>
      </c>
      <c r="BG286" s="4">
        <f>AH286+AJ286+AL286+AN286+AP286+AR286+AT286+AV286+AX286+AZ286+BB286</f>
        <v>5857458.829706803</v>
      </c>
      <c r="BJ286" s="52"/>
      <c r="BK286" s="4">
        <f t="shared" si="8"/>
        <v>16515602.241526999</v>
      </c>
      <c r="BL286" s="4">
        <f t="shared" si="9"/>
        <v>13878528.625071313</v>
      </c>
    </row>
    <row r="287" spans="1:64" ht="12.75">
      <c r="A287" s="5" t="s">
        <v>920</v>
      </c>
      <c r="B287" s="5" t="s">
        <v>286</v>
      </c>
      <c r="C287" s="5" t="s">
        <v>1348</v>
      </c>
      <c r="D287" s="6">
        <v>30048540.687833</v>
      </c>
      <c r="E287" s="6">
        <f>D287*RPI_inc</f>
        <v>30877905.929747712</v>
      </c>
      <c r="F287" s="6"/>
      <c r="G287" s="6"/>
      <c r="H287" s="6"/>
      <c r="I287" s="6"/>
      <c r="J287" s="6">
        <v>516995.79991</v>
      </c>
      <c r="K287" s="6">
        <f>J287*RPI_inc</f>
        <v>531265.3230497665</v>
      </c>
      <c r="L287" s="6">
        <v>3569312.841933</v>
      </c>
      <c r="M287" s="6">
        <f>L287*RPI_inc</f>
        <v>3667828.907633911</v>
      </c>
      <c r="N287" s="6"/>
      <c r="O287" s="6"/>
      <c r="P287" s="6"/>
      <c r="Q287" s="6"/>
      <c r="R287" s="6"/>
      <c r="S287" s="6"/>
      <c r="T287" s="6"/>
      <c r="U287" s="6"/>
      <c r="V287" s="6">
        <v>50706.379134</v>
      </c>
      <c r="W287" s="6">
        <f>V287*RPI_inc</f>
        <v>52105.918260840765</v>
      </c>
      <c r="X287" s="6">
        <v>1412189.764644</v>
      </c>
      <c r="Y287" s="6">
        <f>X287*RPI_inc</f>
        <v>1451167.4014600764</v>
      </c>
      <c r="Z287" s="14">
        <f>D287+F287+H287+J287+L287+N287+P287+R287+T287+V287+X287</f>
        <v>35597745.473454</v>
      </c>
      <c r="AC287" s="14">
        <f>E287+G287+I287+K287+M287+O287+Q287+S287+U287+W287+Y287</f>
        <v>36580273.4801523</v>
      </c>
      <c r="AF287" s="51"/>
      <c r="AG287" s="6">
        <v>35903847.803362</v>
      </c>
      <c r="AH287" s="6">
        <f>AG287/$AG$680*$AH$680</f>
        <v>24425740.462137554</v>
      </c>
      <c r="AI287" s="6"/>
      <c r="AJ287" s="6"/>
      <c r="AK287" s="6"/>
      <c r="AL287" s="6"/>
      <c r="AM287" s="6">
        <v>746715.477532</v>
      </c>
      <c r="AN287" s="6">
        <f>AM287/$AM$680*$AN$680</f>
        <v>732022.8971342403</v>
      </c>
      <c r="AO287" s="6">
        <v>4514887.414063</v>
      </c>
      <c r="AP287" s="6">
        <f>AO287/$AO$680*$AP$680</f>
        <v>3726152.6422124063</v>
      </c>
      <c r="AQ287" s="6"/>
      <c r="AR287" s="6"/>
      <c r="AS287" s="6"/>
      <c r="AT287" s="6"/>
      <c r="AU287" s="6">
        <v>71931.042929</v>
      </c>
      <c r="AV287" s="6">
        <f>AU287/$AU$680*$AV$680</f>
        <v>70490.00878612266</v>
      </c>
      <c r="AW287" s="6">
        <v>2088169.594943</v>
      </c>
      <c r="AX287" s="6">
        <f>AW287/$AW$680*$AX$680</f>
        <v>2048036.3673819366</v>
      </c>
      <c r="AY287" s="6"/>
      <c r="AZ287" s="6"/>
      <c r="BA287" s="6"/>
      <c r="BB287" s="6"/>
      <c r="BC287" s="6">
        <v>104286.768656</v>
      </c>
      <c r="BD287" s="6">
        <f>AG287+AI287+AK287+AM287+AO287+AQ287+AS287+AU287+AW287+AY287+BA287+BC287</f>
        <v>43429838.101485</v>
      </c>
      <c r="BG287" s="6">
        <f>AH287+AJ287+AL287+AN287+AP287+AR287+AT287+AV287+AX287+AZ287+BB287</f>
        <v>31002442.37765226</v>
      </c>
      <c r="BJ287" s="52"/>
      <c r="BK287" s="6">
        <f t="shared" si="8"/>
        <v>79027583.574939</v>
      </c>
      <c r="BL287" s="6">
        <f t="shared" si="9"/>
        <v>67582715.85780457</v>
      </c>
    </row>
    <row r="288" spans="1:64" ht="12.75">
      <c r="A288" t="s">
        <v>921</v>
      </c>
      <c r="B288" t="s">
        <v>287</v>
      </c>
      <c r="K288"/>
      <c r="L288"/>
      <c r="V288"/>
      <c r="X288"/>
      <c r="Z288" s="12">
        <f>Z289+Z290</f>
        <v>41386976.694306</v>
      </c>
      <c r="AC288" s="12">
        <f>AC289+AC290</f>
        <v>42529292.39924438</v>
      </c>
      <c r="AF288" s="51"/>
      <c r="AG288"/>
      <c r="AO288"/>
      <c r="AU288"/>
      <c r="AW288"/>
      <c r="BD288" s="1">
        <f>BD289+BD290</f>
        <v>49909999.46043601</v>
      </c>
      <c r="BG288" s="1">
        <f>BG289+BG290</f>
        <v>35532566.12582643</v>
      </c>
      <c r="BJ288" s="52"/>
      <c r="BK288" s="1">
        <f t="shared" si="8"/>
        <v>91296976.154742</v>
      </c>
      <c r="BL288" s="1">
        <f t="shared" si="9"/>
        <v>78061858.52507082</v>
      </c>
    </row>
    <row r="289" spans="1:64" ht="12.75">
      <c r="A289" s="3" t="s">
        <v>922</v>
      </c>
      <c r="B289" s="3" t="s">
        <v>288</v>
      </c>
      <c r="C289" s="3" t="s">
        <v>1348</v>
      </c>
      <c r="D289" s="3"/>
      <c r="E289" s="4"/>
      <c r="F289" s="4">
        <v>6736746.255906</v>
      </c>
      <c r="G289" s="4">
        <f>F289*RPI_inc</f>
        <v>6922686.173797248</v>
      </c>
      <c r="H289" s="4"/>
      <c r="I289" s="4"/>
      <c r="J289" s="4">
        <v>170842.770134</v>
      </c>
      <c r="K289" s="4">
        <f>J289*RPI_inc</f>
        <v>175558.17567909978</v>
      </c>
      <c r="L289" s="3"/>
      <c r="M289" s="4"/>
      <c r="N289" s="4"/>
      <c r="O289" s="4"/>
      <c r="P289" s="4"/>
      <c r="Q289" s="4"/>
      <c r="R289" s="4"/>
      <c r="S289" s="4"/>
      <c r="T289" s="4">
        <v>142339.119071</v>
      </c>
      <c r="U289" s="4">
        <f>T289*RPI_inc</f>
        <v>146267.79963983863</v>
      </c>
      <c r="V289" s="3"/>
      <c r="W289" s="4"/>
      <c r="X289" s="3"/>
      <c r="Y289" s="4"/>
      <c r="Z289" s="13">
        <f>D289+F289+H289+J289+L289+N289+P289+R289+T289+V289+X289</f>
        <v>7049928.145111</v>
      </c>
      <c r="AC289" s="13">
        <f>E289+G289+I289+K289+M289+O289+Q289+S289+U289+W289+Y289</f>
        <v>7244512.149116186</v>
      </c>
      <c r="AF289" s="51"/>
      <c r="AG289" s="3"/>
      <c r="AH289" s="4"/>
      <c r="AI289" s="4">
        <v>7442614.525628</v>
      </c>
      <c r="AJ289" s="4">
        <f>AI289/$AI$680*$AJ$680</f>
        <v>4943524.832125032</v>
      </c>
      <c r="AK289" s="4"/>
      <c r="AL289" s="4"/>
      <c r="AM289" s="4">
        <v>246754.307687</v>
      </c>
      <c r="AN289" s="4">
        <f>AM289/$AM$680*$AN$680</f>
        <v>241899.1016369427</v>
      </c>
      <c r="AO289" s="3"/>
      <c r="AP289" s="4"/>
      <c r="AQ289" s="4"/>
      <c r="AR289" s="4"/>
      <c r="AS289" s="4">
        <v>201919.392342</v>
      </c>
      <c r="AT289" s="4">
        <f>AS289/$AS$680*$AT$680</f>
        <v>197874.23362207072</v>
      </c>
      <c r="AU289" s="3"/>
      <c r="AV289" s="4"/>
      <c r="AW289" s="3"/>
      <c r="AX289" s="4"/>
      <c r="AY289" s="4"/>
      <c r="AZ289" s="4"/>
      <c r="BA289" s="4"/>
      <c r="BB289" s="4"/>
      <c r="BC289" s="4">
        <v>20653.392953</v>
      </c>
      <c r="BD289" s="4">
        <f>AG289+AI289+AK289+AM289+AO289+AQ289+AS289+AU289+AW289+AY289+BA289+BC289</f>
        <v>7911941.61861</v>
      </c>
      <c r="BG289" s="4">
        <f>AH289+AJ289+AL289+AN289+AP289+AR289+AT289+AV289+AX289+AZ289+BB289</f>
        <v>5383298.167384045</v>
      </c>
      <c r="BJ289" s="52"/>
      <c r="BK289" s="4">
        <f t="shared" si="8"/>
        <v>14961869.763721</v>
      </c>
      <c r="BL289" s="4">
        <f t="shared" si="9"/>
        <v>12627810.316500232</v>
      </c>
    </row>
    <row r="290" spans="1:64" ht="12.75">
      <c r="A290" s="5" t="s">
        <v>923</v>
      </c>
      <c r="B290" s="5" t="s">
        <v>289</v>
      </c>
      <c r="C290" s="5" t="s">
        <v>1348</v>
      </c>
      <c r="D290" s="6">
        <v>28633965.352162</v>
      </c>
      <c r="E290" s="6">
        <f>D290*RPI_inc</f>
        <v>29424287.113474328</v>
      </c>
      <c r="F290" s="6"/>
      <c r="G290" s="6"/>
      <c r="H290" s="6"/>
      <c r="I290" s="6"/>
      <c r="J290" s="6">
        <v>771062.23017</v>
      </c>
      <c r="K290" s="6">
        <f>J290*RPI_inc</f>
        <v>792344.2025526115</v>
      </c>
      <c r="L290" s="6">
        <v>3367096.257225</v>
      </c>
      <c r="M290" s="6">
        <f>L290*RPI_inc</f>
        <v>3460030.97345414</v>
      </c>
      <c r="N290" s="6"/>
      <c r="O290" s="6"/>
      <c r="P290" s="6"/>
      <c r="Q290" s="6"/>
      <c r="R290" s="6"/>
      <c r="S290" s="6"/>
      <c r="T290" s="6"/>
      <c r="U290" s="6"/>
      <c r="V290" s="6">
        <v>49077.258519</v>
      </c>
      <c r="W290" s="6">
        <f>V290*RPI_inc</f>
        <v>50431.83253332484</v>
      </c>
      <c r="X290" s="6">
        <v>1515847.451119</v>
      </c>
      <c r="Y290" s="6">
        <f>X290*RPI_inc</f>
        <v>1557686.128113792</v>
      </c>
      <c r="Z290" s="14">
        <f>D290+F290+H290+J290+L290+N290+P290+R290+T290+V290+X290</f>
        <v>34337048.549195</v>
      </c>
      <c r="AC290" s="14">
        <f>E290+G290+I290+K290+M290+O290+Q290+S290+U290+W290+Y290</f>
        <v>35284780.250128195</v>
      </c>
      <c r="AF290" s="51"/>
      <c r="AG290" s="6">
        <v>34213626.035658</v>
      </c>
      <c r="AH290" s="6">
        <f>AG290/$AG$680*$AH$680</f>
        <v>23275865.984964464</v>
      </c>
      <c r="AI290" s="6"/>
      <c r="AJ290" s="6"/>
      <c r="AK290" s="6"/>
      <c r="AL290" s="6"/>
      <c r="AM290" s="6">
        <v>1113672.686526</v>
      </c>
      <c r="AN290" s="6">
        <f>AM290/$AM$680*$AN$680</f>
        <v>1091759.7545245723</v>
      </c>
      <c r="AO290" s="6">
        <v>4259100.05284</v>
      </c>
      <c r="AP290" s="6">
        <f>AO290/$AO$680*$AP$680</f>
        <v>3515050.4231632906</v>
      </c>
      <c r="AQ290" s="6"/>
      <c r="AR290" s="6"/>
      <c r="AS290" s="6"/>
      <c r="AT290" s="6"/>
      <c r="AU290" s="6">
        <v>69620.005405</v>
      </c>
      <c r="AV290" s="6">
        <f>AU290/$AU$680*$AV$680</f>
        <v>68225.26954784113</v>
      </c>
      <c r="AW290" s="6">
        <v>2241445.616763</v>
      </c>
      <c r="AX290" s="6">
        <f>AW290/$AW$680*$AX$680</f>
        <v>2198366.526242216</v>
      </c>
      <c r="AY290" s="6"/>
      <c r="AZ290" s="6"/>
      <c r="BA290" s="6"/>
      <c r="BB290" s="6"/>
      <c r="BC290" s="6">
        <v>100593.444634</v>
      </c>
      <c r="BD290" s="6">
        <f>AG290+AI290+AK290+AM290+AO290+AQ290+AS290+AU290+AW290+AY290+BA290+BC290</f>
        <v>41998057.84182601</v>
      </c>
      <c r="BG290" s="6">
        <f>AH290+AJ290+AL290+AN290+AP290+AR290+AT290+AV290+AX290+AZ290+BB290</f>
        <v>30149267.958442386</v>
      </c>
      <c r="BJ290" s="52"/>
      <c r="BK290" s="6">
        <f t="shared" si="8"/>
        <v>76335106.39102101</v>
      </c>
      <c r="BL290" s="6">
        <f t="shared" si="9"/>
        <v>65434048.208570585</v>
      </c>
    </row>
    <row r="291" spans="1:64" ht="12.75">
      <c r="A291" t="s">
        <v>924</v>
      </c>
      <c r="B291" t="s">
        <v>290</v>
      </c>
      <c r="K291"/>
      <c r="L291"/>
      <c r="V291"/>
      <c r="X291"/>
      <c r="Z291" s="12">
        <f>Z292+Z293</f>
        <v>51405968.802944005</v>
      </c>
      <c r="AC291" s="12">
        <f>AC292+AC293</f>
        <v>52824817.19877897</v>
      </c>
      <c r="AF291" s="52"/>
      <c r="AG291"/>
      <c r="AO291"/>
      <c r="AQ291"/>
      <c r="AR291"/>
      <c r="AU291"/>
      <c r="AW291"/>
      <c r="BD291" s="1">
        <f>BD292+BD293</f>
        <v>62095058.208408006</v>
      </c>
      <c r="BG291" s="1">
        <f>BG292+BG293</f>
        <v>44246173.73792708</v>
      </c>
      <c r="BJ291" s="52"/>
      <c r="BK291" s="1">
        <f t="shared" si="8"/>
        <v>113501027.011352</v>
      </c>
      <c r="BL291" s="1">
        <f t="shared" si="9"/>
        <v>97070990.93670605</v>
      </c>
    </row>
    <row r="292" spans="1:64" ht="12.75">
      <c r="A292" s="3" t="s">
        <v>925</v>
      </c>
      <c r="B292" s="3" t="s">
        <v>291</v>
      </c>
      <c r="C292" s="3" t="s">
        <v>1348</v>
      </c>
      <c r="D292" s="3"/>
      <c r="E292" s="4"/>
      <c r="F292" s="4">
        <v>7968414.089877</v>
      </c>
      <c r="G292" s="4">
        <f>F292*RPI_inc</f>
        <v>8188349.085988255</v>
      </c>
      <c r="H292" s="4"/>
      <c r="I292" s="4"/>
      <c r="J292" s="4">
        <v>143512.375491</v>
      </c>
      <c r="K292" s="4">
        <f>J292*RPI_inc</f>
        <v>147473.43893342678</v>
      </c>
      <c r="L292" s="3"/>
      <c r="M292" s="4"/>
      <c r="N292" s="4"/>
      <c r="O292" s="4"/>
      <c r="P292" s="4"/>
      <c r="Q292" s="4"/>
      <c r="R292" s="4"/>
      <c r="S292" s="4"/>
      <c r="T292" s="4">
        <v>94146.065766</v>
      </c>
      <c r="U292" s="4">
        <f>T292*RPI_inc</f>
        <v>96744.57713533757</v>
      </c>
      <c r="V292" s="3"/>
      <c r="W292" s="4"/>
      <c r="X292" s="3"/>
      <c r="Y292" s="4"/>
      <c r="Z292" s="13">
        <f>D292+F292+H292+J292+L292+N292+P292+R292+T292+V292+X292</f>
        <v>8206072.531134</v>
      </c>
      <c r="AC292" s="13">
        <f>E292+G292+I292+K292+M292+O292+Q292+S292+U292+W292+Y292</f>
        <v>8432567.10205702</v>
      </c>
      <c r="AF292" s="51"/>
      <c r="AG292" s="3"/>
      <c r="AH292" s="4"/>
      <c r="AI292" s="4">
        <v>8803335.052072</v>
      </c>
      <c r="AJ292" s="4">
        <f>AI292/$AI$680*$AJ$680</f>
        <v>5847341.05005425</v>
      </c>
      <c r="AK292" s="4"/>
      <c r="AL292" s="4"/>
      <c r="AM292" s="4">
        <v>207280.043697</v>
      </c>
      <c r="AN292" s="4">
        <f>AM292/$AM$680*$AN$680</f>
        <v>203201.54419015293</v>
      </c>
      <c r="AO292" s="3"/>
      <c r="AP292" s="4"/>
      <c r="AQ292" s="4"/>
      <c r="AR292" s="4"/>
      <c r="AS292" s="4">
        <v>133553.702698</v>
      </c>
      <c r="AT292" s="4">
        <f>AS292/$AS$680*$AT$680</f>
        <v>130878.15024718529</v>
      </c>
      <c r="AU292" s="3"/>
      <c r="AV292" s="4"/>
      <c r="AW292" s="3"/>
      <c r="AX292" s="4"/>
      <c r="AY292" s="4"/>
      <c r="AZ292" s="4"/>
      <c r="BA292" s="4"/>
      <c r="BB292" s="4"/>
      <c r="BC292" s="4">
        <v>24040.420994</v>
      </c>
      <c r="BD292" s="4">
        <f>AG292+AI292+AK292+AM292+AO292+AQ292+AS292+AU292+AW292+AY292+BA292+BC292</f>
        <v>9168209.219461</v>
      </c>
      <c r="BG292" s="4">
        <f>AH292+AJ292+AL292+AN292+AP292+AR292+AT292+AV292+AX292+AZ292+BB292</f>
        <v>6181420.744491588</v>
      </c>
      <c r="BJ292" s="52"/>
      <c r="BK292" s="4">
        <f t="shared" si="8"/>
        <v>17374281.750595</v>
      </c>
      <c r="BL292" s="4">
        <f t="shared" si="9"/>
        <v>14613987.846548608</v>
      </c>
    </row>
    <row r="293" spans="1:64" ht="12.75">
      <c r="A293" s="5" t="s">
        <v>926</v>
      </c>
      <c r="B293" s="5" t="s">
        <v>292</v>
      </c>
      <c r="C293" s="5" t="s">
        <v>1348</v>
      </c>
      <c r="D293" s="6">
        <v>36283679.503467</v>
      </c>
      <c r="E293" s="6">
        <f>D293*RPI_inc</f>
        <v>37285139.87192787</v>
      </c>
      <c r="F293" s="6"/>
      <c r="G293" s="6"/>
      <c r="H293" s="6"/>
      <c r="I293" s="6"/>
      <c r="J293" s="6">
        <v>686050.096341</v>
      </c>
      <c r="K293" s="6">
        <f>J293*RPI_inc</f>
        <v>704985.6616327899</v>
      </c>
      <c r="L293" s="6">
        <v>3526972.537882</v>
      </c>
      <c r="M293" s="6">
        <f>L293*RPI_inc</f>
        <v>3624319.975233308</v>
      </c>
      <c r="N293" s="6"/>
      <c r="O293" s="6"/>
      <c r="P293" s="6"/>
      <c r="Q293" s="6"/>
      <c r="R293" s="6"/>
      <c r="S293" s="6"/>
      <c r="T293" s="6"/>
      <c r="U293" s="6"/>
      <c r="V293" s="6">
        <v>50706.379134</v>
      </c>
      <c r="W293" s="6">
        <f>V293*RPI_inc</f>
        <v>52105.918260840765</v>
      </c>
      <c r="X293" s="6">
        <v>2652487.754986</v>
      </c>
      <c r="Y293" s="6">
        <f>X293*RPI_inc</f>
        <v>2725698.669667142</v>
      </c>
      <c r="Z293" s="14">
        <f>D293+F293+H293+J293+L293+N293+P293+R293+T293+V293+X293</f>
        <v>43199896.27181</v>
      </c>
      <c r="AC293" s="14">
        <f>E293+G293+I293+K293+M293+O293+Q293+S293+U293+W293+Y293</f>
        <v>44392250.096721955</v>
      </c>
      <c r="AF293" s="51"/>
      <c r="AG293" s="6">
        <v>43353975.827717</v>
      </c>
      <c r="AH293" s="6">
        <f>AG293/$AG$680*$AH$680</f>
        <v>29494135.76420189</v>
      </c>
      <c r="AI293" s="6"/>
      <c r="AJ293" s="6"/>
      <c r="AK293" s="6"/>
      <c r="AL293" s="6"/>
      <c r="AM293" s="6">
        <v>990886.628846</v>
      </c>
      <c r="AN293" s="6">
        <f>AM293/$AM$680*$AN$680</f>
        <v>971389.6692978954</v>
      </c>
      <c r="AO293" s="6">
        <v>4461330.409022</v>
      </c>
      <c r="AP293" s="6">
        <f>AO293/$AO$680*$AP$680</f>
        <v>3681951.855450612</v>
      </c>
      <c r="AQ293" s="6"/>
      <c r="AR293" s="6"/>
      <c r="AS293" s="6"/>
      <c r="AT293" s="6"/>
      <c r="AU293" s="6">
        <v>71931.042929</v>
      </c>
      <c r="AV293" s="6">
        <f>AU293/$AU$680*$AV$680</f>
        <v>70490.00878612266</v>
      </c>
      <c r="AW293" s="6">
        <v>3922167.133335</v>
      </c>
      <c r="AX293" s="6">
        <f>AW293/$AW$680*$AX$680</f>
        <v>3846785.6956989663</v>
      </c>
      <c r="AY293" s="6"/>
      <c r="AZ293" s="6"/>
      <c r="BA293" s="6"/>
      <c r="BB293" s="6"/>
      <c r="BC293" s="6">
        <v>126557.947098</v>
      </c>
      <c r="BD293" s="6">
        <f>AG293+AI293+AK293+AM293+AO293+AQ293+AS293+AU293+AW293+AY293+BA293+BC293</f>
        <v>52926848.988947004</v>
      </c>
      <c r="BG293" s="6">
        <f>AH293+AJ293+AL293+AN293+AP293+AR293+AT293+AV293+AX293+AZ293+BB293</f>
        <v>38064752.99343549</v>
      </c>
      <c r="BJ293" s="52"/>
      <c r="BK293" s="6">
        <f t="shared" si="8"/>
        <v>96126745.260757</v>
      </c>
      <c r="BL293" s="6">
        <f t="shared" si="9"/>
        <v>82457003.09015745</v>
      </c>
    </row>
    <row r="294" spans="1:64" ht="12.75">
      <c r="A294" t="s">
        <v>927</v>
      </c>
      <c r="B294" t="s">
        <v>293</v>
      </c>
      <c r="K294"/>
      <c r="L294"/>
      <c r="V294"/>
      <c r="X294"/>
      <c r="Z294" s="12">
        <f>Z295+Z296</f>
        <v>28149261.728393998</v>
      </c>
      <c r="AC294" s="12">
        <f>AC295+AC296</f>
        <v>28926205.25805243</v>
      </c>
      <c r="AF294" s="52"/>
      <c r="AG294"/>
      <c r="AO294"/>
      <c r="AQ294"/>
      <c r="AR294"/>
      <c r="AU294"/>
      <c r="AW294"/>
      <c r="BD294" s="1">
        <f>BD295+BD296</f>
        <v>34450401.671375</v>
      </c>
      <c r="BG294" s="1">
        <f>BG295+BG296</f>
        <v>24406955.991510555</v>
      </c>
      <c r="BJ294" s="52"/>
      <c r="BK294" s="1">
        <f t="shared" si="8"/>
        <v>62599663.39976899</v>
      </c>
      <c r="BL294" s="1">
        <f t="shared" si="9"/>
        <v>53333161.249562986</v>
      </c>
    </row>
    <row r="295" spans="1:64" ht="12.75">
      <c r="A295" s="3" t="s">
        <v>928</v>
      </c>
      <c r="B295" s="3" t="s">
        <v>294</v>
      </c>
      <c r="C295" s="3" t="s">
        <v>1348</v>
      </c>
      <c r="D295" s="3"/>
      <c r="E295" s="4"/>
      <c r="F295" s="4">
        <v>5382158.67079</v>
      </c>
      <c r="G295" s="4">
        <f>F295*RPI_inc</f>
        <v>5530710.8209391935</v>
      </c>
      <c r="H295" s="4"/>
      <c r="I295" s="4"/>
      <c r="J295" s="4">
        <v>169611.307799</v>
      </c>
      <c r="K295" s="4">
        <f>J295*RPI_inc</f>
        <v>174292.7239378259</v>
      </c>
      <c r="L295" s="3"/>
      <c r="M295" s="4"/>
      <c r="N295" s="4"/>
      <c r="O295" s="4"/>
      <c r="P295" s="4"/>
      <c r="Q295" s="4"/>
      <c r="R295" s="4"/>
      <c r="S295" s="4"/>
      <c r="T295" s="4">
        <v>231447.129336</v>
      </c>
      <c r="U295" s="4">
        <f>T295*RPI_inc</f>
        <v>237835.26666374522</v>
      </c>
      <c r="V295" s="3"/>
      <c r="W295" s="4"/>
      <c r="X295" s="3"/>
      <c r="Y295" s="4"/>
      <c r="Z295" s="13">
        <f>D295+F295+H295+J295+L295+N295+P295+R295+T295+V295+X295</f>
        <v>5783217.107925001</v>
      </c>
      <c r="AC295" s="13">
        <f>E295+G295+I295+K295+M295+O295+Q295+S295+U295+W295+Y295</f>
        <v>5942838.811540765</v>
      </c>
      <c r="AF295" s="51"/>
      <c r="AG295" s="3"/>
      <c r="AH295" s="4"/>
      <c r="AI295" s="4">
        <v>5946094.862536</v>
      </c>
      <c r="AJ295" s="4">
        <f>AI295/$AI$680*$AJ$680</f>
        <v>3949508.268351102</v>
      </c>
      <c r="AK295" s="4"/>
      <c r="AL295" s="4"/>
      <c r="AM295" s="4">
        <v>244975.662703</v>
      </c>
      <c r="AN295" s="4">
        <f>AM295/$AM$680*$AN$680</f>
        <v>240155.45376390775</v>
      </c>
      <c r="AO295" s="3"/>
      <c r="AP295" s="4"/>
      <c r="AQ295" s="4"/>
      <c r="AR295" s="4"/>
      <c r="AS295" s="4">
        <v>328326.211513</v>
      </c>
      <c r="AT295" s="4">
        <f>AS295/$AS$680*$AT$680</f>
        <v>321748.6776660596</v>
      </c>
      <c r="AU295" s="3"/>
      <c r="AV295" s="4"/>
      <c r="AW295" s="3"/>
      <c r="AX295" s="4"/>
      <c r="AY295" s="4"/>
      <c r="AZ295" s="4"/>
      <c r="BA295" s="4">
        <v>166722.947735</v>
      </c>
      <c r="BB295" s="4">
        <f>BA295/$BA$680*$BB$680</f>
        <v>166722.947735</v>
      </c>
      <c r="BC295" s="4">
        <v>16942.450051</v>
      </c>
      <c r="BD295" s="4">
        <f>AG295+AI295+AK295+AM295+AO295+AQ295+AS295+AU295+AW295+AY295+BA295+BC295</f>
        <v>6703062.134538</v>
      </c>
      <c r="BG295" s="4">
        <f>AH295+AJ295+AL295+AN295+AP295+AR295+AT295+AV295+AX295+AZ295+BB295</f>
        <v>4678135.347516069</v>
      </c>
      <c r="BJ295" s="52"/>
      <c r="BK295" s="4">
        <f t="shared" si="8"/>
        <v>12486279.242463</v>
      </c>
      <c r="BL295" s="4">
        <f t="shared" si="9"/>
        <v>10620974.159056835</v>
      </c>
    </row>
    <row r="296" spans="1:64" ht="12.75">
      <c r="A296" s="5" t="s">
        <v>929</v>
      </c>
      <c r="B296" s="5" t="s">
        <v>295</v>
      </c>
      <c r="C296" s="5" t="s">
        <v>1348</v>
      </c>
      <c r="D296" s="6">
        <v>19551025.950561</v>
      </c>
      <c r="E296" s="6">
        <f>D296*RPI_inc</f>
        <v>20090650.870640177</v>
      </c>
      <c r="F296" s="6"/>
      <c r="G296" s="6"/>
      <c r="H296" s="6"/>
      <c r="I296" s="6"/>
      <c r="J296" s="6">
        <v>650798.35714</v>
      </c>
      <c r="K296" s="6">
        <f>J296*RPI_inc</f>
        <v>668760.9444920594</v>
      </c>
      <c r="L296" s="6">
        <v>2102158.555669</v>
      </c>
      <c r="M296" s="6">
        <f>L296*RPI_inc</f>
        <v>2160179.917078123</v>
      </c>
      <c r="N296" s="6"/>
      <c r="O296" s="6"/>
      <c r="P296" s="6"/>
      <c r="Q296" s="6"/>
      <c r="R296" s="6"/>
      <c r="S296" s="6"/>
      <c r="T296" s="6"/>
      <c r="U296" s="6"/>
      <c r="V296" s="6">
        <v>47366.681874</v>
      </c>
      <c r="W296" s="6">
        <f>V296*RPI_inc</f>
        <v>48674.042520203824</v>
      </c>
      <c r="X296" s="6">
        <v>14695.075225</v>
      </c>
      <c r="Y296" s="6">
        <f>X296*RPI_inc</f>
        <v>15100.671781104034</v>
      </c>
      <c r="Z296" s="14">
        <f>D296+F296+H296+J296+L296+N296+P296+R296+T296+V296+X296</f>
        <v>22366044.620468996</v>
      </c>
      <c r="AC296" s="14">
        <f>E296+G296+I296+K296+M296+O296+Q296+S296+U296+W296+Y296</f>
        <v>22983366.446511667</v>
      </c>
      <c r="AF296" s="51"/>
      <c r="AG296" s="6">
        <v>23360770.408819</v>
      </c>
      <c r="AH296" s="6">
        <f>AG296/$AG$680*$AH$680</f>
        <v>15892561.658752497</v>
      </c>
      <c r="AI296" s="6"/>
      <c r="AJ296" s="6"/>
      <c r="AK296" s="6"/>
      <c r="AL296" s="6"/>
      <c r="AM296" s="6">
        <v>939971.284319</v>
      </c>
      <c r="AN296" s="6">
        <f>AM296/$AM$680*$AN$680</f>
        <v>921476.1491811983</v>
      </c>
      <c r="AO296" s="6">
        <v>2659057.814673</v>
      </c>
      <c r="AP296" s="6">
        <f>AO296/$AO$680*$AP$680</f>
        <v>2194529.872678037</v>
      </c>
      <c r="AQ296" s="6"/>
      <c r="AR296" s="6"/>
      <c r="AS296" s="6"/>
      <c r="AT296" s="6"/>
      <c r="AU296" s="6">
        <v>67193.416005</v>
      </c>
      <c r="AV296" s="6">
        <f>AU296/$AU$680*$AV$680</f>
        <v>65847.29334784154</v>
      </c>
      <c r="AW296" s="6">
        <v>21729.239263</v>
      </c>
      <c r="AX296" s="6">
        <f>AW296/$AW$680*$AX$680</f>
        <v>21311.617769907345</v>
      </c>
      <c r="AY296" s="6"/>
      <c r="AZ296" s="6"/>
      <c r="BA296" s="6">
        <v>633094.052265</v>
      </c>
      <c r="BB296" s="6">
        <f>BA296/$BA$680*$BB$680</f>
        <v>633094.052265</v>
      </c>
      <c r="BC296" s="6">
        <v>65523.321493</v>
      </c>
      <c r="BD296" s="6">
        <f>AG296+AI296+AK296+AM296+AO296+AQ296+AS296+AU296+AW296+AY296+BA296+BC296</f>
        <v>27747339.536837</v>
      </c>
      <c r="BG296" s="6">
        <f>AH296+AJ296+AL296+AN296+AP296+AR296+AT296+AV296+AX296+AZ296+BB296</f>
        <v>19728820.643994484</v>
      </c>
      <c r="BJ296" s="52"/>
      <c r="BK296" s="6">
        <f t="shared" si="8"/>
        <v>50113384.157306</v>
      </c>
      <c r="BL296" s="6">
        <f t="shared" si="9"/>
        <v>42712187.09050615</v>
      </c>
    </row>
    <row r="297" spans="1:64" ht="12.75">
      <c r="A297" t="s">
        <v>930</v>
      </c>
      <c r="B297" t="s">
        <v>296</v>
      </c>
      <c r="K297"/>
      <c r="L297"/>
      <c r="V297"/>
      <c r="X297"/>
      <c r="Z297" s="12">
        <f>Z298+Z299</f>
        <v>15452625.788027996</v>
      </c>
      <c r="AC297" s="12">
        <f>AC298+AC299</f>
        <v>15879131.383026648</v>
      </c>
      <c r="AF297" s="52"/>
      <c r="AG297"/>
      <c r="AO297"/>
      <c r="AQ297"/>
      <c r="AR297"/>
      <c r="AU297"/>
      <c r="AW297"/>
      <c r="BD297" s="1">
        <f>BD298+BD299</f>
        <v>19337260.457331996</v>
      </c>
      <c r="BG297" s="1">
        <f>BG298+BG299</f>
        <v>13964794.928910801</v>
      </c>
      <c r="BJ297" s="52"/>
      <c r="BK297" s="1">
        <f t="shared" si="8"/>
        <v>34789886.245359994</v>
      </c>
      <c r="BL297" s="1">
        <f t="shared" si="9"/>
        <v>29843926.31193745</v>
      </c>
    </row>
    <row r="298" spans="1:64" ht="12.75">
      <c r="A298" s="3" t="s">
        <v>931</v>
      </c>
      <c r="B298" s="3" t="s">
        <v>297</v>
      </c>
      <c r="C298" s="3" t="s">
        <v>1348</v>
      </c>
      <c r="D298" s="3"/>
      <c r="E298" s="4"/>
      <c r="F298" s="4">
        <v>2440618.765264</v>
      </c>
      <c r="G298" s="4">
        <f>F298*RPI_inc</f>
        <v>2507981.9158976134</v>
      </c>
      <c r="H298" s="4"/>
      <c r="I298" s="4"/>
      <c r="J298" s="4">
        <v>139816.527648</v>
      </c>
      <c r="K298" s="4">
        <f>J298*RPI_inc</f>
        <v>143675.58255123565</v>
      </c>
      <c r="L298" s="3"/>
      <c r="M298" s="4"/>
      <c r="N298" s="4"/>
      <c r="O298" s="4"/>
      <c r="P298" s="4"/>
      <c r="Q298" s="4"/>
      <c r="R298" s="4"/>
      <c r="S298" s="4"/>
      <c r="T298" s="4">
        <v>62962.660799</v>
      </c>
      <c r="U298" s="4">
        <f>T298*RPI_inc</f>
        <v>64700.48370852654</v>
      </c>
      <c r="V298" s="3"/>
      <c r="W298" s="4"/>
      <c r="X298" s="3"/>
      <c r="Y298" s="4"/>
      <c r="Z298" s="13">
        <f>D298+F298+H298+J298+L298+N298+P298+R298+T298+V298+X298</f>
        <v>2643397.953711</v>
      </c>
      <c r="AC298" s="13">
        <f>E298+G298+I298+K298+M298+O298+Q298+S298+U298+W298+Y298</f>
        <v>2716357.9821573757</v>
      </c>
      <c r="AF298" s="51"/>
      <c r="AG298" s="3"/>
      <c r="AH298" s="4"/>
      <c r="AI298" s="4">
        <v>2696343.900136</v>
      </c>
      <c r="AJ298" s="4">
        <f>AI298/$AI$680*$AJ$680</f>
        <v>1790962.4340172918</v>
      </c>
      <c r="AK298" s="4"/>
      <c r="AL298" s="4"/>
      <c r="AM298" s="4">
        <v>201941.998809</v>
      </c>
      <c r="AN298" s="4">
        <f>AM298/$AM$680*$AN$680</f>
        <v>197968.53215073273</v>
      </c>
      <c r="AO298" s="3"/>
      <c r="AP298" s="4"/>
      <c r="AQ298" s="4"/>
      <c r="AR298" s="4"/>
      <c r="AS298" s="4">
        <v>89317.55579</v>
      </c>
      <c r="AT298" s="4">
        <f>AS298/$AS$680*$AT$680</f>
        <v>87528.2096283657</v>
      </c>
      <c r="AU298" s="3"/>
      <c r="AV298" s="4"/>
      <c r="AW298" s="3"/>
      <c r="AX298" s="4"/>
      <c r="AY298" s="4"/>
      <c r="AZ298" s="4"/>
      <c r="BA298" s="4">
        <v>125119.938486</v>
      </c>
      <c r="BB298" s="4">
        <f>BA298/$BA$680*$BB$680</f>
        <v>125119.938486</v>
      </c>
      <c r="BC298" s="4">
        <v>7744.069946</v>
      </c>
      <c r="BD298" s="4">
        <f>AG298+AI298+AK298+AM298+AO298+AQ298+AS298+AU298+AW298+AY298+BA298+BC298</f>
        <v>3120467.463167</v>
      </c>
      <c r="BG298" s="4">
        <f>AH298+AJ298+AL298+AN298+AP298+AR298+AT298+AV298+AX298+AZ298+BB298</f>
        <v>2201579.11428239</v>
      </c>
      <c r="BJ298" s="52"/>
      <c r="BK298" s="4">
        <f t="shared" si="8"/>
        <v>5763865.416878</v>
      </c>
      <c r="BL298" s="4">
        <f t="shared" si="9"/>
        <v>4917937.096439766</v>
      </c>
    </row>
    <row r="299" spans="1:64" ht="12.75">
      <c r="A299" s="5" t="s">
        <v>932</v>
      </c>
      <c r="B299" s="5" t="s">
        <v>298</v>
      </c>
      <c r="C299" s="5" t="s">
        <v>1348</v>
      </c>
      <c r="D299" s="6">
        <v>10619125.420841</v>
      </c>
      <c r="E299" s="6">
        <f>D299*RPI_inc</f>
        <v>10912222.300821748</v>
      </c>
      <c r="F299" s="6"/>
      <c r="G299" s="6"/>
      <c r="H299" s="6"/>
      <c r="I299" s="6"/>
      <c r="J299" s="6">
        <v>584681.104778</v>
      </c>
      <c r="K299" s="6">
        <f>J299*RPI_inc</f>
        <v>600818.7998143355</v>
      </c>
      <c r="L299" s="6">
        <v>1544777.293814</v>
      </c>
      <c r="M299" s="6">
        <f>L299*RPI_inc</f>
        <v>1587414.4590360424</v>
      </c>
      <c r="N299" s="6"/>
      <c r="O299" s="6"/>
      <c r="P299" s="6"/>
      <c r="Q299" s="6"/>
      <c r="R299" s="6"/>
      <c r="S299" s="6"/>
      <c r="T299" s="6"/>
      <c r="U299" s="6"/>
      <c r="V299" s="6">
        <v>47325.953858</v>
      </c>
      <c r="W299" s="6">
        <f>V299*RPI_inc</f>
        <v>48632.19037637367</v>
      </c>
      <c r="X299" s="6">
        <v>13318.061026</v>
      </c>
      <c r="Y299" s="6">
        <f>X299*RPI_inc</f>
        <v>13685.650820772824</v>
      </c>
      <c r="Z299" s="14">
        <f>D299+F299+H299+J299+L299+N299+P299+R299+T299+V299+X299</f>
        <v>12809227.834316997</v>
      </c>
      <c r="AC299" s="14">
        <f>E299+G299+I299+K299+M299+O299+Q299+S299+U299+W299+Y299</f>
        <v>13162773.400869273</v>
      </c>
      <c r="AF299" s="51"/>
      <c r="AG299" s="6">
        <v>12688385.332106</v>
      </c>
      <c r="AH299" s="6">
        <f>AG299/$AG$680*$AH$680</f>
        <v>8632033.221146656</v>
      </c>
      <c r="AI299" s="6"/>
      <c r="AJ299" s="6"/>
      <c r="AK299" s="6"/>
      <c r="AL299" s="6"/>
      <c r="AM299" s="6">
        <v>844475.778014</v>
      </c>
      <c r="AN299" s="6">
        <f>AM299/$AM$680*$AN$680</f>
        <v>827859.6388877026</v>
      </c>
      <c r="AO299" s="6">
        <v>1954016.324776</v>
      </c>
      <c r="AP299" s="6">
        <f>AO299/$AO$680*$AP$680</f>
        <v>1612656.6232441317</v>
      </c>
      <c r="AQ299" s="6"/>
      <c r="AR299" s="6"/>
      <c r="AS299" s="6"/>
      <c r="AT299" s="6"/>
      <c r="AU299" s="6">
        <v>67135.640067</v>
      </c>
      <c r="AV299" s="6">
        <f>AU299/$AU$680*$AV$680</f>
        <v>65790.67486698247</v>
      </c>
      <c r="AW299" s="6">
        <v>19693.082894</v>
      </c>
      <c r="AX299" s="6">
        <f>AW299/$AW$680*$AX$680</f>
        <v>19314.59496893979</v>
      </c>
      <c r="AY299" s="6"/>
      <c r="AZ299" s="6"/>
      <c r="BA299" s="6">
        <v>605561.061514</v>
      </c>
      <c r="BB299" s="6">
        <f>BA299/$BA$680*$BB$680</f>
        <v>605561.061514</v>
      </c>
      <c r="BC299" s="6">
        <v>37525.774794</v>
      </c>
      <c r="BD299" s="6">
        <f>AG299+AI299+AK299+AM299+AO299+AQ299+AS299+AU299+AW299+AY299+BA299+BC299</f>
        <v>16216792.994164998</v>
      </c>
      <c r="BG299" s="6">
        <f>AH299+AJ299+AL299+AN299+AP299+AR299+AT299+AV299+AX299+AZ299+BB299</f>
        <v>11763215.814628411</v>
      </c>
      <c r="BJ299" s="52"/>
      <c r="BK299" s="6">
        <f t="shared" si="8"/>
        <v>29026020.828481995</v>
      </c>
      <c r="BL299" s="6">
        <f t="shared" si="9"/>
        <v>24925989.215497684</v>
      </c>
    </row>
    <row r="300" spans="1:64" ht="12.75">
      <c r="A300" t="s">
        <v>933</v>
      </c>
      <c r="B300" t="s">
        <v>299</v>
      </c>
      <c r="K300"/>
      <c r="L300"/>
      <c r="V300"/>
      <c r="X300"/>
      <c r="Z300" s="12">
        <f>Z301+Z302</f>
        <v>20400877.065371</v>
      </c>
      <c r="AC300" s="12">
        <f>AC301+AC302</f>
        <v>20963958.597960852</v>
      </c>
      <c r="AF300" s="52"/>
      <c r="AG300"/>
      <c r="AO300"/>
      <c r="AQ300"/>
      <c r="AR300"/>
      <c r="AU300"/>
      <c r="AW300"/>
      <c r="BD300" s="1">
        <f>BD301+BD302</f>
        <v>24729767.849244</v>
      </c>
      <c r="BG300" s="1">
        <f>BG301+BG302</f>
        <v>17746346.717259236</v>
      </c>
      <c r="BJ300" s="52"/>
      <c r="BK300" s="1">
        <f t="shared" si="8"/>
        <v>45130644.914615</v>
      </c>
      <c r="BL300" s="1">
        <f t="shared" si="9"/>
        <v>38710305.31522009</v>
      </c>
    </row>
    <row r="301" spans="1:64" ht="12.75">
      <c r="A301" s="3" t="s">
        <v>934</v>
      </c>
      <c r="B301" s="3" t="s">
        <v>300</v>
      </c>
      <c r="C301" s="3" t="s">
        <v>1348</v>
      </c>
      <c r="D301" s="3"/>
      <c r="E301" s="4"/>
      <c r="F301" s="4">
        <v>2897803.4917</v>
      </c>
      <c r="G301" s="4">
        <f>F301*RPI_inc</f>
        <v>2977785.3290505307</v>
      </c>
      <c r="H301" s="4"/>
      <c r="I301" s="4"/>
      <c r="J301" s="4">
        <v>65755.474436</v>
      </c>
      <c r="K301" s="4">
        <f>J301*RPI_inc</f>
        <v>67570.381373724</v>
      </c>
      <c r="L301" s="3"/>
      <c r="M301" s="4"/>
      <c r="N301" s="4"/>
      <c r="O301" s="4"/>
      <c r="P301" s="4"/>
      <c r="Q301" s="4"/>
      <c r="R301" s="4"/>
      <c r="S301" s="4"/>
      <c r="T301" s="4">
        <v>34613.925701</v>
      </c>
      <c r="U301" s="4">
        <f>T301*RPI_inc</f>
        <v>35569.29944646284</v>
      </c>
      <c r="V301" s="3"/>
      <c r="W301" s="4"/>
      <c r="X301" s="3"/>
      <c r="Y301" s="4"/>
      <c r="Z301" s="13">
        <f>D301+F301+H301+J301+L301+N301+P301+R301+T301+V301+X301</f>
        <v>2998172.891837</v>
      </c>
      <c r="AC301" s="13">
        <f>E301+G301+I301+K301+M301+O301+Q301+S301+U301+W301+Y301</f>
        <v>3080925.0098707173</v>
      </c>
      <c r="AF301" s="51"/>
      <c r="AG301" s="3"/>
      <c r="AH301" s="4"/>
      <c r="AI301" s="4">
        <v>3201431.899092</v>
      </c>
      <c r="AJ301" s="4">
        <f>AI301/$AI$680*$AJ$680</f>
        <v>2126451.401859092</v>
      </c>
      <c r="AK301" s="4"/>
      <c r="AL301" s="4"/>
      <c r="AM301" s="4">
        <v>94972.977541</v>
      </c>
      <c r="AN301" s="4">
        <f>AM301/$AM$680*$AN$680</f>
        <v>93104.26295007206</v>
      </c>
      <c r="AO301" s="3"/>
      <c r="AP301" s="4"/>
      <c r="AQ301" s="4"/>
      <c r="AR301" s="4"/>
      <c r="AS301" s="4">
        <v>49102.614164</v>
      </c>
      <c r="AT301" s="4">
        <f>AS301/$AS$680*$AT$680</f>
        <v>48118.91534461963</v>
      </c>
      <c r="AU301" s="3"/>
      <c r="AV301" s="4"/>
      <c r="AW301" s="3"/>
      <c r="AX301" s="4"/>
      <c r="AY301" s="4"/>
      <c r="AZ301" s="4"/>
      <c r="BA301" s="4"/>
      <c r="BB301" s="4"/>
      <c r="BC301" s="4">
        <v>8783.414753</v>
      </c>
      <c r="BD301" s="4">
        <f>AG301+AI301+AK301+AM301+AO301+AQ301+AS301+AU301+AW301+AY301+BA301+BC301</f>
        <v>3354290.90555</v>
      </c>
      <c r="BG301" s="4">
        <f>AH301+AJ301+AL301+AN301+AP301+AR301+AT301+AV301+AX301+AZ301+BB301</f>
        <v>2267674.580153784</v>
      </c>
      <c r="BJ301" s="52"/>
      <c r="BK301" s="4">
        <f t="shared" si="8"/>
        <v>6352463.797387</v>
      </c>
      <c r="BL301" s="4">
        <f t="shared" si="9"/>
        <v>5348599.590024501</v>
      </c>
    </row>
    <row r="302" spans="1:64" ht="12.75">
      <c r="A302" s="5" t="s">
        <v>935</v>
      </c>
      <c r="B302" s="5" t="s">
        <v>301</v>
      </c>
      <c r="C302" s="5" t="s">
        <v>1348</v>
      </c>
      <c r="D302" s="6">
        <v>14229799.510742</v>
      </c>
      <c r="E302" s="6">
        <f>D302*RPI_inc</f>
        <v>14622554.0619939</v>
      </c>
      <c r="F302" s="6"/>
      <c r="G302" s="6"/>
      <c r="H302" s="6"/>
      <c r="I302" s="6"/>
      <c r="J302" s="6">
        <v>342008.935352</v>
      </c>
      <c r="K302" s="6">
        <f>J302*RPI_inc</f>
        <v>351448.6724211635</v>
      </c>
      <c r="L302" s="6">
        <v>1662222.839486</v>
      </c>
      <c r="M302" s="6">
        <f>L302*RPI_inc</f>
        <v>1708101.6015100295</v>
      </c>
      <c r="N302" s="6"/>
      <c r="O302" s="6"/>
      <c r="P302" s="6"/>
      <c r="Q302" s="6"/>
      <c r="R302" s="6"/>
      <c r="S302" s="6"/>
      <c r="T302" s="6"/>
      <c r="U302" s="6"/>
      <c r="V302" s="6">
        <v>46348.481489</v>
      </c>
      <c r="W302" s="6">
        <f>V302*RPI_inc</f>
        <v>47627.73893986412</v>
      </c>
      <c r="X302" s="6">
        <v>1122324.406465</v>
      </c>
      <c r="Y302" s="6">
        <f>X302*RPI_inc</f>
        <v>1153301.5132251806</v>
      </c>
      <c r="Z302" s="14">
        <f>D302+F302+H302+J302+L302+N302+P302+R302+T302+V302+X302</f>
        <v>17402704.173534</v>
      </c>
      <c r="AC302" s="14">
        <f>E302+G302+I302+K302+M302+O302+Q302+S302+U302+W302+Y302</f>
        <v>17883033.588090137</v>
      </c>
      <c r="AF302" s="51"/>
      <c r="AG302" s="6">
        <v>17002641.20024</v>
      </c>
      <c r="AH302" s="6">
        <f>AG302/$AG$680*$AH$680</f>
        <v>11567063.881354265</v>
      </c>
      <c r="AI302" s="6"/>
      <c r="AJ302" s="6"/>
      <c r="AK302" s="6"/>
      <c r="AL302" s="6"/>
      <c r="AM302" s="6">
        <v>493975.70643</v>
      </c>
      <c r="AN302" s="6">
        <f>AM302/$AM$680*$AN$680</f>
        <v>484256.10371699487</v>
      </c>
      <c r="AO302" s="6">
        <v>2102575.288217</v>
      </c>
      <c r="AP302" s="6">
        <f>AO302/$AO$680*$AP$680</f>
        <v>1735262.864193974</v>
      </c>
      <c r="AQ302" s="6"/>
      <c r="AR302" s="6"/>
      <c r="AS302" s="6"/>
      <c r="AT302" s="6"/>
      <c r="AU302" s="6">
        <v>65749.017552</v>
      </c>
      <c r="AV302" s="6">
        <f>AU302/$AU$680*$AV$680</f>
        <v>64431.83132342559</v>
      </c>
      <c r="AW302" s="6">
        <v>1659552.958049</v>
      </c>
      <c r="AX302" s="6">
        <f>AW302/$AW$680*$AX$680</f>
        <v>1627657.4565167911</v>
      </c>
      <c r="AY302" s="6"/>
      <c r="AZ302" s="6"/>
      <c r="BA302" s="6"/>
      <c r="BB302" s="6"/>
      <c r="BC302" s="6">
        <v>50982.773206</v>
      </c>
      <c r="BD302" s="6">
        <f>AG302+AI302+AK302+AM302+AO302+AQ302+AS302+AU302+AW302+AY302+BA302+BC302</f>
        <v>21375476.943694</v>
      </c>
      <c r="BG302" s="6">
        <f>AH302+AJ302+AL302+AN302+AP302+AR302+AT302+AV302+AX302+AZ302+BB302</f>
        <v>15478672.137105452</v>
      </c>
      <c r="BJ302" s="52"/>
      <c r="BK302" s="6">
        <f t="shared" si="8"/>
        <v>38778181.117228</v>
      </c>
      <c r="BL302" s="6">
        <f t="shared" si="9"/>
        <v>33361705.725195587</v>
      </c>
    </row>
    <row r="303" spans="1:64" ht="12.75">
      <c r="A303" t="s">
        <v>936</v>
      </c>
      <c r="B303" t="s">
        <v>302</v>
      </c>
      <c r="K303"/>
      <c r="L303"/>
      <c r="V303"/>
      <c r="X303"/>
      <c r="Z303" s="12">
        <f>Z304+Z305</f>
        <v>52665933.850303</v>
      </c>
      <c r="AC303" s="12">
        <f>AC304+AC305</f>
        <v>54119558.3514791</v>
      </c>
      <c r="AF303" s="52"/>
      <c r="AG303"/>
      <c r="AO303"/>
      <c r="AQ303"/>
      <c r="AR303"/>
      <c r="AU303"/>
      <c r="AW303"/>
      <c r="BD303" s="1">
        <f>BD304+BD305</f>
        <v>63441797.47230701</v>
      </c>
      <c r="BG303" s="1">
        <f>BG304+BG305</f>
        <v>45452518.259072006</v>
      </c>
      <c r="BJ303" s="52"/>
      <c r="BK303" s="1">
        <f t="shared" si="8"/>
        <v>116107731.32261002</v>
      </c>
      <c r="BL303" s="1">
        <f t="shared" si="9"/>
        <v>99572076.6105511</v>
      </c>
    </row>
    <row r="304" spans="1:64" ht="12.75">
      <c r="A304" s="3" t="s">
        <v>937</v>
      </c>
      <c r="B304" s="3" t="s">
        <v>303</v>
      </c>
      <c r="C304" s="3" t="s">
        <v>1348</v>
      </c>
      <c r="D304" s="3"/>
      <c r="E304" s="4"/>
      <c r="F304" s="4">
        <v>12198900.184059</v>
      </c>
      <c r="G304" s="4">
        <f>F304*RPI_inc</f>
        <v>12535600.189139184</v>
      </c>
      <c r="H304" s="4"/>
      <c r="I304" s="4"/>
      <c r="J304" s="4">
        <v>316887.793431</v>
      </c>
      <c r="K304" s="4">
        <f>J304*RPI_inc</f>
        <v>325634.1656488408</v>
      </c>
      <c r="L304" s="3"/>
      <c r="M304" s="4"/>
      <c r="N304" s="4"/>
      <c r="O304" s="4"/>
      <c r="P304" s="4"/>
      <c r="Q304" s="4"/>
      <c r="R304" s="4"/>
      <c r="S304" s="4"/>
      <c r="T304" s="4">
        <v>526476.799864</v>
      </c>
      <c r="U304" s="4">
        <f>T304*RPI_inc</f>
        <v>541008.0066543014</v>
      </c>
      <c r="V304" s="3"/>
      <c r="W304" s="4"/>
      <c r="X304" s="3"/>
      <c r="Y304" s="4"/>
      <c r="Z304" s="13">
        <f>D304+F304+H304+J304+L304+N304+P304+R304+T304+V304+X304</f>
        <v>13042264.777354</v>
      </c>
      <c r="AC304" s="13">
        <f>E304+G304+I304+K304+M304+O304+Q304+S304+U304+W304+Y304</f>
        <v>13402242.361442326</v>
      </c>
      <c r="AF304" s="51"/>
      <c r="AG304" s="3"/>
      <c r="AH304" s="4"/>
      <c r="AI304" s="4">
        <v>13477086.453563</v>
      </c>
      <c r="AJ304" s="4">
        <f>AI304/$AI$680*$AJ$680</f>
        <v>8951734.812876511</v>
      </c>
      <c r="AK304" s="4"/>
      <c r="AL304" s="4"/>
      <c r="AM304" s="4">
        <v>457692.344962</v>
      </c>
      <c r="AN304" s="4">
        <f>AM304/$AM$680*$AN$680</f>
        <v>448686.6637110643</v>
      </c>
      <c r="AO304" s="3"/>
      <c r="AP304" s="4"/>
      <c r="AQ304" s="4"/>
      <c r="AR304" s="4"/>
      <c r="AS304" s="4">
        <v>746849.328591</v>
      </c>
      <c r="AT304" s="4">
        <f>AS304/$AS$680*$AT$680</f>
        <v>731887.2982531404</v>
      </c>
      <c r="AU304" s="3"/>
      <c r="AV304" s="4"/>
      <c r="AW304" s="3"/>
      <c r="AX304" s="4"/>
      <c r="AY304" s="4"/>
      <c r="AZ304" s="4"/>
      <c r="BA304" s="4"/>
      <c r="BB304" s="4"/>
      <c r="BC304" s="4">
        <v>38208.477292</v>
      </c>
      <c r="BD304" s="4">
        <f>AG304+AI304+AK304+AM304+AO304+AQ304+AS304+AU304+AW304+AY304+BA304+BC304</f>
        <v>14719836.604408</v>
      </c>
      <c r="BG304" s="4">
        <f>AH304+AJ304+AL304+AN304+AP304+AR304+AT304+AV304+AX304+AZ304+BB304</f>
        <v>10132308.774840716</v>
      </c>
      <c r="BJ304" s="52"/>
      <c r="BK304" s="4">
        <f t="shared" si="8"/>
        <v>27762101.381761998</v>
      </c>
      <c r="BL304" s="4">
        <f t="shared" si="9"/>
        <v>23534551.13628304</v>
      </c>
    </row>
    <row r="305" spans="1:64" ht="12.75">
      <c r="A305" s="5" t="s">
        <v>938</v>
      </c>
      <c r="B305" s="5" t="s">
        <v>304</v>
      </c>
      <c r="C305" s="5" t="s">
        <v>1348</v>
      </c>
      <c r="D305" s="6">
        <v>32647687.014726</v>
      </c>
      <c r="E305" s="6">
        <f>D305*RPI_inc</f>
        <v>33548790.902605914</v>
      </c>
      <c r="F305" s="6"/>
      <c r="G305" s="6"/>
      <c r="H305" s="6"/>
      <c r="I305" s="6"/>
      <c r="J305" s="6">
        <v>902994.057367</v>
      </c>
      <c r="K305" s="6">
        <f>J305*RPI_inc</f>
        <v>927917.4602242633</v>
      </c>
      <c r="L305" s="6">
        <v>3201512.630995</v>
      </c>
      <c r="M305" s="6">
        <f>L305*RPI_inc</f>
        <v>3289877.098517155</v>
      </c>
      <c r="N305" s="6"/>
      <c r="O305" s="6"/>
      <c r="P305" s="6"/>
      <c r="Q305" s="6"/>
      <c r="R305" s="6"/>
      <c r="S305" s="6"/>
      <c r="T305" s="6"/>
      <c r="U305" s="6"/>
      <c r="V305" s="6">
        <v>57304.317624</v>
      </c>
      <c r="W305" s="6">
        <f>V305*RPI_inc</f>
        <v>58885.965456509555</v>
      </c>
      <c r="X305" s="6">
        <v>2814171.052237</v>
      </c>
      <c r="Y305" s="6">
        <f>X305*RPI_inc</f>
        <v>2891844.5632329257</v>
      </c>
      <c r="Z305" s="14">
        <f>D305+F305+H305+J305+L305+N305+P305+R305+T305+V305+X305</f>
        <v>39623669.072949</v>
      </c>
      <c r="AC305" s="14">
        <f>E305+G305+I305+K305+M305+O305+Q305+S305+U305+W305+Y305</f>
        <v>40717315.99003677</v>
      </c>
      <c r="AF305" s="51"/>
      <c r="AG305" s="6">
        <v>39009467.976698</v>
      </c>
      <c r="AH305" s="6">
        <f>AG305/$AG$680*$AH$680</f>
        <v>26538524.382772956</v>
      </c>
      <c r="AI305" s="6"/>
      <c r="AJ305" s="6"/>
      <c r="AK305" s="6"/>
      <c r="AL305" s="6"/>
      <c r="AM305" s="6">
        <v>1304226.531188</v>
      </c>
      <c r="AN305" s="6">
        <f>AM305/$AM$680*$AN$680</f>
        <v>1278564.2090011</v>
      </c>
      <c r="AO305" s="6">
        <v>4049650.373548</v>
      </c>
      <c r="AP305" s="6">
        <f>AO305/$AO$680*$AP$680</f>
        <v>3342190.8578342632</v>
      </c>
      <c r="AQ305" s="6"/>
      <c r="AR305" s="6"/>
      <c r="AS305" s="6"/>
      <c r="AT305" s="6"/>
      <c r="AU305" s="6">
        <v>81290.7449</v>
      </c>
      <c r="AV305" s="6">
        <f>AU305/$AU$680*$AV$680</f>
        <v>79662.20269998688</v>
      </c>
      <c r="AW305" s="6">
        <v>4161244.170842</v>
      </c>
      <c r="AX305" s="6">
        <f>AW305/$AW$680*$AX$680</f>
        <v>4081267.8319229814</v>
      </c>
      <c r="AY305" s="6"/>
      <c r="AZ305" s="6"/>
      <c r="BA305" s="6"/>
      <c r="BB305" s="6"/>
      <c r="BC305" s="6">
        <v>116081.070723</v>
      </c>
      <c r="BD305" s="6">
        <f>AG305+AI305+AK305+AM305+AO305+AQ305+AS305+AU305+AW305+AY305+BA305+BC305</f>
        <v>48721960.86789901</v>
      </c>
      <c r="BG305" s="6">
        <f>AH305+AJ305+AL305+AN305+AP305+AR305+AT305+AV305+AX305+AZ305+BB305</f>
        <v>35320209.484231286</v>
      </c>
      <c r="BJ305" s="52"/>
      <c r="BK305" s="6">
        <f t="shared" si="8"/>
        <v>88345629.94084801</v>
      </c>
      <c r="BL305" s="6">
        <f t="shared" si="9"/>
        <v>76037525.47426805</v>
      </c>
    </row>
    <row r="306" spans="1:64" ht="12.75">
      <c r="A306" t="s">
        <v>939</v>
      </c>
      <c r="B306" t="s">
        <v>305</v>
      </c>
      <c r="K306"/>
      <c r="L306"/>
      <c r="V306"/>
      <c r="X306"/>
      <c r="Z306" s="12">
        <f>Z307+Z308</f>
        <v>43212869.204545</v>
      </c>
      <c r="AC306" s="12">
        <f>AC307+AC308</f>
        <v>44405581.09341779</v>
      </c>
      <c r="AF306" s="52"/>
      <c r="AG306"/>
      <c r="AO306"/>
      <c r="AQ306"/>
      <c r="AR306"/>
      <c r="AU306"/>
      <c r="AW306"/>
      <c r="BD306" s="1">
        <f>BD307+BD308</f>
        <v>52063366.406488</v>
      </c>
      <c r="BG306" s="1">
        <f>BG307+BG308</f>
        <v>37295025.36470938</v>
      </c>
      <c r="BJ306" s="52"/>
      <c r="BK306" s="1">
        <f t="shared" si="8"/>
        <v>95276235.611033</v>
      </c>
      <c r="BL306" s="1">
        <f t="shared" si="9"/>
        <v>81700606.45812717</v>
      </c>
    </row>
    <row r="307" spans="1:64" ht="12.75">
      <c r="A307" s="3" t="s">
        <v>940</v>
      </c>
      <c r="B307" s="3" t="s">
        <v>306</v>
      </c>
      <c r="C307" s="3" t="s">
        <v>1348</v>
      </c>
      <c r="D307" s="3"/>
      <c r="E307" s="4"/>
      <c r="F307" s="4">
        <v>9952748.524388</v>
      </c>
      <c r="G307" s="4">
        <f>F307*RPI_inc</f>
        <v>10227452.836101469</v>
      </c>
      <c r="H307" s="4"/>
      <c r="I307" s="4"/>
      <c r="J307" s="4">
        <v>186548.009415</v>
      </c>
      <c r="K307" s="4">
        <f>J307*RPI_inc</f>
        <v>191696.89290203823</v>
      </c>
      <c r="L307" s="3"/>
      <c r="M307" s="4"/>
      <c r="N307" s="4"/>
      <c r="O307" s="4"/>
      <c r="P307" s="4"/>
      <c r="Q307" s="4"/>
      <c r="R307" s="4"/>
      <c r="S307" s="4"/>
      <c r="T307" s="4">
        <v>227385.324363</v>
      </c>
      <c r="U307" s="4">
        <f>T307*RPI_inc</f>
        <v>233661.35242397452</v>
      </c>
      <c r="V307" s="3"/>
      <c r="W307" s="4"/>
      <c r="X307" s="3"/>
      <c r="Y307" s="4"/>
      <c r="Z307" s="13">
        <f>D307+F307+H307+J307+L307+N307+P307+R307+T307+V307+X307</f>
        <v>10366681.858166002</v>
      </c>
      <c r="AC307" s="13">
        <f>E307+G307+I307+K307+M307+O307+Q307+S307+U307+W307+Y307</f>
        <v>10652811.081427483</v>
      </c>
      <c r="AF307" s="51"/>
      <c r="AG307" s="3"/>
      <c r="AH307" s="4"/>
      <c r="AI307" s="4">
        <v>10995585.691326</v>
      </c>
      <c r="AJ307" s="4">
        <f>AI307/$AI$680*$AJ$680</f>
        <v>7303475.240005419</v>
      </c>
      <c r="AK307" s="4"/>
      <c r="AL307" s="4"/>
      <c r="AM307" s="4">
        <v>269437.945062</v>
      </c>
      <c r="AN307" s="4">
        <f>AM307/$AM$680*$AN$680</f>
        <v>264136.40948500246</v>
      </c>
      <c r="AO307" s="3"/>
      <c r="AP307" s="4"/>
      <c r="AQ307" s="4"/>
      <c r="AR307" s="4"/>
      <c r="AS307" s="4">
        <v>322564.217219</v>
      </c>
      <c r="AT307" s="4">
        <f>AS307/$AS$680*$AT$680</f>
        <v>316102.11647232895</v>
      </c>
      <c r="AU307" s="3"/>
      <c r="AV307" s="4"/>
      <c r="AW307" s="3"/>
      <c r="AX307" s="4"/>
      <c r="AY307" s="4"/>
      <c r="AZ307" s="4"/>
      <c r="BA307" s="4"/>
      <c r="BB307" s="4"/>
      <c r="BC307" s="4">
        <v>30370.118621</v>
      </c>
      <c r="BD307" s="4">
        <f>AG307+AI307+AK307+AM307+AO307+AQ307+AS307+AU307+AW307+AY307+BA307+BC307</f>
        <v>11617957.972228</v>
      </c>
      <c r="BG307" s="4">
        <f>AH307+AJ307+AL307+AN307+AP307+AR307+AT307+AV307+AX307+AZ307+BB307</f>
        <v>7883713.76596275</v>
      </c>
      <c r="BJ307" s="52"/>
      <c r="BK307" s="4">
        <f t="shared" si="8"/>
        <v>21984639.830394</v>
      </c>
      <c r="BL307" s="4">
        <f t="shared" si="9"/>
        <v>18536524.847390234</v>
      </c>
    </row>
    <row r="308" spans="1:64" ht="12.75">
      <c r="A308" s="5" t="s">
        <v>941</v>
      </c>
      <c r="B308" s="5" t="s">
        <v>307</v>
      </c>
      <c r="C308" s="5" t="s">
        <v>1348</v>
      </c>
      <c r="D308" s="6">
        <v>26748663.080197</v>
      </c>
      <c r="E308" s="6">
        <f>D308*RPI_inc</f>
        <v>27486948.89769713</v>
      </c>
      <c r="F308" s="6"/>
      <c r="G308" s="6"/>
      <c r="H308" s="6"/>
      <c r="I308" s="6"/>
      <c r="J308" s="6">
        <v>514476.845914</v>
      </c>
      <c r="K308" s="6">
        <f>J308*RPI_inc</f>
        <v>528676.8437842377</v>
      </c>
      <c r="L308" s="6">
        <v>2840619.988943</v>
      </c>
      <c r="M308" s="6">
        <f>L308*RPI_inc</f>
        <v>2919023.513053953</v>
      </c>
      <c r="N308" s="6"/>
      <c r="O308" s="6"/>
      <c r="P308" s="6"/>
      <c r="Q308" s="6"/>
      <c r="R308" s="6"/>
      <c r="S308" s="6"/>
      <c r="T308" s="6"/>
      <c r="U308" s="6"/>
      <c r="V308" s="6">
        <v>52498.41181</v>
      </c>
      <c r="W308" s="6">
        <f>V308*RPI_inc</f>
        <v>53947.41256059448</v>
      </c>
      <c r="X308" s="6">
        <v>2689929.019515</v>
      </c>
      <c r="Y308" s="6">
        <f>X308*RPI_inc</f>
        <v>2764173.3448943947</v>
      </c>
      <c r="Z308" s="14">
        <f>D308+F308+H308+J308+L308+N308+P308+R308+T308+V308+X308</f>
        <v>32846187.346378997</v>
      </c>
      <c r="AC308" s="14">
        <f>E308+G308+I308+K308+M308+O308+Q308+S308+U308+W308+Y308</f>
        <v>33752770.01199031</v>
      </c>
      <c r="AF308" s="51"/>
      <c r="AG308" s="6">
        <v>31960950.721434</v>
      </c>
      <c r="AH308" s="6">
        <f>AG308/$AG$680*$AH$680</f>
        <v>21743348.833263874</v>
      </c>
      <c r="AI308" s="6"/>
      <c r="AJ308" s="6"/>
      <c r="AK308" s="6"/>
      <c r="AL308" s="6"/>
      <c r="AM308" s="6">
        <v>743077.262412</v>
      </c>
      <c r="AN308" s="6">
        <f>AM308/$AM$680*$AN$680</f>
        <v>728456.268541858</v>
      </c>
      <c r="AO308" s="6">
        <v>3593150.839999</v>
      </c>
      <c r="AP308" s="6">
        <f>AO308/$AO$680*$AP$680</f>
        <v>2965440.169034341</v>
      </c>
      <c r="AQ308" s="6"/>
      <c r="AR308" s="6"/>
      <c r="AS308" s="6"/>
      <c r="AT308" s="6"/>
      <c r="AU308" s="6">
        <v>74473.184205</v>
      </c>
      <c r="AV308" s="6">
        <f>AU308/$AU$680*$AV$680</f>
        <v>72981.22194784034</v>
      </c>
      <c r="AW308" s="6">
        <v>3977530.59237</v>
      </c>
      <c r="AX308" s="6">
        <f>AW308/$AW$680*$AX$680</f>
        <v>3901085.1059587137</v>
      </c>
      <c r="AY308" s="6"/>
      <c r="AZ308" s="6"/>
      <c r="BA308" s="6"/>
      <c r="BB308" s="6"/>
      <c r="BC308" s="6">
        <v>96225.83384</v>
      </c>
      <c r="BD308" s="6">
        <f>AG308+AI308+AK308+AM308+AO308+AQ308+AS308+AU308+AW308+AY308+BA308+BC308</f>
        <v>40445408.43426</v>
      </c>
      <c r="BG308" s="6">
        <f>AH308+AJ308+AL308+AN308+AP308+AR308+AT308+AV308+AX308+AZ308+BB308</f>
        <v>29411311.598746628</v>
      </c>
      <c r="BJ308" s="52"/>
      <c r="BK308" s="6">
        <f t="shared" si="8"/>
        <v>73291595.780639</v>
      </c>
      <c r="BL308" s="6">
        <f t="shared" si="9"/>
        <v>63164081.61073694</v>
      </c>
    </row>
    <row r="309" spans="1:64" ht="12.75">
      <c r="A309" t="s">
        <v>942</v>
      </c>
      <c r="B309" t="s">
        <v>308</v>
      </c>
      <c r="K309"/>
      <c r="L309"/>
      <c r="V309"/>
      <c r="X309"/>
      <c r="Z309" s="12">
        <f>Z310+Z311</f>
        <v>49298916.02133201</v>
      </c>
      <c r="AC309" s="12">
        <f>AC310+AC311</f>
        <v>50659607.97096536</v>
      </c>
      <c r="AF309" s="52"/>
      <c r="AG309"/>
      <c r="AO309"/>
      <c r="AQ309"/>
      <c r="AR309"/>
      <c r="AU309"/>
      <c r="AW309"/>
      <c r="BD309" s="1">
        <f>BD310+BD311</f>
        <v>59407584.246366</v>
      </c>
      <c r="BG309" s="1">
        <f>BG310+BG311</f>
        <v>42212072.598100364</v>
      </c>
      <c r="BJ309" s="52"/>
      <c r="BK309" s="1">
        <f t="shared" si="8"/>
        <v>108706500.26769802</v>
      </c>
      <c r="BL309" s="1">
        <f t="shared" si="9"/>
        <v>92871680.56906572</v>
      </c>
    </row>
    <row r="310" spans="1:64" ht="12.75">
      <c r="A310" s="3" t="s">
        <v>943</v>
      </c>
      <c r="B310" s="3" t="s">
        <v>309</v>
      </c>
      <c r="C310" s="3" t="s">
        <v>1348</v>
      </c>
      <c r="D310" s="3"/>
      <c r="E310" s="4"/>
      <c r="F310" s="4">
        <v>8487960.238827</v>
      </c>
      <c r="G310" s="4">
        <f>F310*RPI_inc</f>
        <v>8722235.149877425</v>
      </c>
      <c r="H310" s="4"/>
      <c r="I310" s="4"/>
      <c r="J310" s="4">
        <v>165235.678072</v>
      </c>
      <c r="K310" s="4">
        <f>J310*RPI_inc</f>
        <v>169796.32311432698</v>
      </c>
      <c r="L310" s="3"/>
      <c r="M310" s="4"/>
      <c r="N310" s="4"/>
      <c r="O310" s="4"/>
      <c r="P310" s="4"/>
      <c r="Q310" s="4"/>
      <c r="R310" s="4"/>
      <c r="S310" s="4"/>
      <c r="T310" s="4">
        <v>222728.075806</v>
      </c>
      <c r="U310" s="4">
        <f>T310*RPI_inc</f>
        <v>228875.55985160085</v>
      </c>
      <c r="V310" s="3"/>
      <c r="W310" s="4"/>
      <c r="X310" s="3"/>
      <c r="Y310" s="4"/>
      <c r="Z310" s="13">
        <f>D310+F310+H310+J310+L310+N310+P310+R310+T310+V310+X310</f>
        <v>8875923.992704999</v>
      </c>
      <c r="AC310" s="13">
        <f>E310+G310+I310+K310+M310+O310+Q310+S310+U310+W310+Y310</f>
        <v>9120907.032843353</v>
      </c>
      <c r="AF310" s="51"/>
      <c r="AG310" s="3"/>
      <c r="AH310" s="4"/>
      <c r="AI310" s="4">
        <v>9377318.629311</v>
      </c>
      <c r="AJ310" s="4">
        <f>AI310/$AI$680*$AJ$680</f>
        <v>6228591.759404072</v>
      </c>
      <c r="AK310" s="4"/>
      <c r="AL310" s="4"/>
      <c r="AM310" s="4">
        <v>238655.784589</v>
      </c>
      <c r="AN310" s="4">
        <f>AM310/$AM$680*$AN$680</f>
        <v>233959.92732077558</v>
      </c>
      <c r="AO310" s="3"/>
      <c r="AP310" s="4"/>
      <c r="AQ310" s="4"/>
      <c r="AR310" s="4"/>
      <c r="AS310" s="4">
        <v>315957.538712</v>
      </c>
      <c r="AT310" s="4">
        <f>AS310/$AS$680*$AT$680</f>
        <v>309627.79307427804</v>
      </c>
      <c r="AU310" s="3"/>
      <c r="AV310" s="4"/>
      <c r="AW310" s="3"/>
      <c r="AX310" s="4"/>
      <c r="AY310" s="4"/>
      <c r="AZ310" s="4"/>
      <c r="BA310" s="4"/>
      <c r="BB310" s="4"/>
      <c r="BC310" s="4">
        <v>26002.810563</v>
      </c>
      <c r="BD310" s="4">
        <f>AG310+AI310+AK310+AM310+AO310+AQ310+AS310+AU310+AW310+AY310+BA310+BC310</f>
        <v>9957934.763175001</v>
      </c>
      <c r="BG310" s="4">
        <f>AH310+AJ310+AL310+AN310+AP310+AR310+AT310+AV310+AX310+AZ310+BB310</f>
        <v>6772179.479799125</v>
      </c>
      <c r="BJ310" s="52"/>
      <c r="BK310" s="4">
        <f t="shared" si="8"/>
        <v>18833858.75588</v>
      </c>
      <c r="BL310" s="4">
        <f t="shared" si="9"/>
        <v>15893086.512642479</v>
      </c>
    </row>
    <row r="311" spans="1:64" ht="12.75">
      <c r="A311" s="5" t="s">
        <v>944</v>
      </c>
      <c r="B311" s="5" t="s">
        <v>310</v>
      </c>
      <c r="C311" s="5" t="s">
        <v>1348</v>
      </c>
      <c r="D311" s="6">
        <v>34324360.824452</v>
      </c>
      <c r="E311" s="6">
        <f>D311*RPI_inc</f>
        <v>35271742.33340715</v>
      </c>
      <c r="F311" s="6"/>
      <c r="G311" s="6"/>
      <c r="H311" s="6"/>
      <c r="I311" s="6"/>
      <c r="J311" s="6">
        <v>675654.476675</v>
      </c>
      <c r="K311" s="6">
        <f>J311*RPI_inc</f>
        <v>694303.1140354566</v>
      </c>
      <c r="L311" s="6">
        <v>3150264.27558</v>
      </c>
      <c r="M311" s="6">
        <f>L311*RPI_inc</f>
        <v>3237214.244969682</v>
      </c>
      <c r="N311" s="6"/>
      <c r="O311" s="6"/>
      <c r="P311" s="6"/>
      <c r="Q311" s="6"/>
      <c r="R311" s="6"/>
      <c r="S311" s="6"/>
      <c r="T311" s="6"/>
      <c r="U311" s="6"/>
      <c r="V311" s="6">
        <v>48832.890427</v>
      </c>
      <c r="W311" s="6">
        <f>V311*RPI_inc</f>
        <v>50180.71967445435</v>
      </c>
      <c r="X311" s="6">
        <v>2223879.561493</v>
      </c>
      <c r="Y311" s="6">
        <f>X311*RPI_inc</f>
        <v>2285260.5260352697</v>
      </c>
      <c r="Z311" s="14">
        <f>D311+F311+H311+J311+L311+N311+P311+R311+T311+V311+X311</f>
        <v>40422992.02862701</v>
      </c>
      <c r="AC311" s="14">
        <f>E311+G311+I311+K311+M311+O311+Q311+S311+U311+W311+Y311</f>
        <v>41538700.93812201</v>
      </c>
      <c r="AF311" s="51"/>
      <c r="AG311" s="6">
        <v>41012861.149953</v>
      </c>
      <c r="AH311" s="6">
        <f>AG311/$AG$680*$AH$680</f>
        <v>27901452.44445448</v>
      </c>
      <c r="AI311" s="6"/>
      <c r="AJ311" s="6"/>
      <c r="AK311" s="6"/>
      <c r="AL311" s="6"/>
      <c r="AM311" s="6">
        <v>975871.864501</v>
      </c>
      <c r="AN311" s="6">
        <f>AM311/$AM$680*$AN$680</f>
        <v>956670.3396116513</v>
      </c>
      <c r="AO311" s="6">
        <v>3984825.415607</v>
      </c>
      <c r="AP311" s="6">
        <f>AO311/$AO$680*$AP$680</f>
        <v>3288690.5894641615</v>
      </c>
      <c r="AQ311" s="6"/>
      <c r="AR311" s="6"/>
      <c r="AS311" s="6"/>
      <c r="AT311" s="6"/>
      <c r="AU311" s="6">
        <v>69273.349776</v>
      </c>
      <c r="AV311" s="6">
        <f>AU311/$AU$680*$AV$680</f>
        <v>67885.55866170692</v>
      </c>
      <c r="AW311" s="6">
        <v>3288394.944778</v>
      </c>
      <c r="AX311" s="6">
        <f>AW311/$AW$680*$AX$680</f>
        <v>3225194.1861092444</v>
      </c>
      <c r="AY311" s="6"/>
      <c r="AZ311" s="6"/>
      <c r="BA311" s="6"/>
      <c r="BB311" s="6"/>
      <c r="BC311" s="6">
        <v>118422.758576</v>
      </c>
      <c r="BD311" s="6">
        <f>AG311+AI311+AK311+AM311+AO311+AQ311+AS311+AU311+AW311+AY311+BA311+BC311</f>
        <v>49449649.483191</v>
      </c>
      <c r="BG311" s="6">
        <f>AH311+AJ311+AL311+AN311+AP311+AR311+AT311+AV311+AX311+AZ311+BB311</f>
        <v>35439893.11830124</v>
      </c>
      <c r="BJ311" s="52"/>
      <c r="BK311" s="6">
        <f t="shared" si="8"/>
        <v>89872641.511818</v>
      </c>
      <c r="BL311" s="6">
        <f t="shared" si="9"/>
        <v>76978594.05642325</v>
      </c>
    </row>
    <row r="312" spans="1:64" ht="12.75">
      <c r="A312" t="s">
        <v>945</v>
      </c>
      <c r="B312" t="s">
        <v>311</v>
      </c>
      <c r="K312"/>
      <c r="L312"/>
      <c r="V312"/>
      <c r="X312"/>
      <c r="Z312" s="12">
        <f>Z313+Z314</f>
        <v>90241558.348792</v>
      </c>
      <c r="AC312" s="12">
        <f>AC313+AC314</f>
        <v>92732301.99748479</v>
      </c>
      <c r="AF312" s="52"/>
      <c r="AG312"/>
      <c r="AO312"/>
      <c r="AQ312"/>
      <c r="AR312"/>
      <c r="AU312"/>
      <c r="AW312"/>
      <c r="BD312" s="1">
        <f>BD313+BD314</f>
        <v>108650938.68586</v>
      </c>
      <c r="BG312" s="1">
        <f>BG313+BG314</f>
        <v>76948944.2680783</v>
      </c>
      <c r="BJ312" s="52"/>
      <c r="BK312" s="1">
        <f t="shared" si="8"/>
        <v>198892497.034652</v>
      </c>
      <c r="BL312" s="1">
        <f t="shared" si="9"/>
        <v>169681246.26556307</v>
      </c>
    </row>
    <row r="313" spans="1:64" ht="12.75">
      <c r="A313" s="3" t="s">
        <v>946</v>
      </c>
      <c r="B313" s="3" t="s">
        <v>312</v>
      </c>
      <c r="C313" s="3" t="s">
        <v>1348</v>
      </c>
      <c r="D313" s="3"/>
      <c r="E313" s="4"/>
      <c r="F313" s="4">
        <v>15124686.429717</v>
      </c>
      <c r="G313" s="4">
        <f>F313*RPI_inc</f>
        <v>15542140.619921504</v>
      </c>
      <c r="H313" s="4"/>
      <c r="I313" s="4"/>
      <c r="J313" s="4">
        <v>171134.185832</v>
      </c>
      <c r="K313" s="4">
        <f>J313*RPI_inc</f>
        <v>175857.63469785138</v>
      </c>
      <c r="L313" s="3"/>
      <c r="M313" s="4"/>
      <c r="N313" s="4"/>
      <c r="O313" s="4"/>
      <c r="P313" s="4"/>
      <c r="Q313" s="4"/>
      <c r="R313" s="4"/>
      <c r="S313" s="4"/>
      <c r="T313" s="4">
        <v>219690.580419</v>
      </c>
      <c r="U313" s="4">
        <f>T313*RPI_inc</f>
        <v>225754.22701230572</v>
      </c>
      <c r="V313" s="3"/>
      <c r="W313" s="4"/>
      <c r="X313" s="3"/>
      <c r="Y313" s="4"/>
      <c r="Z313" s="13">
        <f>D313+F313+H313+J313+L313+N313+P313+R313+T313+V313+X313</f>
        <v>15515511.195968</v>
      </c>
      <c r="AC313" s="13">
        <f>E313+G313+I313+K313+M313+O313+Q313+S313+U313+W313+Y313</f>
        <v>15943752.48163166</v>
      </c>
      <c r="AF313" s="51"/>
      <c r="AG313" s="3"/>
      <c r="AH313" s="4"/>
      <c r="AI313" s="4">
        <v>16709433.10633</v>
      </c>
      <c r="AJ313" s="4">
        <f>AI313/$AI$680*$AJ$680</f>
        <v>11098720.37674885</v>
      </c>
      <c r="AK313" s="4"/>
      <c r="AL313" s="4"/>
      <c r="AM313" s="4">
        <v>247175.209776</v>
      </c>
      <c r="AN313" s="4">
        <f>AM313/$AM$680*$AN$680</f>
        <v>242311.72193995016</v>
      </c>
      <c r="AO313" s="3"/>
      <c r="AP313" s="4"/>
      <c r="AQ313" s="4"/>
      <c r="AR313" s="4"/>
      <c r="AS313" s="4">
        <v>311648.609258</v>
      </c>
      <c r="AT313" s="4">
        <f>AS313/$AS$680*$AT$680</f>
        <v>305405.18669877114</v>
      </c>
      <c r="AU313" s="3"/>
      <c r="AV313" s="4"/>
      <c r="AW313" s="3"/>
      <c r="AX313" s="4"/>
      <c r="AY313" s="4"/>
      <c r="AZ313" s="4"/>
      <c r="BA313" s="4"/>
      <c r="BB313" s="4"/>
      <c r="BC313" s="4">
        <v>45454.073148</v>
      </c>
      <c r="BD313" s="4">
        <f>AG313+AI313+AK313+AM313+AO313+AQ313+AS313+AU313+AW313+AY313+BA313+BC313</f>
        <v>17313710.998512</v>
      </c>
      <c r="BG313" s="4">
        <f>AH313+AJ313+AL313+AN313+AP313+AR313+AT313+AV313+AX313+AZ313+BB313</f>
        <v>11646437.285387572</v>
      </c>
      <c r="BJ313" s="52"/>
      <c r="BK313" s="4">
        <f t="shared" si="8"/>
        <v>32829222.194480002</v>
      </c>
      <c r="BL313" s="4">
        <f t="shared" si="9"/>
        <v>27590189.767019235</v>
      </c>
    </row>
    <row r="314" spans="1:64" ht="12.75">
      <c r="A314" s="5" t="s">
        <v>947</v>
      </c>
      <c r="B314" s="5" t="s">
        <v>313</v>
      </c>
      <c r="C314" s="5" t="s">
        <v>1348</v>
      </c>
      <c r="D314" s="6">
        <v>63982738.174725</v>
      </c>
      <c r="E314" s="6">
        <f>D314*RPI_inc</f>
        <v>65748716.0861293</v>
      </c>
      <c r="F314" s="6"/>
      <c r="G314" s="6"/>
      <c r="H314" s="6"/>
      <c r="I314" s="6"/>
      <c r="J314" s="6">
        <v>782818.161418</v>
      </c>
      <c r="K314" s="6">
        <f>J314*RPI_inc</f>
        <v>804424.607486862</v>
      </c>
      <c r="L314" s="6">
        <v>5556829.137776</v>
      </c>
      <c r="M314" s="6">
        <f>L314*RPI_inc</f>
        <v>5710202.341154107</v>
      </c>
      <c r="N314" s="6"/>
      <c r="O314" s="6"/>
      <c r="P314" s="6"/>
      <c r="Q314" s="6"/>
      <c r="R314" s="6"/>
      <c r="S314" s="6"/>
      <c r="T314" s="6"/>
      <c r="U314" s="6"/>
      <c r="V314" s="6">
        <v>56163.933193</v>
      </c>
      <c r="W314" s="6">
        <f>V314*RPI_inc</f>
        <v>57714.105446734604</v>
      </c>
      <c r="X314" s="6">
        <v>4347497.745712</v>
      </c>
      <c r="Y314" s="6">
        <f>X314*RPI_inc</f>
        <v>4467492.37563611</v>
      </c>
      <c r="Z314" s="14">
        <f>D314+F314+H314+J314+L314+N314+P314+R314+T314+V314+X314</f>
        <v>74726047.152824</v>
      </c>
      <c r="AC314" s="14">
        <f>E314+G314+I314+K314+M314+O314+Q314+S314+U314+W314+Y314</f>
        <v>76788549.51585312</v>
      </c>
      <c r="AF314" s="51"/>
      <c r="AG314" s="6">
        <v>76450517.758351</v>
      </c>
      <c r="AH314" s="6">
        <f>AG314/$AG$680*$AH$680</f>
        <v>52010038.45572958</v>
      </c>
      <c r="AI314" s="6"/>
      <c r="AJ314" s="6"/>
      <c r="AK314" s="6"/>
      <c r="AL314" s="6"/>
      <c r="AM314" s="6">
        <v>1130652.197418</v>
      </c>
      <c r="AN314" s="6">
        <f>AM314/$AM$680*$AN$680</f>
        <v>1108405.1718609922</v>
      </c>
      <c r="AO314" s="6">
        <v>7028932.191513</v>
      </c>
      <c r="AP314" s="6">
        <f>AO314/$AO$680*$AP$680</f>
        <v>5801002.739461122</v>
      </c>
      <c r="AQ314" s="6"/>
      <c r="AR314" s="6"/>
      <c r="AS314" s="6"/>
      <c r="AT314" s="6"/>
      <c r="AU314" s="6">
        <v>79673.018633</v>
      </c>
      <c r="AV314" s="6">
        <f>AU314/$AU$680*$AV$680</f>
        <v>78076.88523299382</v>
      </c>
      <c r="AW314" s="6">
        <v>6428535.904992</v>
      </c>
      <c r="AX314" s="6">
        <f>AW314/$AW$680*$AX$680</f>
        <v>6304983.73040603</v>
      </c>
      <c r="AY314" s="6"/>
      <c r="AZ314" s="6"/>
      <c r="BA314" s="6"/>
      <c r="BB314" s="6"/>
      <c r="BC314" s="6">
        <v>218916.616441</v>
      </c>
      <c r="BD314" s="6">
        <f>AG314+AI314+AK314+AM314+AO314+AQ314+AS314+AU314+AW314+AY314+BA314+BC314</f>
        <v>91337227.687348</v>
      </c>
      <c r="BG314" s="6">
        <f>AH314+AJ314+AL314+AN314+AP314+AR314+AT314+AV314+AX314+AZ314+BB314</f>
        <v>65302506.98269072</v>
      </c>
      <c r="BJ314" s="52"/>
      <c r="BK314" s="6">
        <f t="shared" si="8"/>
        <v>166063274.840172</v>
      </c>
      <c r="BL314" s="6">
        <f t="shared" si="9"/>
        <v>142091056.49854386</v>
      </c>
    </row>
    <row r="315" spans="1:64" ht="12.75">
      <c r="A315" t="s">
        <v>948</v>
      </c>
      <c r="B315" t="s">
        <v>314</v>
      </c>
      <c r="K315"/>
      <c r="L315"/>
      <c r="V315"/>
      <c r="X315"/>
      <c r="Z315" s="12">
        <f>Z316+Z317</f>
        <v>3967144.912741</v>
      </c>
      <c r="AC315" s="12">
        <f>AC316+AC317</f>
        <v>4076641.481457843</v>
      </c>
      <c r="AF315" s="52"/>
      <c r="AG315"/>
      <c r="AO315"/>
      <c r="AQ315"/>
      <c r="AR315"/>
      <c r="AU315"/>
      <c r="AW315"/>
      <c r="BD315" s="1">
        <f>BD316+BD317</f>
        <v>5097098.663713</v>
      </c>
      <c r="BG315" s="1">
        <f>BG316+BG317</f>
        <v>3773811.4832518958</v>
      </c>
      <c r="BJ315" s="52"/>
      <c r="BK315" s="1">
        <f t="shared" si="8"/>
        <v>9064243.576453999</v>
      </c>
      <c r="BL315" s="1">
        <f t="shared" si="9"/>
        <v>7850452.964709738</v>
      </c>
    </row>
    <row r="316" spans="1:64" ht="12.75">
      <c r="A316" s="3" t="s">
        <v>949</v>
      </c>
      <c r="B316" s="3" t="s">
        <v>315</v>
      </c>
      <c r="C316" s="3" t="s">
        <v>1348</v>
      </c>
      <c r="D316" s="3"/>
      <c r="E316" s="4"/>
      <c r="F316" s="4">
        <v>861608.06912</v>
      </c>
      <c r="G316" s="4">
        <f>F316*RPI_inc</f>
        <v>885389.18355431</v>
      </c>
      <c r="H316" s="4"/>
      <c r="I316" s="4"/>
      <c r="J316" s="4">
        <v>53040.099131</v>
      </c>
      <c r="K316" s="4">
        <f>J316*RPI_inc</f>
        <v>54504.05091168578</v>
      </c>
      <c r="L316" s="3"/>
      <c r="M316" s="4"/>
      <c r="N316" s="4"/>
      <c r="O316" s="4"/>
      <c r="P316" s="4"/>
      <c r="Q316" s="4"/>
      <c r="R316" s="4"/>
      <c r="S316" s="4"/>
      <c r="T316" s="4">
        <v>20364.007684</v>
      </c>
      <c r="U316" s="4">
        <f>T316*RPI_inc</f>
        <v>20926.071590352443</v>
      </c>
      <c r="V316" s="3"/>
      <c r="W316" s="4"/>
      <c r="X316" s="3"/>
      <c r="Y316" s="4"/>
      <c r="Z316" s="13">
        <f>D316+F316+H316+J316+L316+N316+P316+R316+T316+V316+X316</f>
        <v>935012.175935</v>
      </c>
      <c r="AC316" s="13">
        <f>E316+G316+I316+K316+M316+O316+Q316+S316+U316+W316+Y316</f>
        <v>960819.3060563483</v>
      </c>
      <c r="AF316" s="51"/>
      <c r="AG316" s="3"/>
      <c r="AH316" s="4"/>
      <c r="AI316" s="4">
        <v>951886.339049</v>
      </c>
      <c r="AJ316" s="4">
        <f>AI316/$AI$680*$AJ$680</f>
        <v>632260.8457344845</v>
      </c>
      <c r="AK316" s="4"/>
      <c r="AL316" s="4"/>
      <c r="AM316" s="4">
        <v>76607.70737</v>
      </c>
      <c r="AN316" s="4">
        <f>AM316/$AM$680*$AN$680</f>
        <v>75100.35291775009</v>
      </c>
      <c r="AO316" s="3"/>
      <c r="AP316" s="4"/>
      <c r="AQ316" s="4"/>
      <c r="AR316" s="4"/>
      <c r="AS316" s="4">
        <v>28887.968986</v>
      </c>
      <c r="AT316" s="4">
        <f>AS316/$AS$680*$AT$680</f>
        <v>28309.240918876858</v>
      </c>
      <c r="AU316" s="3"/>
      <c r="AV316" s="4"/>
      <c r="AW316" s="3"/>
      <c r="AX316" s="4"/>
      <c r="AY316" s="4">
        <v>21173.466834</v>
      </c>
      <c r="AZ316" s="4">
        <f>AY316/$AY$680*$AZ$680</f>
        <v>21173.46683398663</v>
      </c>
      <c r="BA316" s="4">
        <v>55105.766162</v>
      </c>
      <c r="BB316" s="4">
        <f>BA316/$BA$680*$BB$680</f>
        <v>55105.766162</v>
      </c>
      <c r="BC316" s="4">
        <v>2739.201519</v>
      </c>
      <c r="BD316" s="4">
        <f>AG316+AI316+AK316+AM316+AO316+AQ316+AS316+AU316+AW316+AY316+BA316+BC316</f>
        <v>1136400.44992</v>
      </c>
      <c r="BG316" s="4">
        <f>AH316+AJ316+AL316+AN316+AP316+AR316+AT316+AV316+AX316+AZ316+BB316</f>
        <v>811949.672567098</v>
      </c>
      <c r="BJ316" s="52"/>
      <c r="BK316" s="4">
        <f t="shared" si="8"/>
        <v>2071412.625855</v>
      </c>
      <c r="BL316" s="4">
        <f t="shared" si="9"/>
        <v>1772768.9786234463</v>
      </c>
    </row>
    <row r="317" spans="1:64" ht="12.75">
      <c r="A317" s="5" t="s">
        <v>950</v>
      </c>
      <c r="B317" s="5" t="s">
        <v>316</v>
      </c>
      <c r="C317" s="5" t="s">
        <v>1348</v>
      </c>
      <c r="D317" s="6">
        <v>2264664.172141</v>
      </c>
      <c r="E317" s="6">
        <f>D317*RPI_inc</f>
        <v>2327170.826573767</v>
      </c>
      <c r="F317" s="6"/>
      <c r="G317" s="6"/>
      <c r="H317" s="6"/>
      <c r="I317" s="6"/>
      <c r="J317" s="6">
        <v>159112.947484</v>
      </c>
      <c r="K317" s="6">
        <f>J317*RPI_inc</f>
        <v>163504.59996232696</v>
      </c>
      <c r="L317" s="6">
        <v>535288.33577</v>
      </c>
      <c r="M317" s="6">
        <f>L317*RPI_inc</f>
        <v>550062.7484345648</v>
      </c>
      <c r="N317" s="6"/>
      <c r="O317" s="6"/>
      <c r="P317" s="6"/>
      <c r="Q317" s="6"/>
      <c r="R317" s="6"/>
      <c r="S317" s="6"/>
      <c r="T317" s="6"/>
      <c r="U317" s="6"/>
      <c r="V317" s="6">
        <v>45778.289274</v>
      </c>
      <c r="W317" s="6">
        <f>V317*RPI_inc</f>
        <v>47041.80893549045</v>
      </c>
      <c r="X317" s="6">
        <v>27288.992137</v>
      </c>
      <c r="Y317" s="6">
        <f>X317*RPI_inc</f>
        <v>28042.191495346073</v>
      </c>
      <c r="Z317" s="14">
        <f>D317+F317+H317+J317+L317+N317+P317+R317+T317+V317+X317</f>
        <v>3032132.736806</v>
      </c>
      <c r="AC317" s="14">
        <f>E317+G317+I317+K317+M317+O317+Q317+S317+U317+W317+Y317</f>
        <v>3115822.175401495</v>
      </c>
      <c r="AF317" s="51"/>
      <c r="AG317" s="6">
        <v>2705960.286292</v>
      </c>
      <c r="AH317" s="6">
        <f>AG317/$AG$680*$AH$680</f>
        <v>1840891.3723066405</v>
      </c>
      <c r="AI317" s="6"/>
      <c r="AJ317" s="6"/>
      <c r="AK317" s="6"/>
      <c r="AL317" s="6"/>
      <c r="AM317" s="6">
        <v>229812.506374</v>
      </c>
      <c r="AN317" s="6">
        <f>AM317/$AM$680*$AN$680</f>
        <v>225290.65189540983</v>
      </c>
      <c r="AO317" s="6">
        <v>677095.754026</v>
      </c>
      <c r="AP317" s="6">
        <f>AO317/$AO$680*$AP$680</f>
        <v>558809.534217009</v>
      </c>
      <c r="AQ317" s="6"/>
      <c r="AR317" s="6"/>
      <c r="AS317" s="6"/>
      <c r="AT317" s="6"/>
      <c r="AU317" s="6">
        <v>64940.154419</v>
      </c>
      <c r="AV317" s="6">
        <f>AU317/$AU$680*$AV$680</f>
        <v>63639.172590419046</v>
      </c>
      <c r="AW317" s="6">
        <v>40351.548414</v>
      </c>
      <c r="AX317" s="6">
        <f>AW317/$AW$680*$AX$680</f>
        <v>39576.01855336885</v>
      </c>
      <c r="AY317" s="6">
        <v>78341.827284</v>
      </c>
      <c r="AZ317" s="6">
        <f>AY317/$AY$680*$AZ$680</f>
        <v>78341.82728395052</v>
      </c>
      <c r="BA317" s="6">
        <v>155313.233838</v>
      </c>
      <c r="BB317" s="6">
        <f>BA317/$BA$680*$BB$680</f>
        <v>155313.233838</v>
      </c>
      <c r="BC317" s="6">
        <v>8882.903146</v>
      </c>
      <c r="BD317" s="6">
        <f>AG317+AI317+AK317+AM317+AO317+AQ317+AS317+AU317+AW317+AY317+BA317+BC317</f>
        <v>3960698.2137929997</v>
      </c>
      <c r="BG317" s="6">
        <f>AH317+AJ317+AL317+AN317+AP317+AR317+AT317+AV317+AX317+AZ317+BB317</f>
        <v>2961861.810684798</v>
      </c>
      <c r="BJ317" s="52"/>
      <c r="BK317" s="6">
        <f t="shared" si="8"/>
        <v>6992830.950599</v>
      </c>
      <c r="BL317" s="6">
        <f t="shared" si="9"/>
        <v>6077683.986086292</v>
      </c>
    </row>
    <row r="318" spans="1:64" ht="12.75">
      <c r="A318" t="s">
        <v>951</v>
      </c>
      <c r="B318" t="s">
        <v>317</v>
      </c>
      <c r="K318"/>
      <c r="L318"/>
      <c r="V318"/>
      <c r="X318"/>
      <c r="Z318" s="12">
        <f>Z319+Z320</f>
        <v>64896216.582811005</v>
      </c>
      <c r="AC318" s="12">
        <f>AC319+AC320</f>
        <v>66687407.274056315</v>
      </c>
      <c r="AF318" s="52"/>
      <c r="AG318"/>
      <c r="AO318"/>
      <c r="AQ318"/>
      <c r="AR318"/>
      <c r="AU318"/>
      <c r="AW318"/>
      <c r="BD318" s="1">
        <f>BD319+BD320</f>
        <v>79810703.45458001</v>
      </c>
      <c r="BG318" s="1">
        <f>BG319+BG320</f>
        <v>57758993.52732031</v>
      </c>
      <c r="BJ318" s="52"/>
      <c r="BK318" s="1">
        <f t="shared" si="8"/>
        <v>144706920.037391</v>
      </c>
      <c r="BL318" s="1">
        <f t="shared" si="9"/>
        <v>124446400.80137663</v>
      </c>
    </row>
    <row r="319" spans="1:64" ht="12.75">
      <c r="A319" s="3" t="s">
        <v>952</v>
      </c>
      <c r="B319" s="3" t="s">
        <v>318</v>
      </c>
      <c r="C319" s="3" t="s">
        <v>1348</v>
      </c>
      <c r="D319" s="3"/>
      <c r="E319" s="4"/>
      <c r="F319" s="4">
        <v>8352232.640652</v>
      </c>
      <c r="G319" s="4">
        <f>F319*RPI_inc</f>
        <v>8582761.354725197</v>
      </c>
      <c r="H319" s="4"/>
      <c r="I319" s="4"/>
      <c r="J319" s="4">
        <v>121260.733083</v>
      </c>
      <c r="K319" s="4">
        <f>J319*RPI_inc</f>
        <v>124607.63229760509</v>
      </c>
      <c r="L319" s="3"/>
      <c r="M319" s="4"/>
      <c r="N319" s="4"/>
      <c r="O319" s="4"/>
      <c r="P319" s="4"/>
      <c r="Q319" s="4"/>
      <c r="R319" s="4"/>
      <c r="S319" s="4"/>
      <c r="T319" s="4">
        <v>255167.125486</v>
      </c>
      <c r="U319" s="4">
        <f>T319*RPI_inc</f>
        <v>262209.95485185564</v>
      </c>
      <c r="V319" s="3"/>
      <c r="W319" s="4"/>
      <c r="X319" s="3"/>
      <c r="Y319" s="4"/>
      <c r="Z319" s="13">
        <f>D319+F319+H319+J319+L319+N319+P319+R319+T319+V319+X319</f>
        <v>8728660.499220999</v>
      </c>
      <c r="AC319" s="13">
        <f>E319+G319+I319+K319+M319+O319+Q319+S319+U319+W319+Y319</f>
        <v>8969578.941874659</v>
      </c>
      <c r="AF319" s="51"/>
      <c r="AG319" s="3"/>
      <c r="AH319" s="4"/>
      <c r="AI319" s="4">
        <v>9227369.654638</v>
      </c>
      <c r="AJ319" s="4">
        <f>AI319/$AI$680*$AJ$680</f>
        <v>6128992.824473994</v>
      </c>
      <c r="AK319" s="4"/>
      <c r="AL319" s="4"/>
      <c r="AM319" s="4">
        <v>175141.202744</v>
      </c>
      <c r="AN319" s="4">
        <f>AM319/$AM$680*$AN$680</f>
        <v>171695.07596652702</v>
      </c>
      <c r="AO319" s="3"/>
      <c r="AP319" s="4"/>
      <c r="AQ319" s="4"/>
      <c r="AR319" s="4"/>
      <c r="AS319" s="4">
        <v>361974.917788</v>
      </c>
      <c r="AT319" s="4">
        <f>AS319/$AS$680*$AT$680</f>
        <v>354723.28148847236</v>
      </c>
      <c r="AU319" s="3"/>
      <c r="AV319" s="4"/>
      <c r="AW319" s="3"/>
      <c r="AX319" s="4"/>
      <c r="AY319" s="4"/>
      <c r="AZ319" s="4"/>
      <c r="BA319" s="4">
        <v>122173.918743</v>
      </c>
      <c r="BB319" s="4">
        <f>BA319/$BA$680*$BB$680</f>
        <v>122173.918743</v>
      </c>
      <c r="BC319" s="4">
        <v>25571.389032</v>
      </c>
      <c r="BD319" s="4">
        <f>AG319+AI319+AK319+AM319+AO319+AQ319+AS319+AU319+AW319+AY319+BA319+BC319</f>
        <v>9912231.082945</v>
      </c>
      <c r="BG319" s="4">
        <f>AH319+AJ319+AL319+AN319+AP319+AR319+AT319+AV319+AX319+AZ319+BB319</f>
        <v>6777585.100671994</v>
      </c>
      <c r="BJ319" s="52"/>
      <c r="BK319" s="4">
        <f t="shared" si="8"/>
        <v>18640891.582166</v>
      </c>
      <c r="BL319" s="4">
        <f t="shared" si="9"/>
        <v>15747164.042546652</v>
      </c>
    </row>
    <row r="320" spans="1:64" ht="12.75">
      <c r="A320" s="5" t="s">
        <v>953</v>
      </c>
      <c r="B320" s="5" t="s">
        <v>319</v>
      </c>
      <c r="C320" s="5" t="s">
        <v>1348</v>
      </c>
      <c r="D320" s="6">
        <v>46268490.284137</v>
      </c>
      <c r="E320" s="6">
        <f>D320*RPI_inc</f>
        <v>47545539.90981382</v>
      </c>
      <c r="F320" s="6"/>
      <c r="G320" s="6"/>
      <c r="H320" s="6"/>
      <c r="I320" s="6"/>
      <c r="J320" s="6">
        <v>708987.191248</v>
      </c>
      <c r="K320" s="6">
        <f>J320*RPI_inc</f>
        <v>728555.8398387091</v>
      </c>
      <c r="L320" s="6">
        <v>4140580.978476</v>
      </c>
      <c r="M320" s="6">
        <f>L320*RPI_inc</f>
        <v>4254864.529898904</v>
      </c>
      <c r="N320" s="6"/>
      <c r="O320" s="6"/>
      <c r="P320" s="6"/>
      <c r="Q320" s="6"/>
      <c r="R320" s="6"/>
      <c r="S320" s="6"/>
      <c r="T320" s="6"/>
      <c r="U320" s="6"/>
      <c r="V320" s="6">
        <v>49158.71455</v>
      </c>
      <c r="W320" s="6">
        <f>V320*RPI_inc</f>
        <v>50515.53681995753</v>
      </c>
      <c r="X320" s="6">
        <v>5000338.915179</v>
      </c>
      <c r="Y320" s="6">
        <f>X320*RPI_inc</f>
        <v>5138352.515810268</v>
      </c>
      <c r="Z320" s="14">
        <f>D320+F320+H320+J320+L320+N320+P320+R320+T320+V320+X320</f>
        <v>56167556.08359001</v>
      </c>
      <c r="AC320" s="14">
        <f>E320+G320+I320+K320+M320+O320+Q320+S320+U320+W320+Y320</f>
        <v>57717828.332181655</v>
      </c>
      <c r="AF320" s="51"/>
      <c r="AG320" s="6">
        <v>55284442.945532</v>
      </c>
      <c r="AH320" s="6">
        <f>AG320/$AG$680*$AH$680</f>
        <v>37610549.776644535</v>
      </c>
      <c r="AI320" s="6"/>
      <c r="AJ320" s="6"/>
      <c r="AK320" s="6"/>
      <c r="AL320" s="6"/>
      <c r="AM320" s="6">
        <v>1024015.493297</v>
      </c>
      <c r="AN320" s="6">
        <f>AM320/$AM$680*$AN$680</f>
        <v>1003866.6810431746</v>
      </c>
      <c r="AO320" s="6">
        <v>5237494.659197</v>
      </c>
      <c r="AP320" s="6">
        <f>AO320/$AO$680*$AP$680</f>
        <v>4322522.971924532</v>
      </c>
      <c r="AQ320" s="6"/>
      <c r="AR320" s="6"/>
      <c r="AS320" s="6"/>
      <c r="AT320" s="6"/>
      <c r="AU320" s="6">
        <v>69735.557281</v>
      </c>
      <c r="AV320" s="6">
        <f>AU320/$AU$680*$AV$680</f>
        <v>68338.50650955921</v>
      </c>
      <c r="AW320" s="6">
        <v>7393875.772578</v>
      </c>
      <c r="AX320" s="6">
        <f>AW320/$AW$680*$AX$680</f>
        <v>7251770.4092695145</v>
      </c>
      <c r="AY320" s="6"/>
      <c r="AZ320" s="6"/>
      <c r="BA320" s="6">
        <v>724360.081257</v>
      </c>
      <c r="BB320" s="6">
        <f>BA320/$BA$680*$BB$680</f>
        <v>724360.081257</v>
      </c>
      <c r="BC320" s="6">
        <v>164547.862493</v>
      </c>
      <c r="BD320" s="6">
        <f>AG320+AI320+AK320+AM320+AO320+AQ320+AS320+AU320+AW320+AY320+BA320+BC320</f>
        <v>69898472.371635</v>
      </c>
      <c r="BG320" s="6">
        <f>AH320+AJ320+AL320+AN320+AP320+AR320+AT320+AV320+AX320+AZ320+BB320</f>
        <v>50981408.42664832</v>
      </c>
      <c r="BJ320" s="52"/>
      <c r="BK320" s="6">
        <f t="shared" si="8"/>
        <v>126066028.45522502</v>
      </c>
      <c r="BL320" s="6">
        <f t="shared" si="9"/>
        <v>108699236.75882998</v>
      </c>
    </row>
    <row r="321" spans="1:64" ht="12.75">
      <c r="A321" t="s">
        <v>954</v>
      </c>
      <c r="B321" t="s">
        <v>320</v>
      </c>
      <c r="K321"/>
      <c r="L321"/>
      <c r="V321"/>
      <c r="X321"/>
      <c r="Z321" s="12">
        <f>Z322+Z323</f>
        <v>28758018.864260003</v>
      </c>
      <c r="AC321" s="12">
        <f>AC322+AC323</f>
        <v>29551764.60785953</v>
      </c>
      <c r="AF321" s="52"/>
      <c r="AG321"/>
      <c r="AO321"/>
      <c r="AQ321"/>
      <c r="AR321"/>
      <c r="AU321"/>
      <c r="AW321"/>
      <c r="BD321" s="1">
        <f>BD322+BD323</f>
        <v>36139820.501601</v>
      </c>
      <c r="BG321" s="1">
        <f>BG322+BG323</f>
        <v>27056435.085561976</v>
      </c>
      <c r="BJ321" s="52"/>
      <c r="BK321" s="1">
        <f t="shared" si="8"/>
        <v>64897839.365861006</v>
      </c>
      <c r="BL321" s="1">
        <f t="shared" si="9"/>
        <v>56608199.693421505</v>
      </c>
    </row>
    <row r="322" spans="1:64" ht="12.75">
      <c r="A322" s="3" t="s">
        <v>955</v>
      </c>
      <c r="B322" s="3" t="s">
        <v>321</v>
      </c>
      <c r="C322" s="3" t="s">
        <v>1348</v>
      </c>
      <c r="D322" s="3"/>
      <c r="E322" s="4"/>
      <c r="F322" s="4">
        <v>5620059.719682</v>
      </c>
      <c r="G322" s="4">
        <f>F322*RPI_inc</f>
        <v>5775178.140819719</v>
      </c>
      <c r="H322" s="4"/>
      <c r="I322" s="4"/>
      <c r="J322" s="4">
        <v>207246.314212</v>
      </c>
      <c r="K322" s="4">
        <f>J322*RPI_inc</f>
        <v>212966.48848961358</v>
      </c>
      <c r="L322" s="3"/>
      <c r="M322" s="4"/>
      <c r="N322" s="4"/>
      <c r="O322" s="4"/>
      <c r="P322" s="4"/>
      <c r="Q322" s="4"/>
      <c r="R322" s="4"/>
      <c r="S322" s="4"/>
      <c r="T322" s="4">
        <v>42996.973105</v>
      </c>
      <c r="U322" s="4">
        <f>T322*RPI_inc</f>
        <v>44183.72607817409</v>
      </c>
      <c r="V322" s="3"/>
      <c r="W322" s="4"/>
      <c r="X322" s="3"/>
      <c r="Y322" s="4"/>
      <c r="Z322" s="13">
        <f>D322+F322+H322+J322+L322+N322+P322+R322+T322+V322+X322</f>
        <v>5870303.006999</v>
      </c>
      <c r="AC322" s="13">
        <f>E322+G322+I322+K322+M322+O322+Q322+S322+U322+W322+Y322</f>
        <v>6032328.355387507</v>
      </c>
      <c r="AF322" s="51"/>
      <c r="AG322" s="3"/>
      <c r="AH322" s="4"/>
      <c r="AI322" s="4">
        <v>6208922.900715</v>
      </c>
      <c r="AJ322" s="4">
        <f>AI322/$AI$680*$AJ$680</f>
        <v>4124083.604591152</v>
      </c>
      <c r="AK322" s="4"/>
      <c r="AL322" s="4"/>
      <c r="AM322" s="4">
        <v>299333.245087</v>
      </c>
      <c r="AN322" s="4">
        <f>AM322/$AM$680*$AN$680</f>
        <v>293443.4813128527</v>
      </c>
      <c r="AO322" s="3"/>
      <c r="AP322" s="4"/>
      <c r="AQ322" s="4"/>
      <c r="AR322" s="4"/>
      <c r="AS322" s="4">
        <v>60994.635477</v>
      </c>
      <c r="AT322" s="4">
        <f>AS322/$AS$680*$AT$680</f>
        <v>59772.697461503245</v>
      </c>
      <c r="AU322" s="3"/>
      <c r="AV322" s="4"/>
      <c r="AW322" s="3"/>
      <c r="AX322" s="4"/>
      <c r="AY322" s="4"/>
      <c r="AZ322" s="4"/>
      <c r="BA322" s="4">
        <v>205655.320522</v>
      </c>
      <c r="BB322" s="4">
        <f>BA322/$BA$680*$BB$680</f>
        <v>205655.320522</v>
      </c>
      <c r="BC322" s="4">
        <v>17197.575956</v>
      </c>
      <c r="BD322" s="4">
        <f>AG322+AI322+AK322+AM322+AO322+AQ322+AS322+AU322+AW322+AY322+BA322+BC322</f>
        <v>6792103.677757</v>
      </c>
      <c r="BG322" s="4">
        <f>AH322+AJ322+AL322+AN322+AP322+AR322+AT322+AV322+AX322+AZ322+BB322</f>
        <v>4682955.103887509</v>
      </c>
      <c r="BJ322" s="52"/>
      <c r="BK322" s="4">
        <f t="shared" si="8"/>
        <v>12662406.684756</v>
      </c>
      <c r="BL322" s="4">
        <f t="shared" si="9"/>
        <v>10715283.459275015</v>
      </c>
    </row>
    <row r="323" spans="1:64" ht="12.75">
      <c r="A323" s="5" t="s">
        <v>956</v>
      </c>
      <c r="B323" s="5" t="s">
        <v>322</v>
      </c>
      <c r="C323" s="5" t="s">
        <v>1348</v>
      </c>
      <c r="D323" s="6">
        <v>16285410.192215</v>
      </c>
      <c r="E323" s="6">
        <f>D323*RPI_inc</f>
        <v>16734901.344017113</v>
      </c>
      <c r="F323" s="6"/>
      <c r="G323" s="6"/>
      <c r="H323" s="6"/>
      <c r="I323" s="6"/>
      <c r="J323" s="6">
        <v>631117.481741</v>
      </c>
      <c r="K323" s="6">
        <f>J323*RPI_inc</f>
        <v>648536.8602179277</v>
      </c>
      <c r="L323" s="6">
        <v>2590200.453822</v>
      </c>
      <c r="M323" s="6">
        <f>L323*RPI_inc</f>
        <v>2661692.1860930957</v>
      </c>
      <c r="N323" s="6"/>
      <c r="O323" s="6"/>
      <c r="P323" s="6"/>
      <c r="Q323" s="6"/>
      <c r="R323" s="6"/>
      <c r="S323" s="6"/>
      <c r="T323" s="6"/>
      <c r="U323" s="6"/>
      <c r="V323" s="6">
        <v>48588.522335</v>
      </c>
      <c r="W323" s="6">
        <f>V323*RPI_inc</f>
        <v>49929.606815583866</v>
      </c>
      <c r="X323" s="6">
        <v>3332399.207148</v>
      </c>
      <c r="Y323" s="6">
        <f>X323*RPI_inc</f>
        <v>3424376.255328306</v>
      </c>
      <c r="Z323" s="14">
        <f>D323+F323+H323+J323+L323+N323+P323+R323+T323+V323+X323</f>
        <v>22887715.857261002</v>
      </c>
      <c r="AC323" s="14">
        <f>E323+G323+I323+K323+M323+O323+Q323+S323+U323+W323+Y323</f>
        <v>23519436.252472024</v>
      </c>
      <c r="AF323" s="51"/>
      <c r="AG323" s="6">
        <v>19458811.495407</v>
      </c>
      <c r="AH323" s="6">
        <f>AG323/$AG$680*$AH$680</f>
        <v>13238020.668190442</v>
      </c>
      <c r="AI323" s="6"/>
      <c r="AJ323" s="6"/>
      <c r="AK323" s="6"/>
      <c r="AL323" s="6"/>
      <c r="AM323" s="6">
        <v>911545.49387</v>
      </c>
      <c r="AN323" s="6">
        <f>AM323/$AM$680*$AN$680</f>
        <v>893609.6724522276</v>
      </c>
      <c r="AO323" s="6">
        <v>3276390.70789</v>
      </c>
      <c r="AP323" s="6">
        <f>AO323/$AO$680*$AP$680</f>
        <v>2704016.9052937864</v>
      </c>
      <c r="AQ323" s="6"/>
      <c r="AR323" s="6"/>
      <c r="AS323" s="6"/>
      <c r="AT323" s="6"/>
      <c r="AU323" s="6">
        <v>68926.694148</v>
      </c>
      <c r="AV323" s="6">
        <f>AU323/$AU$680*$AV$680</f>
        <v>67545.84777655266</v>
      </c>
      <c r="AW323" s="6">
        <v>4927535.149167</v>
      </c>
      <c r="AX323" s="6">
        <f>AW323/$AW$680*$AX$680</f>
        <v>4832831.208483458</v>
      </c>
      <c r="AY323" s="6"/>
      <c r="AZ323" s="6"/>
      <c r="BA323" s="6">
        <v>637455.679478</v>
      </c>
      <c r="BB323" s="6">
        <f>BA323/$BA$680*$BB$680</f>
        <v>637455.679478</v>
      </c>
      <c r="BC323" s="6">
        <v>67051.603884</v>
      </c>
      <c r="BD323" s="6">
        <f>AG323+AI323+AK323+AM323+AO323+AQ323+AS323+AU323+AW323+AY323+BA323+BC323</f>
        <v>29347716.823844004</v>
      </c>
      <c r="BG323" s="6">
        <f>AH323+AJ323+AL323+AN323+AP323+AR323+AT323+AV323+AX323+AZ323+BB323</f>
        <v>22373479.981674466</v>
      </c>
      <c r="BJ323" s="52"/>
      <c r="BK323" s="6">
        <f aca="true" t="shared" si="10" ref="BK323:BK386">Z323+BD323</f>
        <v>52235432.681105</v>
      </c>
      <c r="BL323" s="6">
        <f aca="true" t="shared" si="11" ref="BL323:BL386">AC323+BG323</f>
        <v>45892916.23414649</v>
      </c>
    </row>
    <row r="324" spans="1:64" ht="12.75">
      <c r="A324" t="s">
        <v>957</v>
      </c>
      <c r="B324" t="s">
        <v>323</v>
      </c>
      <c r="K324"/>
      <c r="L324"/>
      <c r="V324"/>
      <c r="X324"/>
      <c r="Z324" s="12">
        <f>Z325+Z326</f>
        <v>14990522.579365</v>
      </c>
      <c r="AC324" s="12">
        <f>AC325+AC326</f>
        <v>15404273.733360212</v>
      </c>
      <c r="AF324" s="52"/>
      <c r="AG324"/>
      <c r="AO324"/>
      <c r="AQ324"/>
      <c r="AR324"/>
      <c r="AU324"/>
      <c r="AW324"/>
      <c r="BD324" s="1">
        <f>BD325+BD326</f>
        <v>19296806.555115</v>
      </c>
      <c r="BG324" s="1">
        <f>BG325+BG326</f>
        <v>15170586.519796114</v>
      </c>
      <c r="BJ324" s="52"/>
      <c r="BK324" s="1">
        <f t="shared" si="10"/>
        <v>34287329.13448</v>
      </c>
      <c r="BL324" s="1">
        <f t="shared" si="11"/>
        <v>30574860.253156327</v>
      </c>
    </row>
    <row r="325" spans="1:64" ht="12.75">
      <c r="A325" s="3" t="s">
        <v>958</v>
      </c>
      <c r="B325" s="3" t="s">
        <v>324</v>
      </c>
      <c r="C325" s="3" t="s">
        <v>1348</v>
      </c>
      <c r="D325" s="3"/>
      <c r="E325" s="4"/>
      <c r="F325" s="4">
        <v>3748621.278787</v>
      </c>
      <c r="G325" s="4">
        <f>F325*RPI_inc</f>
        <v>3852086.4096240085</v>
      </c>
      <c r="H325" s="4"/>
      <c r="I325" s="4"/>
      <c r="J325" s="4">
        <v>184665.397336</v>
      </c>
      <c r="K325" s="4">
        <f>J325*RPI_inc</f>
        <v>189762.31913083652</v>
      </c>
      <c r="L325" s="3"/>
      <c r="M325" s="4"/>
      <c r="N325" s="4"/>
      <c r="O325" s="4"/>
      <c r="P325" s="4"/>
      <c r="Q325" s="4"/>
      <c r="R325" s="4"/>
      <c r="S325" s="4"/>
      <c r="T325" s="4">
        <v>20364.007684</v>
      </c>
      <c r="U325" s="4">
        <f>T325*RPI_inc</f>
        <v>20926.071590352443</v>
      </c>
      <c r="V325" s="3"/>
      <c r="W325" s="4"/>
      <c r="X325" s="3"/>
      <c r="Y325" s="4"/>
      <c r="Z325" s="13">
        <f>D325+F325+H325+J325+L325+N325+P325+R325+T325+V325+X325</f>
        <v>3953650.683807</v>
      </c>
      <c r="AC325" s="13">
        <f>E325+G325+I325+K325+M325+O325+Q325+S325+U325+W325+Y325</f>
        <v>4062774.8003451973</v>
      </c>
      <c r="AF325" s="51"/>
      <c r="AG325" s="3"/>
      <c r="AH325" s="4"/>
      <c r="AI325" s="4">
        <v>4141397.363173</v>
      </c>
      <c r="AJ325" s="4">
        <f>AI325/$AI$680*$AJ$680</f>
        <v>2750794.177777917</v>
      </c>
      <c r="AK325" s="4"/>
      <c r="AL325" s="4"/>
      <c r="AM325" s="4">
        <v>266718.821273</v>
      </c>
      <c r="AN325" s="4">
        <f>AM325/$AM$680*$AN$680</f>
        <v>261470.78792822265</v>
      </c>
      <c r="AO325" s="3"/>
      <c r="AP325" s="4"/>
      <c r="AQ325" s="4"/>
      <c r="AR325" s="4"/>
      <c r="AS325" s="4">
        <v>28887.968986</v>
      </c>
      <c r="AT325" s="4">
        <f>AS325/$AS$680*$AT$680</f>
        <v>28309.240918876858</v>
      </c>
      <c r="AU325" s="3"/>
      <c r="AV325" s="4"/>
      <c r="AW325" s="3"/>
      <c r="AX325" s="4"/>
      <c r="AY325" s="4"/>
      <c r="AZ325" s="4"/>
      <c r="BA325" s="4">
        <v>188753.661896</v>
      </c>
      <c r="BB325" s="4">
        <f>BA325/$BA$680*$BB$680</f>
        <v>188753.661896</v>
      </c>
      <c r="BC325" s="4">
        <v>11582.572119</v>
      </c>
      <c r="BD325" s="4">
        <f>AG325+AI325+AK325+AM325+AO325+AQ325+AS325+AU325+AW325+AY325+BA325+BC325</f>
        <v>4637340.387447</v>
      </c>
      <c r="BG325" s="4">
        <f>AH325+AJ325+AL325+AN325+AP325+AR325+AT325+AV325+AX325+AZ325+BB325</f>
        <v>3229327.868521017</v>
      </c>
      <c r="BJ325" s="52"/>
      <c r="BK325" s="4">
        <f t="shared" si="10"/>
        <v>8590991.071254</v>
      </c>
      <c r="BL325" s="4">
        <f t="shared" si="11"/>
        <v>7292102.668866214</v>
      </c>
    </row>
    <row r="326" spans="1:64" ht="12.75">
      <c r="A326" s="5" t="s">
        <v>959</v>
      </c>
      <c r="B326" s="5" t="s">
        <v>325</v>
      </c>
      <c r="C326" s="5" t="s">
        <v>1348</v>
      </c>
      <c r="D326" s="6">
        <v>5935794.888318</v>
      </c>
      <c r="E326" s="6">
        <f>D326*RPI_inc</f>
        <v>6099627.868250344</v>
      </c>
      <c r="F326" s="6"/>
      <c r="G326" s="6"/>
      <c r="H326" s="6"/>
      <c r="I326" s="6"/>
      <c r="J326" s="6">
        <v>308886.060344</v>
      </c>
      <c r="K326" s="6">
        <f>J326*RPI_inc</f>
        <v>317411.5779331125</v>
      </c>
      <c r="L326" s="6">
        <v>1420448.884182</v>
      </c>
      <c r="M326" s="6">
        <f>L326*RPI_inc</f>
        <v>1459654.4797114395</v>
      </c>
      <c r="N326" s="6"/>
      <c r="O326" s="6"/>
      <c r="P326" s="6"/>
      <c r="Q326" s="6"/>
      <c r="R326" s="6"/>
      <c r="S326" s="6"/>
      <c r="T326" s="6"/>
      <c r="U326" s="6"/>
      <c r="V326" s="6">
        <v>48669.978365</v>
      </c>
      <c r="W326" s="6">
        <f>V326*RPI_inc</f>
        <v>50013.31110118896</v>
      </c>
      <c r="X326" s="6">
        <v>3323072.084349</v>
      </c>
      <c r="Y326" s="6">
        <f>X326*RPI_inc</f>
        <v>3414791.6960189296</v>
      </c>
      <c r="Z326" s="14">
        <f>D326+F326+H326+J326+L326+N326+P326+R326+T326+V326+X326</f>
        <v>11036871.895558</v>
      </c>
      <c r="AC326" s="14">
        <f>E326+G326+I326+K326+M326+O326+Q326+S326+U326+W326+Y326</f>
        <v>11341498.933015015</v>
      </c>
      <c r="AF326" s="51"/>
      <c r="AG326" s="6">
        <v>7092453.456432</v>
      </c>
      <c r="AH326" s="6">
        <f>AG326/$AG$680*$AH$680</f>
        <v>4825065.778893386</v>
      </c>
      <c r="AI326" s="6"/>
      <c r="AJ326" s="6"/>
      <c r="AK326" s="6"/>
      <c r="AL326" s="6"/>
      <c r="AM326" s="6">
        <v>446135.156404</v>
      </c>
      <c r="AN326" s="6">
        <f>AM326/$AM$680*$AN$680</f>
        <v>437356.8775937125</v>
      </c>
      <c r="AO326" s="6">
        <v>1796751.104069</v>
      </c>
      <c r="AP326" s="6">
        <f>AO326/$AO$680*$AP$680</f>
        <v>1482865.0772046342</v>
      </c>
      <c r="AQ326" s="6"/>
      <c r="AR326" s="6"/>
      <c r="AS326" s="6"/>
      <c r="AT326" s="6"/>
      <c r="AU326" s="6">
        <v>69042.246024</v>
      </c>
      <c r="AV326" s="6">
        <f>AU326/$AU$680*$AV$680</f>
        <v>67659.08473827074</v>
      </c>
      <c r="AW326" s="6">
        <v>4913743.366557</v>
      </c>
      <c r="AX326" s="6">
        <f>AW326/$AW$680*$AX$680</f>
        <v>4819304.494741092</v>
      </c>
      <c r="AY326" s="6"/>
      <c r="AZ326" s="6"/>
      <c r="BA326" s="6">
        <v>309007.338104</v>
      </c>
      <c r="BB326" s="6">
        <f>BA326/$BA$680*$BB$680</f>
        <v>309007.338104</v>
      </c>
      <c r="BC326" s="6">
        <v>32333.500078</v>
      </c>
      <c r="BD326" s="6">
        <f>AG326+AI326+AK326+AM326+AO326+AQ326+AS326+AU326+AW326+AY326+BA326+BC326</f>
        <v>14659466.167668</v>
      </c>
      <c r="BG326" s="6">
        <f>AH326+AJ326+AL326+AN326+AP326+AR326+AT326+AV326+AX326+AZ326+BB326</f>
        <v>11941258.651275096</v>
      </c>
      <c r="BJ326" s="52"/>
      <c r="BK326" s="6">
        <f t="shared" si="10"/>
        <v>25696338.063226</v>
      </c>
      <c r="BL326" s="6">
        <f t="shared" si="11"/>
        <v>23282757.58429011</v>
      </c>
    </row>
    <row r="327" spans="1:64" ht="12.75">
      <c r="A327" t="s">
        <v>960</v>
      </c>
      <c r="B327" t="s">
        <v>326</v>
      </c>
      <c r="K327"/>
      <c r="L327"/>
      <c r="V327"/>
      <c r="X327"/>
      <c r="Z327" s="12">
        <f>Z328+Z329</f>
        <v>16120645.588294</v>
      </c>
      <c r="AC327" s="12">
        <f>AC328+AC329</f>
        <v>16565589.097100416</v>
      </c>
      <c r="AF327" s="52"/>
      <c r="AG327"/>
      <c r="AO327"/>
      <c r="AQ327"/>
      <c r="AR327"/>
      <c r="AU327"/>
      <c r="AW327"/>
      <c r="BD327" s="1">
        <f>BD328+BD329</f>
        <v>19695750.085658997</v>
      </c>
      <c r="BG327" s="1">
        <f>BG328+BG329</f>
        <v>14613142.733273167</v>
      </c>
      <c r="BJ327" s="52"/>
      <c r="BK327" s="1">
        <f t="shared" si="10"/>
        <v>35816395.673953</v>
      </c>
      <c r="BL327" s="1">
        <f t="shared" si="11"/>
        <v>31178731.830373585</v>
      </c>
    </row>
    <row r="328" spans="1:64" ht="12.75">
      <c r="A328" s="3" t="s">
        <v>961</v>
      </c>
      <c r="B328" s="3" t="s">
        <v>327</v>
      </c>
      <c r="C328" s="3" t="s">
        <v>1348</v>
      </c>
      <c r="D328" s="3"/>
      <c r="E328" s="4"/>
      <c r="F328" s="4">
        <v>3779173.74455</v>
      </c>
      <c r="G328" s="4">
        <f>F328*RPI_inc</f>
        <v>3883482.1493889596</v>
      </c>
      <c r="H328" s="4"/>
      <c r="I328" s="4"/>
      <c r="J328" s="4">
        <v>242578.956137</v>
      </c>
      <c r="K328" s="4">
        <f>J328*RPI_inc</f>
        <v>249274.34133823356</v>
      </c>
      <c r="L328" s="3"/>
      <c r="M328" s="4"/>
      <c r="N328" s="4"/>
      <c r="O328" s="4"/>
      <c r="P328" s="4"/>
      <c r="Q328" s="4"/>
      <c r="R328" s="4"/>
      <c r="S328" s="4"/>
      <c r="T328" s="4">
        <v>52190.100734</v>
      </c>
      <c r="U328" s="4">
        <f>T328*RPI_inc</f>
        <v>53630.59183706157</v>
      </c>
      <c r="V328" s="3"/>
      <c r="W328" s="4"/>
      <c r="X328" s="3"/>
      <c r="Y328" s="4"/>
      <c r="Z328" s="13">
        <f>D328+F328+H328+J328+L328+N328+P328+R328+T328+V328+X328</f>
        <v>4073942.801421</v>
      </c>
      <c r="AC328" s="13">
        <f>E328+G328+I328+K328+M328+O328+Q328+S328+U328+W328+Y328</f>
        <v>4186387.0825642548</v>
      </c>
      <c r="AF328" s="51"/>
      <c r="AG328" s="3"/>
      <c r="AH328" s="4"/>
      <c r="AI328" s="4">
        <v>4175151.080004</v>
      </c>
      <c r="AJ328" s="4">
        <f>AI328/$AI$680*$AJ$680</f>
        <v>2773214.032622742</v>
      </c>
      <c r="AK328" s="4"/>
      <c r="AL328" s="4"/>
      <c r="AM328" s="4">
        <v>350365.440305</v>
      </c>
      <c r="AN328" s="4">
        <f>AM328/$AM$680*$AN$680</f>
        <v>343471.5529340139</v>
      </c>
      <c r="AO328" s="3"/>
      <c r="AP328" s="4"/>
      <c r="AQ328" s="4"/>
      <c r="AR328" s="4"/>
      <c r="AS328" s="4">
        <v>74035.820196</v>
      </c>
      <c r="AT328" s="4">
        <f>AS328/$AS$680*$AT$680</f>
        <v>72552.62118188197</v>
      </c>
      <c r="AU328" s="3"/>
      <c r="AV328" s="4"/>
      <c r="AW328" s="3"/>
      <c r="AX328" s="4"/>
      <c r="AY328" s="4"/>
      <c r="AZ328" s="4"/>
      <c r="BA328" s="4"/>
      <c r="BB328" s="4"/>
      <c r="BC328" s="4">
        <v>11934.9786</v>
      </c>
      <c r="BD328" s="4">
        <f>AG328+AI328+AK328+AM328+AO328+AQ328+AS328+AU328+AW328+AY328+BA328+BC328</f>
        <v>4611487.319105</v>
      </c>
      <c r="BG328" s="4">
        <f>AH328+AJ328+AL328+AN328+AP328+AR328+AT328+AV328+AX328+AZ328+BB328</f>
        <v>3189238.2067386378</v>
      </c>
      <c r="BJ328" s="52"/>
      <c r="BK328" s="4">
        <f t="shared" si="10"/>
        <v>8685430.120526</v>
      </c>
      <c r="BL328" s="4">
        <f t="shared" si="11"/>
        <v>7375625.289302893</v>
      </c>
    </row>
    <row r="329" spans="1:64" ht="12.75">
      <c r="A329" s="5" t="s">
        <v>962</v>
      </c>
      <c r="B329" s="5" t="s">
        <v>328</v>
      </c>
      <c r="C329" s="5" t="s">
        <v>1348</v>
      </c>
      <c r="D329" s="6">
        <v>8303767.299777</v>
      </c>
      <c r="E329" s="6">
        <f>D329*RPI_inc</f>
        <v>8532958.329282522</v>
      </c>
      <c r="F329" s="6"/>
      <c r="G329" s="6"/>
      <c r="H329" s="6"/>
      <c r="I329" s="6"/>
      <c r="J329" s="6">
        <v>565054.73766</v>
      </c>
      <c r="K329" s="6">
        <f>J329*RPI_inc</f>
        <v>580650.7282960509</v>
      </c>
      <c r="L329" s="6">
        <v>1800898.317677</v>
      </c>
      <c r="M329" s="6">
        <f>L329*RPI_inc</f>
        <v>1850604.640670208</v>
      </c>
      <c r="N329" s="6"/>
      <c r="O329" s="6"/>
      <c r="P329" s="6"/>
      <c r="Q329" s="6"/>
      <c r="R329" s="6"/>
      <c r="S329" s="6"/>
      <c r="T329" s="6"/>
      <c r="U329" s="6"/>
      <c r="V329" s="6">
        <v>51724.579518</v>
      </c>
      <c r="W329" s="6">
        <f>V329*RPI_inc</f>
        <v>53152.221840152866</v>
      </c>
      <c r="X329" s="6">
        <v>1325257.852241</v>
      </c>
      <c r="Y329" s="6">
        <f>X329*RPI_inc</f>
        <v>1361836.0944472272</v>
      </c>
      <c r="Z329" s="14">
        <f>D329+F329+H329+J329+L329+N329+P329+R329+T329+V329+X329</f>
        <v>12046702.786873</v>
      </c>
      <c r="AC329" s="14">
        <f>E329+G329+I329+K329+M329+O329+Q329+S329+U329+W329+Y329</f>
        <v>12379202.014536161</v>
      </c>
      <c r="AF329" s="51"/>
      <c r="AG329" s="6">
        <v>9921852.79222</v>
      </c>
      <c r="AH329" s="6">
        <f>AG329/$AG$680*$AH$680</f>
        <v>6749933.949519674</v>
      </c>
      <c r="AI329" s="6"/>
      <c r="AJ329" s="6"/>
      <c r="AK329" s="6"/>
      <c r="AL329" s="6"/>
      <c r="AM329" s="6">
        <v>816128.715818</v>
      </c>
      <c r="AN329" s="6">
        <f>AM329/$AM$680*$AN$680</f>
        <v>800070.3413328368</v>
      </c>
      <c r="AO329" s="6">
        <v>2277988.371589</v>
      </c>
      <c r="AP329" s="6">
        <f>AO329/$AO$680*$AP$680</f>
        <v>1880031.9058425687</v>
      </c>
      <c r="AQ329" s="6"/>
      <c r="AR329" s="6"/>
      <c r="AS329" s="6"/>
      <c r="AT329" s="6"/>
      <c r="AU329" s="6">
        <v>73375.441381</v>
      </c>
      <c r="AV329" s="6">
        <f>AU329/$AU$680*$AV$680</f>
        <v>71905.47080955862</v>
      </c>
      <c r="AW329" s="6">
        <v>1959625.555852</v>
      </c>
      <c r="AX329" s="6">
        <f>AW329/$AW$680*$AX$680</f>
        <v>1921962.8590298912</v>
      </c>
      <c r="AY329" s="6"/>
      <c r="AZ329" s="6"/>
      <c r="BA329" s="6"/>
      <c r="BB329" s="6"/>
      <c r="BC329" s="6">
        <v>35291.889694</v>
      </c>
      <c r="BD329" s="6">
        <f>AG329+AI329+AK329+AM329+AO329+AQ329+AS329+AU329+AW329+AY329+BA329+BC329</f>
        <v>15084262.766553998</v>
      </c>
      <c r="BG329" s="6">
        <f>AH329+AJ329+AL329+AN329+AP329+AR329+AT329+AV329+AX329+AZ329+BB329</f>
        <v>11423904.52653453</v>
      </c>
      <c r="BJ329" s="52"/>
      <c r="BK329" s="6">
        <f t="shared" si="10"/>
        <v>27130965.553426996</v>
      </c>
      <c r="BL329" s="6">
        <f t="shared" si="11"/>
        <v>23803106.541070692</v>
      </c>
    </row>
    <row r="330" spans="1:64" ht="12.75">
      <c r="A330" t="s">
        <v>963</v>
      </c>
      <c r="B330" t="s">
        <v>329</v>
      </c>
      <c r="K330"/>
      <c r="L330"/>
      <c r="V330"/>
      <c r="X330"/>
      <c r="Z330" s="12">
        <f>Z331+Z332</f>
        <v>27337013.867220003</v>
      </c>
      <c r="AC330" s="12">
        <f>AC331+AC332</f>
        <v>28091538.666102927</v>
      </c>
      <c r="AF330" s="52"/>
      <c r="AG330"/>
      <c r="AO330"/>
      <c r="AQ330"/>
      <c r="AR330"/>
      <c r="AU330"/>
      <c r="AW330"/>
      <c r="BD330" s="1">
        <f>BD331+BD332</f>
        <v>33179212.863845997</v>
      </c>
      <c r="BG330" s="1">
        <f>BG331+BG332</f>
        <v>24079930.665587</v>
      </c>
      <c r="BJ330" s="52"/>
      <c r="BK330" s="1">
        <f t="shared" si="10"/>
        <v>60516226.731066</v>
      </c>
      <c r="BL330" s="1">
        <f t="shared" si="11"/>
        <v>52171469.331689924</v>
      </c>
    </row>
    <row r="331" spans="1:64" ht="12.75">
      <c r="A331" s="3" t="s">
        <v>964</v>
      </c>
      <c r="B331" s="3" t="s">
        <v>330</v>
      </c>
      <c r="C331" s="3" t="s">
        <v>1348</v>
      </c>
      <c r="D331" s="3"/>
      <c r="E331" s="4"/>
      <c r="F331" s="4">
        <v>5396125.567256</v>
      </c>
      <c r="G331" s="4">
        <f>F331*RPI_inc</f>
        <v>5545063.215609138</v>
      </c>
      <c r="H331" s="4"/>
      <c r="I331" s="4"/>
      <c r="J331" s="4">
        <v>172754.36616</v>
      </c>
      <c r="K331" s="4">
        <f>J331*RPI_inc</f>
        <v>177522.53337885352</v>
      </c>
      <c r="L331" s="3"/>
      <c r="M331" s="4"/>
      <c r="N331" s="4"/>
      <c r="O331" s="4"/>
      <c r="P331" s="4"/>
      <c r="Q331" s="4"/>
      <c r="R331" s="4"/>
      <c r="S331" s="4"/>
      <c r="T331" s="4">
        <v>142339.119071</v>
      </c>
      <c r="U331" s="4">
        <f>T331*RPI_inc</f>
        <v>146267.79963983863</v>
      </c>
      <c r="V331" s="3"/>
      <c r="W331" s="4"/>
      <c r="X331" s="3"/>
      <c r="Y331" s="4"/>
      <c r="Z331" s="13">
        <f>D331+F331+H331+J331+L331+N331+P331+R331+T331+V331+X331</f>
        <v>5711219.052487</v>
      </c>
      <c r="AC331" s="13">
        <f>E331+G331+I331+K331+M331+O331+Q331+S331+U331+W331+Y331</f>
        <v>5868853.54862783</v>
      </c>
      <c r="AF331" s="51"/>
      <c r="AG331" s="3"/>
      <c r="AH331" s="4"/>
      <c r="AI331" s="4">
        <v>5961525.193822</v>
      </c>
      <c r="AJ331" s="4">
        <f>AI331/$AI$680*$AJ$680</f>
        <v>3959757.385192716</v>
      </c>
      <c r="AK331" s="4"/>
      <c r="AL331" s="4"/>
      <c r="AM331" s="4">
        <v>249515.294023</v>
      </c>
      <c r="AN331" s="4">
        <f>AM331/$AM$680*$AN$680</f>
        <v>244605.76204166177</v>
      </c>
      <c r="AO331" s="3"/>
      <c r="AP331" s="4"/>
      <c r="AQ331" s="4"/>
      <c r="AR331" s="4"/>
      <c r="AS331" s="4">
        <v>201919.392342</v>
      </c>
      <c r="AT331" s="4">
        <f>AS331/$AS$680*$AT$680</f>
        <v>197874.23362207072</v>
      </c>
      <c r="AU331" s="3"/>
      <c r="AV331" s="4"/>
      <c r="AW331" s="3"/>
      <c r="AX331" s="4"/>
      <c r="AY331" s="4"/>
      <c r="AZ331" s="4"/>
      <c r="BA331" s="4"/>
      <c r="BB331" s="4"/>
      <c r="BC331" s="4">
        <v>16731.52533</v>
      </c>
      <c r="BD331" s="4">
        <f>AG331+AI331+AK331+AM331+AO331+AQ331+AS331+AU331+AW331+AY331+BA331+BC331</f>
        <v>6429691.405517</v>
      </c>
      <c r="BG331" s="4">
        <f>AH331+AJ331+AL331+AN331+AP331+AR331+AT331+AV331+AX331+AZ331+BB331</f>
        <v>4402237.380856448</v>
      </c>
      <c r="BJ331" s="52"/>
      <c r="BK331" s="4">
        <f t="shared" si="10"/>
        <v>12140910.458004</v>
      </c>
      <c r="BL331" s="4">
        <f t="shared" si="11"/>
        <v>10271090.929484278</v>
      </c>
    </row>
    <row r="332" spans="1:64" ht="12.75">
      <c r="A332" s="5" t="s">
        <v>965</v>
      </c>
      <c r="B332" s="5" t="s">
        <v>331</v>
      </c>
      <c r="C332" s="5" t="s">
        <v>1348</v>
      </c>
      <c r="D332" s="6">
        <v>16816832.044939</v>
      </c>
      <c r="E332" s="6">
        <f>D332*RPI_inc</f>
        <v>17280990.89118997</v>
      </c>
      <c r="F332" s="6"/>
      <c r="G332" s="6"/>
      <c r="H332" s="6"/>
      <c r="I332" s="6"/>
      <c r="J332" s="6">
        <v>528043.226843</v>
      </c>
      <c r="K332" s="6">
        <f>J332*RPI_inc</f>
        <v>542617.6683482209</v>
      </c>
      <c r="L332" s="6">
        <v>2326684.694568</v>
      </c>
      <c r="M332" s="6">
        <f>L332*RPI_inc</f>
        <v>2390903.168091108</v>
      </c>
      <c r="N332" s="6"/>
      <c r="O332" s="6"/>
      <c r="P332" s="6"/>
      <c r="Q332" s="6"/>
      <c r="R332" s="6"/>
      <c r="S332" s="6"/>
      <c r="T332" s="6"/>
      <c r="U332" s="6"/>
      <c r="V332" s="6">
        <v>50502.739057</v>
      </c>
      <c r="W332" s="6">
        <f>V332*RPI_inc</f>
        <v>51896.657544772825</v>
      </c>
      <c r="X332" s="6">
        <v>1903732.109326</v>
      </c>
      <c r="Y332" s="6">
        <f>X332*RPI_inc</f>
        <v>1956276.7323010277</v>
      </c>
      <c r="Z332" s="14">
        <f>D332+F332+H332+J332+L332+N332+P332+R332+T332+V332+X332</f>
        <v>21625794.814733002</v>
      </c>
      <c r="AC332" s="14">
        <f>E332+G332+I332+K332+M332+O332+Q332+S332+U332+W332+Y332</f>
        <v>22222685.117475096</v>
      </c>
      <c r="AF332" s="51"/>
      <c r="AG332" s="6">
        <v>20093787.067692</v>
      </c>
      <c r="AH332" s="6">
        <f>AG332/$AG$680*$AH$680</f>
        <v>13670000.789468093</v>
      </c>
      <c r="AI332" s="6"/>
      <c r="AJ332" s="6"/>
      <c r="AK332" s="6"/>
      <c r="AL332" s="6"/>
      <c r="AM332" s="6">
        <v>762671.670367</v>
      </c>
      <c r="AN332" s="6">
        <f>AM332/$AM$680*$AN$680</f>
        <v>747665.1315029644</v>
      </c>
      <c r="AO332" s="6">
        <v>2943064.928517</v>
      </c>
      <c r="AP332" s="6">
        <f>AO332/$AO$680*$AP$680</f>
        <v>2428921.953942496</v>
      </c>
      <c r="AQ332" s="6"/>
      <c r="AR332" s="6"/>
      <c r="AS332" s="6"/>
      <c r="AT332" s="6"/>
      <c r="AU332" s="6">
        <v>71642.163238</v>
      </c>
      <c r="AV332" s="6">
        <f>AU332/$AU$680*$AV$680</f>
        <v>70206.91638084748</v>
      </c>
      <c r="AW332" s="6">
        <v>2815000.934816</v>
      </c>
      <c r="AX332" s="6">
        <f>AW332/$AW$680*$AX$680</f>
        <v>2760898.4934361554</v>
      </c>
      <c r="AY332" s="6"/>
      <c r="AZ332" s="6"/>
      <c r="BA332" s="6"/>
      <c r="BB332" s="6"/>
      <c r="BC332" s="6">
        <v>63354.693699</v>
      </c>
      <c r="BD332" s="6">
        <f>AG332+AI332+AK332+AM332+AO332+AQ332+AS332+AU332+AW332+AY332+BA332+BC332</f>
        <v>26749521.458328996</v>
      </c>
      <c r="BG332" s="6">
        <f>AH332+AJ332+AL332+AN332+AP332+AR332+AT332+AV332+AX332+AZ332+BB332</f>
        <v>19677693.284730554</v>
      </c>
      <c r="BJ332" s="52"/>
      <c r="BK332" s="6">
        <f t="shared" si="10"/>
        <v>48375316.273062</v>
      </c>
      <c r="BL332" s="6">
        <f t="shared" si="11"/>
        <v>41900378.402205646</v>
      </c>
    </row>
    <row r="333" spans="1:64" ht="12.75">
      <c r="A333" t="s">
        <v>966</v>
      </c>
      <c r="B333" t="s">
        <v>332</v>
      </c>
      <c r="K333"/>
      <c r="L333"/>
      <c r="V333"/>
      <c r="X333"/>
      <c r="Z333" s="12">
        <f>Z334+Z335</f>
        <v>26968720.987790998</v>
      </c>
      <c r="AC333" s="12">
        <f>AC334+AC335</f>
        <v>27713080.590426415</v>
      </c>
      <c r="AF333" s="52"/>
      <c r="AG333"/>
      <c r="AO333"/>
      <c r="AQ333"/>
      <c r="AR333"/>
      <c r="AU333"/>
      <c r="AW333"/>
      <c r="BD333" s="1">
        <f>BD334+BD335</f>
        <v>32476998.063112002</v>
      </c>
      <c r="BG333" s="1">
        <f>BG334+BG335</f>
        <v>23195953.379399978</v>
      </c>
      <c r="BJ333" s="52"/>
      <c r="BK333" s="1">
        <f t="shared" si="10"/>
        <v>59445719.050903</v>
      </c>
      <c r="BL333" s="1">
        <f t="shared" si="11"/>
        <v>50909033.96982639</v>
      </c>
    </row>
    <row r="334" spans="1:64" ht="12.75">
      <c r="A334" s="3" t="s">
        <v>967</v>
      </c>
      <c r="B334" s="3" t="s">
        <v>333</v>
      </c>
      <c r="C334" s="3" t="s">
        <v>1348</v>
      </c>
      <c r="D334" s="3"/>
      <c r="E334" s="4"/>
      <c r="F334" s="4">
        <v>5498004.124587</v>
      </c>
      <c r="G334" s="4">
        <f>F334*RPI_inc</f>
        <v>5649753.7076435415</v>
      </c>
      <c r="H334" s="4"/>
      <c r="I334" s="4"/>
      <c r="J334" s="4">
        <v>105030.270194</v>
      </c>
      <c r="K334" s="4">
        <f>J334*RPI_inc</f>
        <v>107929.1948490361</v>
      </c>
      <c r="L334" s="3"/>
      <c r="M334" s="4"/>
      <c r="N334" s="4"/>
      <c r="O334" s="4"/>
      <c r="P334" s="4"/>
      <c r="Q334" s="4"/>
      <c r="R334" s="4"/>
      <c r="S334" s="4"/>
      <c r="T334" s="4">
        <v>79971.901857</v>
      </c>
      <c r="U334" s="4">
        <f>T334*RPI_inc</f>
        <v>82179.19426494268</v>
      </c>
      <c r="V334" s="3"/>
      <c r="W334" s="4"/>
      <c r="X334" s="3"/>
      <c r="Y334" s="4"/>
      <c r="Z334" s="13">
        <f>D334+F334+H334+J334+L334+N334+P334+R334+T334+V334+X334</f>
        <v>5683006.296638</v>
      </c>
      <c r="AC334" s="13">
        <f>E334+G334+I334+K334+M334+O334+Q334+S334+U334+W334+Y334</f>
        <v>5839862.09675752</v>
      </c>
      <c r="AF334" s="51"/>
      <c r="AG334" s="3"/>
      <c r="AH334" s="4"/>
      <c r="AI334" s="4">
        <v>6074078.465363</v>
      </c>
      <c r="AJ334" s="4">
        <f>AI334/$AI$680*$AJ$680</f>
        <v>4034517.389339631</v>
      </c>
      <c r="AK334" s="4"/>
      <c r="AL334" s="4"/>
      <c r="AM334" s="4">
        <v>151698.966176</v>
      </c>
      <c r="AN334" s="4">
        <f>AM334/$AM$680*$AN$680</f>
        <v>148714.0953331395</v>
      </c>
      <c r="AO334" s="3"/>
      <c r="AP334" s="4"/>
      <c r="AQ334" s="4"/>
      <c r="AR334" s="4"/>
      <c r="AS334" s="4">
        <v>113446.520765</v>
      </c>
      <c r="AT334" s="4">
        <f>AS334/$AS$680*$AT$680</f>
        <v>111173.78619802535</v>
      </c>
      <c r="AU334" s="3"/>
      <c r="AV334" s="4"/>
      <c r="AW334" s="3"/>
      <c r="AX334" s="4"/>
      <c r="AY334" s="4"/>
      <c r="AZ334" s="4"/>
      <c r="BA334" s="4"/>
      <c r="BB334" s="4"/>
      <c r="BC334" s="4">
        <v>16648.873546</v>
      </c>
      <c r="BD334" s="4">
        <f>AG334+AI334+AK334+AM334+AO334+AQ334+AS334+AU334+AW334+AY334+BA334+BC334</f>
        <v>6355872.82585</v>
      </c>
      <c r="BG334" s="4">
        <f>AH334+AJ334+AL334+AN334+AP334+AR334+AT334+AV334+AX334+AZ334+BB334</f>
        <v>4294405.2708707955</v>
      </c>
      <c r="BJ334" s="52"/>
      <c r="BK334" s="4">
        <f t="shared" si="10"/>
        <v>12038879.122488</v>
      </c>
      <c r="BL334" s="4">
        <f t="shared" si="11"/>
        <v>10134267.367628315</v>
      </c>
    </row>
    <row r="335" spans="1:64" ht="12.75">
      <c r="A335" s="5" t="s">
        <v>968</v>
      </c>
      <c r="B335" s="5" t="s">
        <v>334</v>
      </c>
      <c r="C335" s="5" t="s">
        <v>1348</v>
      </c>
      <c r="D335" s="6">
        <v>17242345.114791</v>
      </c>
      <c r="E335" s="6">
        <f>D335*RPI_inc</f>
        <v>17718248.483139794</v>
      </c>
      <c r="F335" s="6"/>
      <c r="G335" s="6"/>
      <c r="H335" s="6"/>
      <c r="I335" s="6"/>
      <c r="J335" s="6">
        <v>382280.840971</v>
      </c>
      <c r="K335" s="6">
        <f>J335*RPI_inc</f>
        <v>392832.1168364416</v>
      </c>
      <c r="L335" s="6">
        <v>2368038.190423</v>
      </c>
      <c r="M335" s="6">
        <f>L335*RPI_inc</f>
        <v>2433398.055551448</v>
      </c>
      <c r="N335" s="6"/>
      <c r="O335" s="6"/>
      <c r="P335" s="6"/>
      <c r="Q335" s="6"/>
      <c r="R335" s="6"/>
      <c r="S335" s="6"/>
      <c r="T335" s="6"/>
      <c r="U335" s="6"/>
      <c r="V335" s="6">
        <v>49362.354627</v>
      </c>
      <c r="W335" s="6">
        <f>V335*RPI_inc</f>
        <v>50724.79753602548</v>
      </c>
      <c r="X335" s="6">
        <v>1243688.190341</v>
      </c>
      <c r="Y335" s="6">
        <f>X335*RPI_inc</f>
        <v>1278015.040605189</v>
      </c>
      <c r="Z335" s="14">
        <f>D335+F335+H335+J335+L335+N335+P335+R335+T335+V335+X335</f>
        <v>21285714.691152997</v>
      </c>
      <c r="AC335" s="14">
        <f>E335+G335+I335+K335+M335+O335+Q335+S335+U335+W335+Y335</f>
        <v>21873218.493668895</v>
      </c>
      <c r="AF335" s="51"/>
      <c r="AG335" s="6">
        <v>20602216.300813</v>
      </c>
      <c r="AH335" s="6">
        <f>AG335/$AG$680*$AH$680</f>
        <v>14015890.192731839</v>
      </c>
      <c r="AI335" s="6"/>
      <c r="AJ335" s="6"/>
      <c r="AK335" s="6"/>
      <c r="AL335" s="6"/>
      <c r="AM335" s="6">
        <v>552141.856407</v>
      </c>
      <c r="AN335" s="6">
        <f>AM335/$AM$680*$AN$680</f>
        <v>541277.7604289164</v>
      </c>
      <c r="AO335" s="6">
        <v>2995373.702287</v>
      </c>
      <c r="AP335" s="6">
        <f>AO335/$AO$680*$AP$680</f>
        <v>2472092.570996394</v>
      </c>
      <c r="AQ335" s="6"/>
      <c r="AR335" s="6"/>
      <c r="AS335" s="6"/>
      <c r="AT335" s="6"/>
      <c r="AU335" s="6">
        <v>70024.436971</v>
      </c>
      <c r="AV335" s="6">
        <f>AU335/$AU$680*$AV$680</f>
        <v>68621.59891385444</v>
      </c>
      <c r="AW335" s="6">
        <v>1839010.542123</v>
      </c>
      <c r="AX335" s="6">
        <f>AW335/$AW$680*$AX$680</f>
        <v>1803665.9854581798</v>
      </c>
      <c r="AY335" s="6"/>
      <c r="AZ335" s="6"/>
      <c r="BA335" s="6"/>
      <c r="BB335" s="6"/>
      <c r="BC335" s="6">
        <v>62358.398661</v>
      </c>
      <c r="BD335" s="6">
        <f>AG335+AI335+AK335+AM335+AO335+AQ335+AS335+AU335+AW335+AY335+BA335+BC335</f>
        <v>26121125.237262003</v>
      </c>
      <c r="BG335" s="6">
        <f>AH335+AJ335+AL335+AN335+AP335+AR335+AT335+AV335+AX335+AZ335+BB335</f>
        <v>18901548.108529184</v>
      </c>
      <c r="BJ335" s="52"/>
      <c r="BK335" s="6">
        <f t="shared" si="10"/>
        <v>47406839.928415</v>
      </c>
      <c r="BL335" s="6">
        <f t="shared" si="11"/>
        <v>40774766.60219808</v>
      </c>
    </row>
    <row r="336" spans="1:64" ht="12.75">
      <c r="A336" t="s">
        <v>969</v>
      </c>
      <c r="B336" t="s">
        <v>335</v>
      </c>
      <c r="K336"/>
      <c r="L336"/>
      <c r="V336"/>
      <c r="X336"/>
      <c r="Z336" s="12">
        <f>Z337+Z338</f>
        <v>11335262.858555999</v>
      </c>
      <c r="AC336" s="12">
        <f>AC337+AC338</f>
        <v>11648125.740002343</v>
      </c>
      <c r="AF336" s="52"/>
      <c r="AG336"/>
      <c r="AO336"/>
      <c r="AQ336"/>
      <c r="AR336"/>
      <c r="AU336"/>
      <c r="AW336"/>
      <c r="BD336" s="1">
        <f>BD337+BD338</f>
        <v>14639926.810013998</v>
      </c>
      <c r="BG336" s="1">
        <f>BG337+BG338</f>
        <v>11383955.191019053</v>
      </c>
      <c r="BJ336" s="52"/>
      <c r="BK336" s="1">
        <f t="shared" si="10"/>
        <v>25975189.668569997</v>
      </c>
      <c r="BL336" s="1">
        <f t="shared" si="11"/>
        <v>23032080.931021396</v>
      </c>
    </row>
    <row r="337" spans="1:64" ht="12.75">
      <c r="A337" s="3" t="s">
        <v>970</v>
      </c>
      <c r="B337" s="3" t="s">
        <v>336</v>
      </c>
      <c r="C337" s="3" t="s">
        <v>1348</v>
      </c>
      <c r="D337" s="3"/>
      <c r="E337" s="4"/>
      <c r="F337" s="4">
        <v>3416706.678496</v>
      </c>
      <c r="G337" s="4">
        <f>F337*RPI_inc</f>
        <v>3511010.684484212</v>
      </c>
      <c r="H337" s="4"/>
      <c r="I337" s="4"/>
      <c r="J337" s="4">
        <v>301706.52862</v>
      </c>
      <c r="K337" s="4">
        <f>J337*RPI_inc</f>
        <v>310033.88503626327</v>
      </c>
      <c r="L337" s="3"/>
      <c r="M337" s="4"/>
      <c r="N337" s="4"/>
      <c r="O337" s="4"/>
      <c r="P337" s="4"/>
      <c r="Q337" s="4"/>
      <c r="R337" s="4"/>
      <c r="S337" s="4"/>
      <c r="T337" s="4">
        <v>20364.007684</v>
      </c>
      <c r="U337" s="4">
        <f>T337*RPI_inc</f>
        <v>20926.071590352443</v>
      </c>
      <c r="V337" s="3"/>
      <c r="W337" s="4"/>
      <c r="X337" s="3"/>
      <c r="Y337" s="4"/>
      <c r="Z337" s="13">
        <f>D337+F337+H337+J337+L337+N337+P337+R337+T337+V337+X337</f>
        <v>3738777.2147999997</v>
      </c>
      <c r="AC337" s="13">
        <f>E337+G337+I337+K337+M337+O337+Q337+S337+U337+W337+Y337</f>
        <v>3841970.6411108277</v>
      </c>
      <c r="AF337" s="51"/>
      <c r="AG337" s="3"/>
      <c r="AH337" s="4"/>
      <c r="AI337" s="4">
        <v>3774705.145364</v>
      </c>
      <c r="AJ337" s="4">
        <f>AI337/$AI$680*$AJ$680</f>
        <v>2507230.295993668</v>
      </c>
      <c r="AK337" s="4"/>
      <c r="AL337" s="4"/>
      <c r="AM337" s="4">
        <v>435765.502606</v>
      </c>
      <c r="AN337" s="4">
        <f>AM337/$AM$680*$AN$680</f>
        <v>427191.2599737593</v>
      </c>
      <c r="AO337" s="3"/>
      <c r="AP337" s="4"/>
      <c r="AQ337" s="4"/>
      <c r="AR337" s="4"/>
      <c r="AS337" s="4">
        <v>28887.968986</v>
      </c>
      <c r="AT337" s="4">
        <f>AS337/$AS$680*$AT$680</f>
        <v>28309.240918876858</v>
      </c>
      <c r="AU337" s="3"/>
      <c r="AV337" s="4"/>
      <c r="AW337" s="3"/>
      <c r="AX337" s="4"/>
      <c r="AY337" s="4"/>
      <c r="AZ337" s="4"/>
      <c r="BA337" s="4">
        <v>283163.2466</v>
      </c>
      <c r="BB337" s="4">
        <f>BA337/$BA$680*$BB$680</f>
        <v>283163.2466</v>
      </c>
      <c r="BC337" s="4">
        <v>10953.081137</v>
      </c>
      <c r="BD337" s="4">
        <f>AG337+AI337+AK337+AM337+AO337+AQ337+AS337+AU337+AW337+AY337+BA337+BC337</f>
        <v>4533474.944693</v>
      </c>
      <c r="BG337" s="4">
        <f>AH337+AJ337+AL337+AN337+AP337+AR337+AT337+AV337+AX337+AZ337+BB337</f>
        <v>3245894.0434863046</v>
      </c>
      <c r="BJ337" s="52"/>
      <c r="BK337" s="4">
        <f t="shared" si="10"/>
        <v>8272252.159492999</v>
      </c>
      <c r="BL337" s="4">
        <f t="shared" si="11"/>
        <v>7087864.684597133</v>
      </c>
    </row>
    <row r="338" spans="1:64" ht="12.75">
      <c r="A338" s="5" t="s">
        <v>971</v>
      </c>
      <c r="B338" s="5" t="s">
        <v>337</v>
      </c>
      <c r="C338" s="5" t="s">
        <v>1348</v>
      </c>
      <c r="D338" s="6">
        <v>4019720.418187</v>
      </c>
      <c r="E338" s="6">
        <f>D338*RPI_inc</f>
        <v>4130668.115504263</v>
      </c>
      <c r="F338" s="6"/>
      <c r="G338" s="6"/>
      <c r="H338" s="6"/>
      <c r="I338" s="6"/>
      <c r="J338" s="6">
        <v>361295.466122</v>
      </c>
      <c r="K338" s="6">
        <f>J338*RPI_inc</f>
        <v>371267.5278196348</v>
      </c>
      <c r="L338" s="6">
        <v>1604780.608059</v>
      </c>
      <c r="M338" s="6">
        <f>L338*RPI_inc</f>
        <v>1649073.9157124332</v>
      </c>
      <c r="N338" s="6"/>
      <c r="O338" s="6"/>
      <c r="P338" s="6"/>
      <c r="Q338" s="6"/>
      <c r="R338" s="6"/>
      <c r="S338" s="6"/>
      <c r="T338" s="6"/>
      <c r="U338" s="6"/>
      <c r="V338" s="6">
        <v>52987.147995</v>
      </c>
      <c r="W338" s="6">
        <f>V338*RPI_inc</f>
        <v>54449.638279363055</v>
      </c>
      <c r="X338" s="6">
        <v>1557702.003393</v>
      </c>
      <c r="Y338" s="6">
        <f>X338*RPI_inc</f>
        <v>1600695.9015758217</v>
      </c>
      <c r="Z338" s="14">
        <f>D338+F338+H338+J338+L338+N338+P338+R338+T338+V338+X338</f>
        <v>7596485.643755999</v>
      </c>
      <c r="AC338" s="14">
        <f>E338+G338+I338+K338+M338+O338+Q338+S338+U338+W338+Y338</f>
        <v>7806155.098891515</v>
      </c>
      <c r="AF338" s="51"/>
      <c r="AG338" s="6">
        <v>4803009.623861</v>
      </c>
      <c r="AH338" s="6">
        <f>AG338/$AG$680*$AH$680</f>
        <v>3267534.642863327</v>
      </c>
      <c r="AI338" s="6"/>
      <c r="AJ338" s="6"/>
      <c r="AK338" s="6"/>
      <c r="AL338" s="6"/>
      <c r="AM338" s="6">
        <v>521831.930864</v>
      </c>
      <c r="AN338" s="6">
        <f>AM338/$AM$680*$AN$680</f>
        <v>511564.2213695106</v>
      </c>
      <c r="AO338" s="6">
        <v>2029915.586142</v>
      </c>
      <c r="AP338" s="6">
        <f>AO338/$AO$680*$AP$680</f>
        <v>1675296.5536220155</v>
      </c>
      <c r="AQ338" s="6"/>
      <c r="AR338" s="6"/>
      <c r="AS338" s="6"/>
      <c r="AT338" s="6"/>
      <c r="AU338" s="6">
        <v>75166.495462</v>
      </c>
      <c r="AV338" s="6">
        <f>AU338/$AU$680*$AV$680</f>
        <v>73660.64371912881</v>
      </c>
      <c r="AW338" s="6">
        <v>2303334.893725</v>
      </c>
      <c r="AX338" s="6">
        <f>AW338/$AW$680*$AX$680</f>
        <v>2259066.332558766</v>
      </c>
      <c r="AY338" s="6"/>
      <c r="AZ338" s="6"/>
      <c r="BA338" s="6">
        <v>350938.7534</v>
      </c>
      <c r="BB338" s="6">
        <f>BA338/$BA$680*$BB$680</f>
        <v>350938.7534</v>
      </c>
      <c r="BC338" s="6">
        <v>22254.581867</v>
      </c>
      <c r="BD338" s="6">
        <f>AG338+AI338+AK338+AM338+AO338+AQ338+AS338+AU338+AW338+AY338+BA338+BC338</f>
        <v>10106451.865321</v>
      </c>
      <c r="BG338" s="6">
        <f>AH338+AJ338+AL338+AN338+AP338+AR338+AT338+AV338+AX338+AZ338+BB338</f>
        <v>8138061.147532748</v>
      </c>
      <c r="BJ338" s="52"/>
      <c r="BK338" s="6">
        <f t="shared" si="10"/>
        <v>17702937.509076998</v>
      </c>
      <c r="BL338" s="6">
        <f t="shared" si="11"/>
        <v>15944216.246424263</v>
      </c>
    </row>
    <row r="339" spans="1:64" ht="12.75">
      <c r="A339" t="s">
        <v>972</v>
      </c>
      <c r="B339" t="s">
        <v>338</v>
      </c>
      <c r="K339"/>
      <c r="L339"/>
      <c r="V339"/>
      <c r="X339"/>
      <c r="Z339" s="12">
        <f>Z340+Z341</f>
        <v>12576513.791759</v>
      </c>
      <c r="AC339" s="12">
        <f>AC340+AC341</f>
        <v>12923636.253102668</v>
      </c>
      <c r="AF339" s="52"/>
      <c r="AG339"/>
      <c r="AO339"/>
      <c r="AQ339"/>
      <c r="AR339"/>
      <c r="AU339"/>
      <c r="AW339"/>
      <c r="BD339" s="1">
        <f>BD340+BD341</f>
        <v>15651265.872481</v>
      </c>
      <c r="BG339" s="1">
        <f>BG340+BG341</f>
        <v>12447573.599880476</v>
      </c>
      <c r="BJ339" s="52"/>
      <c r="BK339" s="1">
        <f t="shared" si="10"/>
        <v>28227779.66424</v>
      </c>
      <c r="BL339" s="1">
        <f t="shared" si="11"/>
        <v>25371209.852983143</v>
      </c>
    </row>
    <row r="340" spans="1:64" ht="12.75">
      <c r="A340" s="3" t="s">
        <v>973</v>
      </c>
      <c r="B340" s="3" t="s">
        <v>339</v>
      </c>
      <c r="C340" s="3" t="s">
        <v>1348</v>
      </c>
      <c r="D340" s="3"/>
      <c r="E340" s="4"/>
      <c r="F340" s="4">
        <v>6072513.94106</v>
      </c>
      <c r="G340" s="4">
        <f>F340*RPI_inc</f>
        <v>6240120.482957622</v>
      </c>
      <c r="H340" s="4"/>
      <c r="I340" s="4"/>
      <c r="J340" s="4">
        <v>478197.453356</v>
      </c>
      <c r="K340" s="4">
        <f>J340*RPI_inc</f>
        <v>491396.10918111255</v>
      </c>
      <c r="L340" s="3"/>
      <c r="M340" s="4"/>
      <c r="N340" s="4"/>
      <c r="O340" s="4"/>
      <c r="P340" s="4"/>
      <c r="Q340" s="4"/>
      <c r="R340" s="4"/>
      <c r="S340" s="4"/>
      <c r="T340" s="4">
        <v>20364.007684</v>
      </c>
      <c r="U340" s="4">
        <f>T340*RPI_inc</f>
        <v>20926.071590352443</v>
      </c>
      <c r="V340" s="3"/>
      <c r="W340" s="4"/>
      <c r="X340" s="3"/>
      <c r="Y340" s="4"/>
      <c r="Z340" s="13">
        <f>D340+F340+H340+J340+L340+N340+P340+R340+T340+V340+X340</f>
        <v>6571075.4021</v>
      </c>
      <c r="AC340" s="13">
        <f>E340+G340+I340+K340+M340+O340+Q340+S340+U340+W340+Y340</f>
        <v>6752442.663729087</v>
      </c>
      <c r="AF340" s="51"/>
      <c r="AG340" s="3"/>
      <c r="AH340" s="4"/>
      <c r="AI340" s="4">
        <v>6708784.737913</v>
      </c>
      <c r="AJ340" s="4">
        <f>AI340/$AI$680*$AJ$680</f>
        <v>4456101.25730056</v>
      </c>
      <c r="AK340" s="4"/>
      <c r="AL340" s="4"/>
      <c r="AM340" s="4">
        <v>690677.641481</v>
      </c>
      <c r="AN340" s="4">
        <f>AM340/$AM$680*$AN$680</f>
        <v>677087.6770544761</v>
      </c>
      <c r="AO340" s="3"/>
      <c r="AP340" s="4"/>
      <c r="AQ340" s="4"/>
      <c r="AR340" s="4"/>
      <c r="AS340" s="4">
        <v>28887.968986</v>
      </c>
      <c r="AT340" s="4">
        <f>AS340/$AS$680*$AT$680</f>
        <v>28309.240918876858</v>
      </c>
      <c r="AU340" s="3"/>
      <c r="AV340" s="4"/>
      <c r="AW340" s="3"/>
      <c r="AX340" s="4"/>
      <c r="AY340" s="4"/>
      <c r="AZ340" s="4"/>
      <c r="BA340" s="4"/>
      <c r="BB340" s="4"/>
      <c r="BC340" s="4">
        <v>19250.551156</v>
      </c>
      <c r="BD340" s="4">
        <f>AG340+AI340+AK340+AM340+AO340+AQ340+AS340+AU340+AW340+AY340+BA340+BC340</f>
        <v>7447600.899536001</v>
      </c>
      <c r="BG340" s="4">
        <f>AH340+AJ340+AL340+AN340+AP340+AR340+AT340+AV340+AX340+AZ340+BB340</f>
        <v>5161498.175273913</v>
      </c>
      <c r="BJ340" s="52"/>
      <c r="BK340" s="4">
        <f t="shared" si="10"/>
        <v>14018676.301636</v>
      </c>
      <c r="BL340" s="4">
        <f t="shared" si="11"/>
        <v>11913940.839003</v>
      </c>
    </row>
    <row r="341" spans="1:64" ht="12.75">
      <c r="A341" s="5" t="s">
        <v>974</v>
      </c>
      <c r="B341" s="5" t="s">
        <v>340</v>
      </c>
      <c r="C341" s="5" t="s">
        <v>1348</v>
      </c>
      <c r="D341" s="6">
        <v>1192056.847744</v>
      </c>
      <c r="E341" s="6">
        <f>D341*RPI_inc</f>
        <v>1224958.6291042378</v>
      </c>
      <c r="F341" s="6"/>
      <c r="G341" s="6"/>
      <c r="H341" s="6"/>
      <c r="I341" s="6"/>
      <c r="J341" s="6">
        <v>321045.454715</v>
      </c>
      <c r="K341" s="6">
        <f>J341*RPI_inc</f>
        <v>329906.5819152017</v>
      </c>
      <c r="L341" s="6">
        <v>1598771.470925</v>
      </c>
      <c r="M341" s="6">
        <f>L341*RPI_inc</f>
        <v>1642898.9212902335</v>
      </c>
      <c r="N341" s="6"/>
      <c r="O341" s="6"/>
      <c r="P341" s="6"/>
      <c r="Q341" s="6"/>
      <c r="R341" s="6"/>
      <c r="S341" s="6"/>
      <c r="T341" s="6"/>
      <c r="U341" s="6"/>
      <c r="V341" s="6">
        <v>48669.978365</v>
      </c>
      <c r="W341" s="6">
        <f>V341*RPI_inc</f>
        <v>50013.31110118896</v>
      </c>
      <c r="X341" s="6">
        <v>2844894.63791</v>
      </c>
      <c r="Y341" s="6">
        <f>X341*RPI_inc</f>
        <v>2923416.1459627175</v>
      </c>
      <c r="Z341" s="14">
        <f>D341+F341+H341+J341+L341+N341+P341+R341+T341+V341+X341</f>
        <v>6005438.389659001</v>
      </c>
      <c r="AC341" s="14">
        <f>E341+G341+I341+K341+M341+O341+Q341+S341+U341+W341+Y341</f>
        <v>6171193.589373579</v>
      </c>
      <c r="AF341" s="51"/>
      <c r="AG341" s="6">
        <v>1424342.968233</v>
      </c>
      <c r="AH341" s="6">
        <f>AG341/$AG$680*$AH$680</f>
        <v>968994.5172916016</v>
      </c>
      <c r="AI341" s="6"/>
      <c r="AJ341" s="6"/>
      <c r="AK341" s="6"/>
      <c r="AL341" s="6"/>
      <c r="AM341" s="6">
        <v>463697.403478</v>
      </c>
      <c r="AN341" s="6">
        <f>AM341/$AM$680*$AN$680</f>
        <v>454573.56503373664</v>
      </c>
      <c r="AO341" s="6">
        <v>2022314.521507</v>
      </c>
      <c r="AP341" s="6">
        <f>AO341/$AO$680*$AP$680</f>
        <v>1669023.3679418785</v>
      </c>
      <c r="AQ341" s="6"/>
      <c r="AR341" s="6"/>
      <c r="AS341" s="6"/>
      <c r="AT341" s="6"/>
      <c r="AU341" s="6">
        <v>69042.246024</v>
      </c>
      <c r="AV341" s="6">
        <f>AU341/$AU$680*$AV$680</f>
        <v>67659.08473827074</v>
      </c>
      <c r="AW341" s="6">
        <v>4206674.366597</v>
      </c>
      <c r="AX341" s="6">
        <f>AW341/$AW$680*$AX$680</f>
        <v>4125824.889601076</v>
      </c>
      <c r="AY341" s="6"/>
      <c r="AZ341" s="6"/>
      <c r="BA341" s="6"/>
      <c r="BB341" s="6"/>
      <c r="BC341" s="6">
        <v>17593.467106</v>
      </c>
      <c r="BD341" s="6">
        <f>AG341+AI341+AK341+AM341+AO341+AQ341+AS341+AU341+AW341+AY341+BA341+BC341</f>
        <v>8203664.972944999</v>
      </c>
      <c r="BG341" s="6">
        <f>AH341+AJ341+AL341+AN341+AP341+AR341+AT341+AV341+AX341+AZ341+BB341</f>
        <v>7286075.4246065635</v>
      </c>
      <c r="BJ341" s="52"/>
      <c r="BK341" s="6">
        <f t="shared" si="10"/>
        <v>14209103.362604</v>
      </c>
      <c r="BL341" s="6">
        <f t="shared" si="11"/>
        <v>13457269.013980143</v>
      </c>
    </row>
    <row r="342" spans="1:64" ht="12.75">
      <c r="A342" t="s">
        <v>975</v>
      </c>
      <c r="B342" t="s">
        <v>341</v>
      </c>
      <c r="K342"/>
      <c r="L342"/>
      <c r="V342"/>
      <c r="X342"/>
      <c r="Z342" s="12">
        <f>Z343+Z344</f>
        <v>37415204.911862</v>
      </c>
      <c r="AC342" s="12">
        <f>AC343+AC344</f>
        <v>38447896.34255034</v>
      </c>
      <c r="AF342" s="52"/>
      <c r="AG342"/>
      <c r="AO342"/>
      <c r="AQ342"/>
      <c r="AR342"/>
      <c r="AU342"/>
      <c r="AW342"/>
      <c r="BD342" s="1">
        <f>BD343+BD344</f>
        <v>45973297.89157601</v>
      </c>
      <c r="BG342" s="1">
        <f>BG343+BG344</f>
        <v>33171947.12310104</v>
      </c>
      <c r="BJ342" s="52"/>
      <c r="BK342" s="1">
        <f t="shared" si="10"/>
        <v>83388502.80343801</v>
      </c>
      <c r="BL342" s="1">
        <f t="shared" si="11"/>
        <v>71619843.46565138</v>
      </c>
    </row>
    <row r="343" spans="1:64" ht="12.75">
      <c r="A343" s="3" t="s">
        <v>976</v>
      </c>
      <c r="B343" s="3" t="s">
        <v>342</v>
      </c>
      <c r="C343" s="3" t="s">
        <v>1348</v>
      </c>
      <c r="D343" s="3"/>
      <c r="E343" s="4"/>
      <c r="F343" s="4">
        <v>5696005.990989</v>
      </c>
      <c r="G343" s="4">
        <f>F343*RPI_inc</f>
        <v>5853220.5937126875</v>
      </c>
      <c r="H343" s="4"/>
      <c r="I343" s="4"/>
      <c r="J343" s="4">
        <v>104427.200799</v>
      </c>
      <c r="K343" s="4">
        <f>J343*RPI_inc</f>
        <v>107309.48022657324</v>
      </c>
      <c r="L343" s="3"/>
      <c r="M343" s="4"/>
      <c r="N343" s="4"/>
      <c r="O343" s="4"/>
      <c r="P343" s="4"/>
      <c r="Q343" s="4"/>
      <c r="R343" s="4"/>
      <c r="S343" s="4"/>
      <c r="T343" s="4">
        <v>85641.648877</v>
      </c>
      <c r="U343" s="4">
        <f>T343*RPI_inc</f>
        <v>88005.43111776645</v>
      </c>
      <c r="V343" s="3"/>
      <c r="W343" s="4"/>
      <c r="X343" s="3"/>
      <c r="Y343" s="4"/>
      <c r="Z343" s="13">
        <f>D343+F343+H343+J343+L343+N343+P343+R343+T343+V343+X343</f>
        <v>5886074.8406650005</v>
      </c>
      <c r="AC343" s="13">
        <f>E343+G343+I343+K343+M343+O343+Q343+S343+U343+W343+Y343</f>
        <v>6048535.505057028</v>
      </c>
      <c r="AF343" s="51"/>
      <c r="AG343" s="3"/>
      <c r="AH343" s="4"/>
      <c r="AI343" s="4">
        <v>6292826.732109</v>
      </c>
      <c r="AJ343" s="4">
        <f>AI343/$AI$680*$AJ$680</f>
        <v>4179814.110662427</v>
      </c>
      <c r="AK343" s="4"/>
      <c r="AL343" s="4"/>
      <c r="AM343" s="4">
        <v>150827.931533</v>
      </c>
      <c r="AN343" s="4">
        <f>AM343/$AM$680*$AN$680</f>
        <v>147860.19940884374</v>
      </c>
      <c r="AO343" s="3"/>
      <c r="AP343" s="4"/>
      <c r="AQ343" s="4"/>
      <c r="AR343" s="4"/>
      <c r="AS343" s="4">
        <v>121489.50909</v>
      </c>
      <c r="AT343" s="4">
        <f>AS343/$AS$680*$AT$680</f>
        <v>119055.64505457859</v>
      </c>
      <c r="AU343" s="3"/>
      <c r="AV343" s="4"/>
      <c r="AW343" s="3"/>
      <c r="AX343" s="4"/>
      <c r="AY343" s="4"/>
      <c r="AZ343" s="4"/>
      <c r="BA343" s="4">
        <v>110317.367859</v>
      </c>
      <c r="BB343" s="4">
        <f>BA343/$BA$680*$BB$680</f>
        <v>110317.367859</v>
      </c>
      <c r="BC343" s="4">
        <v>17243.780948</v>
      </c>
      <c r="BD343" s="4">
        <f>AG343+AI343+AK343+AM343+AO343+AQ343+AS343+AU343+AW343+AY343+BA343+BC343</f>
        <v>6692705.321539001</v>
      </c>
      <c r="BG343" s="4">
        <f>AH343+AJ343+AL343+AN343+AP343+AR343+AT343+AV343+AX343+AZ343+BB343</f>
        <v>4557047.32298485</v>
      </c>
      <c r="BJ343" s="52"/>
      <c r="BK343" s="4">
        <f t="shared" si="10"/>
        <v>12578780.162204001</v>
      </c>
      <c r="BL343" s="4">
        <f t="shared" si="11"/>
        <v>10605582.828041878</v>
      </c>
    </row>
    <row r="344" spans="1:64" ht="12.75">
      <c r="A344" s="5" t="s">
        <v>977</v>
      </c>
      <c r="B344" s="5" t="s">
        <v>343</v>
      </c>
      <c r="C344" s="5" t="s">
        <v>1348</v>
      </c>
      <c r="D344" s="6">
        <v>25684937.079808</v>
      </c>
      <c r="E344" s="6">
        <f>D344*RPI_inc</f>
        <v>26393863.156320747</v>
      </c>
      <c r="F344" s="6"/>
      <c r="G344" s="6"/>
      <c r="H344" s="6"/>
      <c r="I344" s="6"/>
      <c r="J344" s="6">
        <v>520016.767233</v>
      </c>
      <c r="K344" s="6">
        <f>J344*RPI_inc</f>
        <v>534369.6716364586</v>
      </c>
      <c r="L344" s="6">
        <v>3094994.689623</v>
      </c>
      <c r="M344" s="6">
        <f>L344*RPI_inc</f>
        <v>3180419.171502191</v>
      </c>
      <c r="N344" s="6"/>
      <c r="O344" s="6"/>
      <c r="P344" s="6"/>
      <c r="Q344" s="6"/>
      <c r="R344" s="6"/>
      <c r="S344" s="6"/>
      <c r="T344" s="6"/>
      <c r="U344" s="6"/>
      <c r="V344" s="6">
        <v>48262.698212</v>
      </c>
      <c r="W344" s="6">
        <f>V344*RPI_inc</f>
        <v>49594.78967008068</v>
      </c>
      <c r="X344" s="6">
        <v>2180918.836321</v>
      </c>
      <c r="Y344" s="6">
        <f>X344*RPI_inc</f>
        <v>2241114.04836383</v>
      </c>
      <c r="Z344" s="14">
        <f>D344+F344+H344+J344+L344+N344+P344+R344+T344+V344+X344</f>
        <v>31529130.071197003</v>
      </c>
      <c r="AC344" s="14">
        <f>E344+G344+I344+K344+M344+O344+Q344+S344+U344+W344+Y344</f>
        <v>32399360.837493308</v>
      </c>
      <c r="AF344" s="51"/>
      <c r="AG344" s="6">
        <v>30689945.356507</v>
      </c>
      <c r="AH344" s="6">
        <f>AG344/$AG$680*$AH$680</f>
        <v>20878671.394240633</v>
      </c>
      <c r="AI344" s="6"/>
      <c r="AJ344" s="6"/>
      <c r="AK344" s="6"/>
      <c r="AL344" s="6"/>
      <c r="AM344" s="6">
        <v>751078.76841</v>
      </c>
      <c r="AN344" s="6">
        <f>AM344/$AM$680*$AN$680</f>
        <v>736300.3346933353</v>
      </c>
      <c r="AO344" s="6">
        <v>3914913.931501</v>
      </c>
      <c r="AP344" s="6">
        <f>AO344/$AO$680*$AP$680</f>
        <v>3230992.3929573894</v>
      </c>
      <c r="AQ344" s="6"/>
      <c r="AR344" s="6"/>
      <c r="AS344" s="6"/>
      <c r="AT344" s="6"/>
      <c r="AU344" s="6">
        <v>68464.486643</v>
      </c>
      <c r="AV344" s="6">
        <f>AU344/$AU$680*$AV$680</f>
        <v>67092.89992870037</v>
      </c>
      <c r="AW344" s="6">
        <v>3224869.997689</v>
      </c>
      <c r="AX344" s="6">
        <f>AW344/$AW$680*$AX$680</f>
        <v>3162890.146155135</v>
      </c>
      <c r="AY344" s="6"/>
      <c r="AZ344" s="6"/>
      <c r="BA344" s="6">
        <v>538952.632141</v>
      </c>
      <c r="BB344" s="6">
        <f>BA344/$BA$680*$BB$680</f>
        <v>538952.632141</v>
      </c>
      <c r="BC344" s="6">
        <v>92367.397146</v>
      </c>
      <c r="BD344" s="6">
        <f>AG344+AI344+AK344+AM344+AO344+AQ344+AS344+AU344+AW344+AY344+BA344+BC344</f>
        <v>39280592.57003701</v>
      </c>
      <c r="BG344" s="6">
        <f>AH344+AJ344+AL344+AN344+AP344+AR344+AT344+AV344+AX344+AZ344+BB344</f>
        <v>28614899.800116193</v>
      </c>
      <c r="BJ344" s="52"/>
      <c r="BK344" s="6">
        <f t="shared" si="10"/>
        <v>70809722.64123401</v>
      </c>
      <c r="BL344" s="6">
        <f t="shared" si="11"/>
        <v>61014260.6376095</v>
      </c>
    </row>
    <row r="345" spans="1:64" ht="12.75">
      <c r="A345" t="s">
        <v>978</v>
      </c>
      <c r="B345" t="s">
        <v>344</v>
      </c>
      <c r="K345"/>
      <c r="L345"/>
      <c r="V345"/>
      <c r="X345"/>
      <c r="Z345" s="12">
        <f>Z346+Z347</f>
        <v>32154130.39161</v>
      </c>
      <c r="AC345" s="12">
        <f>AC346+AC347</f>
        <v>33041611.69753554</v>
      </c>
      <c r="AF345" s="52"/>
      <c r="AG345"/>
      <c r="AO345"/>
      <c r="AQ345"/>
      <c r="AR345"/>
      <c r="AU345"/>
      <c r="AW345"/>
      <c r="BD345" s="1">
        <f>BD346+BD347</f>
        <v>38987978.244559996</v>
      </c>
      <c r="BG345" s="1">
        <f>BG346+BG347</f>
        <v>27928040.38057423</v>
      </c>
      <c r="BJ345" s="52"/>
      <c r="BK345" s="1">
        <f t="shared" si="10"/>
        <v>71142108.63617</v>
      </c>
      <c r="BL345" s="1">
        <f t="shared" si="11"/>
        <v>60969652.07810977</v>
      </c>
    </row>
    <row r="346" spans="1:64" ht="12.75">
      <c r="A346" s="3" t="s">
        <v>979</v>
      </c>
      <c r="B346" s="3" t="s">
        <v>345</v>
      </c>
      <c r="C346" s="3" t="s">
        <v>1348</v>
      </c>
      <c r="D346" s="3"/>
      <c r="E346" s="4"/>
      <c r="F346" s="4">
        <v>4105276.438902</v>
      </c>
      <c r="G346" s="4">
        <f>F346*RPI_inc</f>
        <v>4218585.555050038</v>
      </c>
      <c r="H346" s="4"/>
      <c r="I346" s="4"/>
      <c r="J346" s="4">
        <v>62451.097583</v>
      </c>
      <c r="K346" s="4">
        <f>J346*RPI_inc</f>
        <v>64174.80091331635</v>
      </c>
      <c r="L346" s="3"/>
      <c r="M346" s="4"/>
      <c r="N346" s="4"/>
      <c r="O346" s="4"/>
      <c r="P346" s="4"/>
      <c r="Q346" s="4"/>
      <c r="R346" s="4"/>
      <c r="S346" s="4"/>
      <c r="T346" s="4">
        <v>20364.007684</v>
      </c>
      <c r="U346" s="4">
        <f>T346*RPI_inc</f>
        <v>20926.071590352443</v>
      </c>
      <c r="V346" s="3"/>
      <c r="W346" s="4"/>
      <c r="X346" s="3"/>
      <c r="Y346" s="4"/>
      <c r="Z346" s="13">
        <f>D346+F346+H346+J346+L346+N346+P346+R346+T346+V346+X346</f>
        <v>4188091.544169</v>
      </c>
      <c r="AC346" s="13">
        <f>E346+G346+I346+K346+M346+O346+Q346+S346+U346+W346+Y346</f>
        <v>4303686.427553707</v>
      </c>
      <c r="AF346" s="51"/>
      <c r="AG346" s="3"/>
      <c r="AH346" s="4"/>
      <c r="AI346" s="4">
        <v>4535422.427274</v>
      </c>
      <c r="AJ346" s="4">
        <f>AI346/$AI$680*$AJ$680</f>
        <v>3012513.051186666</v>
      </c>
      <c r="AK346" s="4"/>
      <c r="AL346" s="4"/>
      <c r="AM346" s="4">
        <v>90200.34817</v>
      </c>
      <c r="AN346" s="4">
        <f>AM346/$AM$680*$AN$680</f>
        <v>88425.54115545428</v>
      </c>
      <c r="AO346" s="3"/>
      <c r="AP346" s="4"/>
      <c r="AQ346" s="4"/>
      <c r="AR346" s="4"/>
      <c r="AS346" s="4">
        <v>28887.968986</v>
      </c>
      <c r="AT346" s="4">
        <f>AS346/$AS$680*$AT$680</f>
        <v>28309.240918876858</v>
      </c>
      <c r="AU346" s="3"/>
      <c r="AV346" s="4"/>
      <c r="AW346" s="3"/>
      <c r="AX346" s="4"/>
      <c r="AY346" s="4"/>
      <c r="AZ346" s="4"/>
      <c r="BA346" s="4"/>
      <c r="BB346" s="4"/>
      <c r="BC346" s="4">
        <v>12269.387518</v>
      </c>
      <c r="BD346" s="4">
        <f>AG346+AI346+AK346+AM346+AO346+AQ346+AS346+AU346+AW346+AY346+BA346+BC346</f>
        <v>4666780.131948</v>
      </c>
      <c r="BG346" s="4">
        <f>AH346+AJ346+AL346+AN346+AP346+AR346+AT346+AV346+AX346+AZ346+BB346</f>
        <v>3129247.833260997</v>
      </c>
      <c r="BJ346" s="52"/>
      <c r="BK346" s="4">
        <f t="shared" si="10"/>
        <v>8854871.676117</v>
      </c>
      <c r="BL346" s="4">
        <f t="shared" si="11"/>
        <v>7432934.260814704</v>
      </c>
    </row>
    <row r="347" spans="1:64" ht="12.75">
      <c r="A347" s="5" t="s">
        <v>980</v>
      </c>
      <c r="B347" s="5" t="s">
        <v>346</v>
      </c>
      <c r="C347" s="5" t="s">
        <v>1348</v>
      </c>
      <c r="D347" s="6">
        <v>23003778.200312</v>
      </c>
      <c r="E347" s="6">
        <f>D347*RPI_inc</f>
        <v>23638702.01475798</v>
      </c>
      <c r="F347" s="6"/>
      <c r="G347" s="6"/>
      <c r="H347" s="6"/>
      <c r="I347" s="6"/>
      <c r="J347" s="6">
        <v>380141.874548</v>
      </c>
      <c r="K347" s="6">
        <f>J347*RPI_inc</f>
        <v>390634.11312363483</v>
      </c>
      <c r="L347" s="6">
        <v>2660728.624912</v>
      </c>
      <c r="M347" s="6">
        <f>L347*RPI_inc</f>
        <v>2734166.9946017154</v>
      </c>
      <c r="N347" s="6"/>
      <c r="O347" s="6"/>
      <c r="P347" s="6"/>
      <c r="Q347" s="6"/>
      <c r="R347" s="6"/>
      <c r="S347" s="6"/>
      <c r="T347" s="6"/>
      <c r="U347" s="6"/>
      <c r="V347" s="6">
        <v>47081.585766</v>
      </c>
      <c r="W347" s="6">
        <f>V347*RPI_inc</f>
        <v>48381.07751750318</v>
      </c>
      <c r="X347" s="6">
        <v>1874308.561903</v>
      </c>
      <c r="Y347" s="6">
        <f>X347*RPI_inc</f>
        <v>1926041.0699810022</v>
      </c>
      <c r="Z347" s="14">
        <f>D347+F347+H347+J347+L347+N347+P347+R347+T347+V347+X347</f>
        <v>27966038.847441</v>
      </c>
      <c r="AC347" s="14">
        <f>E347+G347+I347+K347+M347+O347+Q347+S347+U347+W347+Y347</f>
        <v>28737925.269981835</v>
      </c>
      <c r="AF347" s="51"/>
      <c r="AG347" s="6">
        <v>27486331.532257</v>
      </c>
      <c r="AH347" s="6">
        <f>AG347/$AG$680*$AH$680</f>
        <v>18699221.429974712</v>
      </c>
      <c r="AI347" s="6"/>
      <c r="AJ347" s="6"/>
      <c r="AK347" s="6"/>
      <c r="AL347" s="6"/>
      <c r="AM347" s="6">
        <v>549052.470895</v>
      </c>
      <c r="AN347" s="6">
        <f>AM347/$AM$680*$AN$680</f>
        <v>538249.1625212724</v>
      </c>
      <c r="AO347" s="6">
        <v>3365603.048217</v>
      </c>
      <c r="AP347" s="6">
        <f>AO347/$AO$680*$AP$680</f>
        <v>2777644.167092604</v>
      </c>
      <c r="AQ347" s="6"/>
      <c r="AR347" s="6"/>
      <c r="AS347" s="6"/>
      <c r="AT347" s="6"/>
      <c r="AU347" s="6">
        <v>66788.984438</v>
      </c>
      <c r="AV347" s="6">
        <f>AU347/$AU$680*$AV$680</f>
        <v>65450.963980848275</v>
      </c>
      <c r="AW347" s="6">
        <v>2771493.073024</v>
      </c>
      <c r="AX347" s="6">
        <f>AW347/$AW$680*$AX$680</f>
        <v>2718226.8237437927</v>
      </c>
      <c r="AY347" s="6"/>
      <c r="AZ347" s="6"/>
      <c r="BA347" s="6"/>
      <c r="BB347" s="6"/>
      <c r="BC347" s="6">
        <v>81929.003781</v>
      </c>
      <c r="BD347" s="6">
        <f>AG347+AI347+AK347+AM347+AO347+AQ347+AS347+AU347+AW347+AY347+BA347+BC347</f>
        <v>34321198.112611994</v>
      </c>
      <c r="BG347" s="6">
        <f>AH347+AJ347+AL347+AN347+AP347+AR347+AT347+AV347+AX347+AZ347+BB347</f>
        <v>24798792.547313232</v>
      </c>
      <c r="BJ347" s="52"/>
      <c r="BK347" s="6">
        <f t="shared" si="10"/>
        <v>62287236.960053</v>
      </c>
      <c r="BL347" s="6">
        <f t="shared" si="11"/>
        <v>53536717.81729507</v>
      </c>
    </row>
    <row r="348" spans="1:64" ht="12.75">
      <c r="A348" t="s">
        <v>981</v>
      </c>
      <c r="B348" t="s">
        <v>347</v>
      </c>
      <c r="K348"/>
      <c r="L348"/>
      <c r="V348"/>
      <c r="X348"/>
      <c r="Z348" s="12">
        <f>Z349+Z350</f>
        <v>27902742.146957997</v>
      </c>
      <c r="AC348" s="12">
        <f>AC349+AC350</f>
        <v>28672881.52681034</v>
      </c>
      <c r="AF348" s="52"/>
      <c r="AG348"/>
      <c r="AO348"/>
      <c r="AQ348"/>
      <c r="AR348"/>
      <c r="AU348"/>
      <c r="AW348"/>
      <c r="BD348" s="1">
        <f>BD349+BD350</f>
        <v>33985860.893407</v>
      </c>
      <c r="BG348" s="1">
        <f>BG349+BG350</f>
        <v>24744855.38231305</v>
      </c>
      <c r="BJ348" s="52"/>
      <c r="BK348" s="1">
        <f t="shared" si="10"/>
        <v>61888603.040364996</v>
      </c>
      <c r="BL348" s="1">
        <f t="shared" si="11"/>
        <v>53417736.90912339</v>
      </c>
    </row>
    <row r="349" spans="1:64" ht="12.75">
      <c r="A349" s="3" t="s">
        <v>982</v>
      </c>
      <c r="B349" s="3" t="s">
        <v>348</v>
      </c>
      <c r="C349" s="3" t="s">
        <v>1348</v>
      </c>
      <c r="D349" s="3"/>
      <c r="E349" s="4"/>
      <c r="F349" s="4">
        <v>4627189.211885</v>
      </c>
      <c r="G349" s="4">
        <f>F349*RPI_inc</f>
        <v>4754903.563805392</v>
      </c>
      <c r="H349" s="4"/>
      <c r="I349" s="4"/>
      <c r="J349" s="4">
        <v>163014.620938</v>
      </c>
      <c r="K349" s="4">
        <f>J349*RPI_inc</f>
        <v>167513.96291718047</v>
      </c>
      <c r="L349" s="3"/>
      <c r="M349" s="4"/>
      <c r="N349" s="4"/>
      <c r="O349" s="4"/>
      <c r="P349" s="4"/>
      <c r="Q349" s="4"/>
      <c r="R349" s="4"/>
      <c r="S349" s="4"/>
      <c r="T349" s="4">
        <v>45953.41974</v>
      </c>
      <c r="U349" s="4">
        <f>T349*RPI_inc</f>
        <v>47221.7731510828</v>
      </c>
      <c r="V349" s="3"/>
      <c r="W349" s="4"/>
      <c r="X349" s="3"/>
      <c r="Y349" s="4"/>
      <c r="Z349" s="13">
        <f>D349+F349+H349+J349+L349+N349+P349+R349+T349+V349+X349</f>
        <v>4836157.252563</v>
      </c>
      <c r="AC349" s="13">
        <f>E349+G349+I349+K349+M349+O349+Q349+S349+U349+W349+Y349</f>
        <v>4969639.299873656</v>
      </c>
      <c r="AF349" s="51"/>
      <c r="AG349" s="3"/>
      <c r="AH349" s="4"/>
      <c r="AI349" s="4">
        <v>5112020.6006</v>
      </c>
      <c r="AJ349" s="4">
        <f>AI349/$AI$680*$AJ$680</f>
        <v>3395500.424532392</v>
      </c>
      <c r="AK349" s="4"/>
      <c r="AL349" s="4"/>
      <c r="AM349" s="4">
        <v>235447.832535</v>
      </c>
      <c r="AN349" s="4">
        <f>AM349/$AM$680*$AN$680</f>
        <v>230815.09581922658</v>
      </c>
      <c r="AO349" s="3"/>
      <c r="AP349" s="4"/>
      <c r="AQ349" s="4"/>
      <c r="AR349" s="4"/>
      <c r="AS349" s="4">
        <v>65188.590814</v>
      </c>
      <c r="AT349" s="4">
        <f>AS349/$AS$680*$AT$680</f>
        <v>63882.63305772607</v>
      </c>
      <c r="AU349" s="3"/>
      <c r="AV349" s="4"/>
      <c r="AW349" s="3"/>
      <c r="AX349" s="4"/>
      <c r="AY349" s="4"/>
      <c r="AZ349" s="4"/>
      <c r="BA349" s="4"/>
      <c r="BB349" s="4"/>
      <c r="BC349" s="4">
        <v>14167.953781</v>
      </c>
      <c r="BD349" s="4">
        <f>AG349+AI349+AK349+AM349+AO349+AQ349+AS349+AU349+AW349+AY349+BA349+BC349</f>
        <v>5426824.977729999</v>
      </c>
      <c r="BG349" s="4">
        <f>AH349+AJ349+AL349+AN349+AP349+AR349+AT349+AV349+AX349+AZ349+BB349</f>
        <v>3690198.1534093446</v>
      </c>
      <c r="BJ349" s="52"/>
      <c r="BK349" s="4">
        <f t="shared" si="10"/>
        <v>10262982.230292998</v>
      </c>
      <c r="BL349" s="4">
        <f t="shared" si="11"/>
        <v>8659837.453283</v>
      </c>
    </row>
    <row r="350" spans="1:64" ht="12.75">
      <c r="A350" s="5" t="s">
        <v>983</v>
      </c>
      <c r="B350" s="5" t="s">
        <v>349</v>
      </c>
      <c r="C350" s="5" t="s">
        <v>1348</v>
      </c>
      <c r="D350" s="6">
        <v>17819966.381415</v>
      </c>
      <c r="E350" s="6">
        <f>D350*RPI_inc</f>
        <v>18311812.587271463</v>
      </c>
      <c r="F350" s="6"/>
      <c r="G350" s="6"/>
      <c r="H350" s="6"/>
      <c r="I350" s="6"/>
      <c r="J350" s="6">
        <v>648931.355126</v>
      </c>
      <c r="K350" s="6">
        <f>J350*RPI_inc</f>
        <v>666842.4116369087</v>
      </c>
      <c r="L350" s="6">
        <v>2496550.838119</v>
      </c>
      <c r="M350" s="6">
        <f>L350*RPI_inc</f>
        <v>2565457.7614641106</v>
      </c>
      <c r="N350" s="6"/>
      <c r="O350" s="6"/>
      <c r="P350" s="6"/>
      <c r="Q350" s="6"/>
      <c r="R350" s="6"/>
      <c r="S350" s="6"/>
      <c r="T350" s="6"/>
      <c r="U350" s="6"/>
      <c r="V350" s="6">
        <v>50543.467072</v>
      </c>
      <c r="W350" s="6">
        <f>V350*RPI_inc</f>
        <v>51938.50968757537</v>
      </c>
      <c r="X350" s="6">
        <v>2050592.852663</v>
      </c>
      <c r="Y350" s="6">
        <f>X350*RPI_inc</f>
        <v>2107190.9568766286</v>
      </c>
      <c r="Z350" s="14">
        <f>D350+F350+H350+J350+L350+N350+P350+R350+T350+V350+X350</f>
        <v>23066584.894394998</v>
      </c>
      <c r="AC350" s="14">
        <f>E350+G350+I350+K350+M350+O350+Q350+S350+U350+W350+Y350</f>
        <v>23703242.226936687</v>
      </c>
      <c r="AF350" s="51"/>
      <c r="AG350" s="6">
        <v>21292393.779323</v>
      </c>
      <c r="AH350" s="6">
        <f>AG350/$AG$680*$AH$680</f>
        <v>14485424.713244129</v>
      </c>
      <c r="AI350" s="6"/>
      <c r="AJ350" s="6"/>
      <c r="AK350" s="6"/>
      <c r="AL350" s="6"/>
      <c r="AM350" s="6">
        <v>937274.706706</v>
      </c>
      <c r="AN350" s="6">
        <f>AM350/$AM$680*$AN$680</f>
        <v>918832.6301756199</v>
      </c>
      <c r="AO350" s="6">
        <v>3157931.640278</v>
      </c>
      <c r="AP350" s="6">
        <f>AO350/$AO$680*$AP$680</f>
        <v>2606252.2154364916</v>
      </c>
      <c r="AQ350" s="6"/>
      <c r="AR350" s="6"/>
      <c r="AS350" s="6"/>
      <c r="AT350" s="6"/>
      <c r="AU350" s="6">
        <v>71699.939176</v>
      </c>
      <c r="AV350" s="6">
        <f>AU350/$AU$680*$AV$680</f>
        <v>70263.53486170653</v>
      </c>
      <c r="AW350" s="6">
        <v>3032160.23352</v>
      </c>
      <c r="AX350" s="6">
        <f>AW350/$AW$680*$AX$680</f>
        <v>2973884.135185761</v>
      </c>
      <c r="AY350" s="6"/>
      <c r="AZ350" s="6"/>
      <c r="BA350" s="6"/>
      <c r="BB350" s="6"/>
      <c r="BC350" s="6">
        <v>67575.616674</v>
      </c>
      <c r="BD350" s="6">
        <f>AG350+AI350+AK350+AM350+AO350+AQ350+AS350+AU350+AW350+AY350+BA350+BC350</f>
        <v>28559035.915677</v>
      </c>
      <c r="BG350" s="6">
        <f>AH350+AJ350+AL350+AN350+AP350+AR350+AT350+AV350+AX350+AZ350+BB350</f>
        <v>21054657.228903707</v>
      </c>
      <c r="BJ350" s="52"/>
      <c r="BK350" s="6">
        <f t="shared" si="10"/>
        <v>51625620.810072</v>
      </c>
      <c r="BL350" s="6">
        <f t="shared" si="11"/>
        <v>44757899.455840394</v>
      </c>
    </row>
    <row r="351" spans="1:64" ht="12.75">
      <c r="A351" t="s">
        <v>984</v>
      </c>
      <c r="B351" t="s">
        <v>350</v>
      </c>
      <c r="K351"/>
      <c r="L351"/>
      <c r="V351"/>
      <c r="X351"/>
      <c r="Z351" s="12">
        <f>Z352+Z353</f>
        <v>51953103.63248301</v>
      </c>
      <c r="AC351" s="12">
        <f>AC352+AC353</f>
        <v>53387053.41427129</v>
      </c>
      <c r="AF351" s="52"/>
      <c r="AG351"/>
      <c r="AO351"/>
      <c r="AQ351"/>
      <c r="AR351"/>
      <c r="AU351"/>
      <c r="AW351"/>
      <c r="BD351" s="1">
        <f>BD352+BD353</f>
        <v>62368951.580382</v>
      </c>
      <c r="BG351" s="1">
        <f>BG352+BG353</f>
        <v>43813214.406406865</v>
      </c>
      <c r="BJ351" s="52"/>
      <c r="BK351" s="1">
        <f t="shared" si="10"/>
        <v>114322055.21286501</v>
      </c>
      <c r="BL351" s="1">
        <f t="shared" si="11"/>
        <v>97200267.82067814</v>
      </c>
    </row>
    <row r="352" spans="1:64" ht="12.75">
      <c r="A352" s="3" t="s">
        <v>985</v>
      </c>
      <c r="B352" s="3" t="s">
        <v>351</v>
      </c>
      <c r="C352" s="3" t="s">
        <v>1348</v>
      </c>
      <c r="D352" s="3"/>
      <c r="E352" s="4"/>
      <c r="F352" s="4">
        <v>7711379.596962</v>
      </c>
      <c r="G352" s="4">
        <f>F352*RPI_inc</f>
        <v>7924220.222780485</v>
      </c>
      <c r="H352" s="4"/>
      <c r="I352" s="4"/>
      <c r="J352" s="4">
        <v>159384.448445</v>
      </c>
      <c r="K352" s="4">
        <f>J352*RPI_inc</f>
        <v>163783.5945804246</v>
      </c>
      <c r="L352" s="3"/>
      <c r="M352" s="4"/>
      <c r="N352" s="4"/>
      <c r="O352" s="4"/>
      <c r="P352" s="4"/>
      <c r="Q352" s="4"/>
      <c r="R352" s="4"/>
      <c r="S352" s="4"/>
      <c r="T352" s="4">
        <v>225562.745675</v>
      </c>
      <c r="U352" s="4">
        <f>T352*RPI_inc</f>
        <v>231788.46901634822</v>
      </c>
      <c r="V352" s="3"/>
      <c r="W352" s="4"/>
      <c r="X352" s="3"/>
      <c r="Y352" s="4"/>
      <c r="Z352" s="13">
        <f>D352+F352+H352+J352+L352+N352+P352+R352+T352+V352+X352</f>
        <v>8096326.791082</v>
      </c>
      <c r="AC352" s="13">
        <f>E352+G352+I352+K352+M352+O352+Q352+S352+U352+W352+Y352</f>
        <v>8319792.286377258</v>
      </c>
      <c r="AF352" s="51"/>
      <c r="AG352" s="3"/>
      <c r="AH352" s="4"/>
      <c r="AI352" s="4">
        <v>8519368.790336</v>
      </c>
      <c r="AJ352" s="4">
        <f>AI352/$AI$680*$AJ$680</f>
        <v>5658725.30735472</v>
      </c>
      <c r="AK352" s="4"/>
      <c r="AL352" s="4"/>
      <c r="AM352" s="4">
        <v>230204.644898</v>
      </c>
      <c r="AN352" s="4">
        <f>AM352/$AM$680*$AN$680</f>
        <v>225675.07459328292</v>
      </c>
      <c r="AO352" s="3"/>
      <c r="AP352" s="4"/>
      <c r="AQ352" s="4"/>
      <c r="AR352" s="4"/>
      <c r="AS352" s="4">
        <v>319978.743994</v>
      </c>
      <c r="AT352" s="4">
        <f>AS352/$AS$680*$AT$680</f>
        <v>313568.4394093516</v>
      </c>
      <c r="AU352" s="3"/>
      <c r="AV352" s="4"/>
      <c r="AW352" s="3"/>
      <c r="AX352" s="4"/>
      <c r="AY352" s="4"/>
      <c r="AZ352" s="4"/>
      <c r="BA352" s="4"/>
      <c r="BB352" s="4"/>
      <c r="BC352" s="4">
        <v>23718.911066</v>
      </c>
      <c r="BD352" s="4">
        <f>AG352+AI352+AK352+AM352+AO352+AQ352+AS352+AU352+AW352+AY352+BA352+BC352</f>
        <v>9093271.090293998</v>
      </c>
      <c r="BG352" s="4">
        <f>AH352+AJ352+AL352+AN352+AP352+AR352+AT352+AV352+AX352+AZ352+BB352</f>
        <v>6197968.821357355</v>
      </c>
      <c r="BJ352" s="52"/>
      <c r="BK352" s="4">
        <f t="shared" si="10"/>
        <v>17189597.881376</v>
      </c>
      <c r="BL352" s="4">
        <f t="shared" si="11"/>
        <v>14517761.107734613</v>
      </c>
    </row>
    <row r="353" spans="1:64" ht="12.75">
      <c r="A353" s="5" t="s">
        <v>986</v>
      </c>
      <c r="B353" s="5" t="s">
        <v>352</v>
      </c>
      <c r="C353" s="5" t="s">
        <v>1348</v>
      </c>
      <c r="D353" s="6">
        <v>38522922.325671</v>
      </c>
      <c r="E353" s="6">
        <f>D353*RPI_inc</f>
        <v>39586187.69771712</v>
      </c>
      <c r="F353" s="6"/>
      <c r="G353" s="6"/>
      <c r="H353" s="6"/>
      <c r="I353" s="6"/>
      <c r="J353" s="6">
        <v>817292.50226</v>
      </c>
      <c r="K353" s="6">
        <f>J353*RPI_inc</f>
        <v>839850.469413673</v>
      </c>
      <c r="L353" s="6">
        <v>3454399.809467</v>
      </c>
      <c r="M353" s="6">
        <f>L353*RPI_inc</f>
        <v>3549744.1778811635</v>
      </c>
      <c r="N353" s="6"/>
      <c r="O353" s="6"/>
      <c r="P353" s="6"/>
      <c r="Q353" s="6"/>
      <c r="R353" s="6"/>
      <c r="S353" s="6"/>
      <c r="T353" s="6"/>
      <c r="U353" s="6"/>
      <c r="V353" s="6">
        <v>48792.162412</v>
      </c>
      <c r="W353" s="6">
        <f>V353*RPI_inc</f>
        <v>50138.867531651806</v>
      </c>
      <c r="X353" s="6">
        <v>1013370.041591</v>
      </c>
      <c r="Y353" s="6">
        <f>X353*RPI_inc</f>
        <v>1041339.9153504119</v>
      </c>
      <c r="Z353" s="14">
        <f>D353+F353+H353+J353+L353+N353+P353+R353+T353+V353+X353</f>
        <v>43856776.84140101</v>
      </c>
      <c r="AC353" s="14">
        <f>E353+G353+I353+K353+M353+O353+Q353+S353+U353+W353+Y353</f>
        <v>45067261.12789403</v>
      </c>
      <c r="AF353" s="51"/>
      <c r="AG353" s="6">
        <v>46029561.11881</v>
      </c>
      <c r="AH353" s="6">
        <f>AG353/$AG$680*$AH$680</f>
        <v>31314362.728801228</v>
      </c>
      <c r="AI353" s="6"/>
      <c r="AJ353" s="6"/>
      <c r="AK353" s="6"/>
      <c r="AL353" s="6"/>
      <c r="AM353" s="6">
        <v>1180444.717762</v>
      </c>
      <c r="AN353" s="6">
        <f>AM353/$AM$680*$AN$680</f>
        <v>1157217.960794068</v>
      </c>
      <c r="AO353" s="6">
        <v>4369531.871702</v>
      </c>
      <c r="AP353" s="6">
        <f>AO353/$AO$680*$AP$680</f>
        <v>3606190.1960744075</v>
      </c>
      <c r="AQ353" s="6"/>
      <c r="AR353" s="6"/>
      <c r="AS353" s="6"/>
      <c r="AT353" s="6"/>
      <c r="AU353" s="6">
        <v>69215.573838</v>
      </c>
      <c r="AV353" s="6">
        <f>AU353/$AU$680*$AV$680</f>
        <v>67828.94018084787</v>
      </c>
      <c r="AW353" s="6">
        <v>1498444.870693</v>
      </c>
      <c r="AX353" s="6">
        <f>AW353/$AW$680*$AX$680</f>
        <v>1469645.7591989585</v>
      </c>
      <c r="AY353" s="6"/>
      <c r="AZ353" s="6"/>
      <c r="BA353" s="6"/>
      <c r="BB353" s="6"/>
      <c r="BC353" s="6">
        <v>128482.337283</v>
      </c>
      <c r="BD353" s="6">
        <f>AG353+AI353+AK353+AM353+AO353+AQ353+AS353+AU353+AW353+AY353+BA353+BC353</f>
        <v>53275680.490088</v>
      </c>
      <c r="BG353" s="6">
        <f>AH353+AJ353+AL353+AN353+AP353+AR353+AT353+AV353+AX353+AZ353+BB353</f>
        <v>37615245.58504951</v>
      </c>
      <c r="BJ353" s="52"/>
      <c r="BK353" s="6">
        <f t="shared" si="10"/>
        <v>97132457.33148901</v>
      </c>
      <c r="BL353" s="6">
        <f t="shared" si="11"/>
        <v>82682506.71294354</v>
      </c>
    </row>
    <row r="354" spans="1:64" ht="12.75">
      <c r="A354" t="s">
        <v>987</v>
      </c>
      <c r="B354" t="s">
        <v>353</v>
      </c>
      <c r="K354"/>
      <c r="L354"/>
      <c r="V354"/>
      <c r="X354"/>
      <c r="Z354" s="12">
        <f>Z355+Z356</f>
        <v>28980659.843638007</v>
      </c>
      <c r="AC354" s="12">
        <f>AC355+AC356</f>
        <v>29780550.667347755</v>
      </c>
      <c r="AF354" s="52"/>
      <c r="AG354"/>
      <c r="AO354"/>
      <c r="AQ354"/>
      <c r="AR354"/>
      <c r="AU354"/>
      <c r="AW354"/>
      <c r="BD354" s="1">
        <f>BD355+BD356</f>
        <v>35326787.286777</v>
      </c>
      <c r="BG354" s="1">
        <f>BG355+BG356</f>
        <v>24755422.36181167</v>
      </c>
      <c r="BJ354" s="52"/>
      <c r="BK354" s="1">
        <f t="shared" si="10"/>
        <v>64307447.13041501</v>
      </c>
      <c r="BL354" s="1">
        <f t="shared" si="11"/>
        <v>54535973.02915943</v>
      </c>
    </row>
    <row r="355" spans="1:64" ht="12.75">
      <c r="A355" s="3" t="s">
        <v>988</v>
      </c>
      <c r="B355" s="3" t="s">
        <v>354</v>
      </c>
      <c r="C355" s="3" t="s">
        <v>1348</v>
      </c>
      <c r="D355" s="3"/>
      <c r="E355" s="4"/>
      <c r="F355" s="4">
        <v>3604869.092681</v>
      </c>
      <c r="G355" s="4">
        <f>F355*RPI_inc</f>
        <v>3704366.5410989467</v>
      </c>
      <c r="H355" s="4"/>
      <c r="I355" s="4"/>
      <c r="J355" s="4">
        <v>87955.671442</v>
      </c>
      <c r="K355" s="4">
        <f>J355*RPI_inc</f>
        <v>90383.32267076008</v>
      </c>
      <c r="L355" s="3"/>
      <c r="M355" s="4"/>
      <c r="N355" s="4"/>
      <c r="O355" s="4"/>
      <c r="P355" s="4"/>
      <c r="Q355" s="4"/>
      <c r="R355" s="4"/>
      <c r="S355" s="4"/>
      <c r="T355" s="4">
        <v>27121.599994</v>
      </c>
      <c r="U355" s="4">
        <f>T355*RPI_inc</f>
        <v>27870.17918704034</v>
      </c>
      <c r="V355" s="3"/>
      <c r="W355" s="4"/>
      <c r="X355" s="3"/>
      <c r="Y355" s="4"/>
      <c r="Z355" s="13">
        <f>D355+F355+H355+J355+L355+N355+P355+R355+T355+V355+X355</f>
        <v>3719946.3641170003</v>
      </c>
      <c r="AC355" s="13">
        <f>E355+G355+I355+K355+M355+O355+Q355+S355+U355+W355+Y355</f>
        <v>3822620.042956747</v>
      </c>
      <c r="AF355" s="51"/>
      <c r="AG355" s="3"/>
      <c r="AH355" s="4"/>
      <c r="AI355" s="4">
        <v>3982582.993779</v>
      </c>
      <c r="AJ355" s="4">
        <f>AI355/$AI$680*$AJ$680</f>
        <v>2645306.680596102</v>
      </c>
      <c r="AK355" s="4"/>
      <c r="AL355" s="4"/>
      <c r="AM355" s="4">
        <v>127037.514065</v>
      </c>
      <c r="AN355" s="4">
        <f>AM355/$AM$680*$AN$680</f>
        <v>124537.88877920758</v>
      </c>
      <c r="AO355" s="3"/>
      <c r="AP355" s="4"/>
      <c r="AQ355" s="4"/>
      <c r="AR355" s="4"/>
      <c r="AS355" s="4">
        <v>38474.152615</v>
      </c>
      <c r="AT355" s="4">
        <f>AS355/$AS$680*$AT$680</f>
        <v>37703.37942606898</v>
      </c>
      <c r="AU355" s="3"/>
      <c r="AV355" s="4"/>
      <c r="AW355" s="3"/>
      <c r="AX355" s="4"/>
      <c r="AY355" s="4"/>
      <c r="AZ355" s="4"/>
      <c r="BA355" s="4">
        <v>79355.163696</v>
      </c>
      <c r="BB355" s="4">
        <f>BA355/$BA$680*$BB$680</f>
        <v>79355.163696</v>
      </c>
      <c r="BC355" s="4">
        <v>10897.914481</v>
      </c>
      <c r="BD355" s="4">
        <f>AG355+AI355+AK355+AM355+AO355+AQ355+AS355+AU355+AW355+AY355+BA355+BC355</f>
        <v>4238347.738636</v>
      </c>
      <c r="BG355" s="4">
        <f>AH355+AJ355+AL355+AN355+AP355+AR355+AT355+AV355+AX355+AZ355+BB355</f>
        <v>2886903.1124973786</v>
      </c>
      <c r="BJ355" s="52"/>
      <c r="BK355" s="4">
        <f t="shared" si="10"/>
        <v>7958294.102753</v>
      </c>
      <c r="BL355" s="4">
        <f t="shared" si="11"/>
        <v>6709523.155454125</v>
      </c>
    </row>
    <row r="356" spans="1:64" ht="12.75">
      <c r="A356" s="5" t="s">
        <v>989</v>
      </c>
      <c r="B356" s="5" t="s">
        <v>355</v>
      </c>
      <c r="C356" s="5" t="s">
        <v>1348</v>
      </c>
      <c r="D356" s="6">
        <v>22854436.205526</v>
      </c>
      <c r="E356" s="6">
        <f>D356*RPI_inc</f>
        <v>23485238.054086167</v>
      </c>
      <c r="F356" s="6"/>
      <c r="G356" s="6"/>
      <c r="H356" s="6"/>
      <c r="I356" s="6"/>
      <c r="J356" s="6">
        <v>538961.301683</v>
      </c>
      <c r="K356" s="6">
        <f>J356*RPI_inc</f>
        <v>553837.0913260552</v>
      </c>
      <c r="L356" s="6">
        <v>1804493.823166</v>
      </c>
      <c r="M356" s="6">
        <f>L356*RPI_inc</f>
        <v>1854299.3851642122</v>
      </c>
      <c r="N356" s="6"/>
      <c r="O356" s="6"/>
      <c r="P356" s="6"/>
      <c r="Q356" s="6"/>
      <c r="R356" s="6"/>
      <c r="S356" s="6"/>
      <c r="T356" s="6"/>
      <c r="U356" s="6"/>
      <c r="V356" s="6">
        <v>48710.706381</v>
      </c>
      <c r="W356" s="6">
        <f>V356*RPI_inc</f>
        <v>50055.16324501911</v>
      </c>
      <c r="X356" s="6">
        <v>14111.442765</v>
      </c>
      <c r="Y356" s="6">
        <f>X356*RPI_inc</f>
        <v>14500.93056955414</v>
      </c>
      <c r="Z356" s="14">
        <f>D356+F356+H356+J356+L356+N356+P356+R356+T356+V356+X356</f>
        <v>25260713.479521006</v>
      </c>
      <c r="AC356" s="14">
        <f>E356+G356+I356+K356+M356+O356+Q356+S356+U356+W356+Y356</f>
        <v>25957930.62439101</v>
      </c>
      <c r="AF356" s="51"/>
      <c r="AG356" s="6">
        <v>27307888.515435</v>
      </c>
      <c r="AH356" s="6">
        <f>AG356/$AG$680*$AH$680</f>
        <v>18577824.892198417</v>
      </c>
      <c r="AI356" s="6"/>
      <c r="AJ356" s="6"/>
      <c r="AK356" s="6"/>
      <c r="AL356" s="6"/>
      <c r="AM356" s="6">
        <v>778441.035358</v>
      </c>
      <c r="AN356" s="6">
        <f>AM356/$AM$680*$AN$680</f>
        <v>763124.2141040537</v>
      </c>
      <c r="AO356" s="6">
        <v>2282536.390549</v>
      </c>
      <c r="AP356" s="6">
        <f>AO356/$AO$680*$AP$680</f>
        <v>1883785.402067491</v>
      </c>
      <c r="AQ356" s="6"/>
      <c r="AR356" s="6"/>
      <c r="AS356" s="6"/>
      <c r="AT356" s="6"/>
      <c r="AU356" s="6">
        <v>69100.021962</v>
      </c>
      <c r="AV356" s="6">
        <f>AU356/$AU$680*$AV$680</f>
        <v>67715.70321912979</v>
      </c>
      <c r="AW356" s="6">
        <v>20866.236578</v>
      </c>
      <c r="AX356" s="6">
        <f>AW356/$AW$680*$AX$680</f>
        <v>20465.20142120244</v>
      </c>
      <c r="AY356" s="6"/>
      <c r="AZ356" s="6"/>
      <c r="BA356" s="6">
        <v>555603.836304</v>
      </c>
      <c r="BB356" s="6">
        <f>BA356/$BA$680*$BB$680</f>
        <v>555603.836304</v>
      </c>
      <c r="BC356" s="6">
        <v>74003.511955</v>
      </c>
      <c r="BD356" s="6">
        <f>AG356+AI356+AK356+AM356+AO356+AQ356+AS356+AU356+AW356+AY356+BA356+BC356</f>
        <v>31088439.548141</v>
      </c>
      <c r="BG356" s="6">
        <f>AH356+AJ356+AL356+AN356+AP356+AR356+AT356+AV356+AX356+AZ356+BB356</f>
        <v>21868519.249314293</v>
      </c>
      <c r="BJ356" s="52"/>
      <c r="BK356" s="6">
        <f t="shared" si="10"/>
        <v>56349153.02766201</v>
      </c>
      <c r="BL356" s="6">
        <f t="shared" si="11"/>
        <v>47826449.8737053</v>
      </c>
    </row>
    <row r="357" spans="1:64" ht="12.75">
      <c r="A357" t="s">
        <v>990</v>
      </c>
      <c r="B357" t="s">
        <v>356</v>
      </c>
      <c r="K357"/>
      <c r="L357"/>
      <c r="V357"/>
      <c r="X357"/>
      <c r="Z357" s="12">
        <f>Z358+Z359</f>
        <v>31433379.168859</v>
      </c>
      <c r="AC357" s="12">
        <f>AC358+AC359</f>
        <v>32300967.128933668</v>
      </c>
      <c r="AF357" s="52"/>
      <c r="AG357"/>
      <c r="AO357"/>
      <c r="AQ357"/>
      <c r="AR357"/>
      <c r="AU357"/>
      <c r="AW357"/>
      <c r="BD357" s="1">
        <f>BD358+BD359</f>
        <v>38168020.8425</v>
      </c>
      <c r="BG357" s="1">
        <f>BG358+BG359</f>
        <v>27511828.770021822</v>
      </c>
      <c r="BJ357" s="52"/>
      <c r="BK357" s="1">
        <f t="shared" si="10"/>
        <v>69601400.011359</v>
      </c>
      <c r="BL357" s="1">
        <f t="shared" si="11"/>
        <v>59812795.898955494</v>
      </c>
    </row>
    <row r="358" spans="1:64" ht="12.75">
      <c r="A358" s="3" t="s">
        <v>991</v>
      </c>
      <c r="B358" s="3" t="s">
        <v>357</v>
      </c>
      <c r="C358" s="3" t="s">
        <v>1348</v>
      </c>
      <c r="D358" s="3"/>
      <c r="E358" s="4"/>
      <c r="F358" s="4">
        <v>4762938.974127</v>
      </c>
      <c r="G358" s="4">
        <f>F358*RPI_inc</f>
        <v>4894400.134771694</v>
      </c>
      <c r="H358" s="4"/>
      <c r="I358" s="4"/>
      <c r="J358" s="4">
        <v>118415.863279</v>
      </c>
      <c r="K358" s="4">
        <f>J358*RPI_inc</f>
        <v>121684.24167098939</v>
      </c>
      <c r="L358" s="3"/>
      <c r="M358" s="4"/>
      <c r="N358" s="4"/>
      <c r="O358" s="4"/>
      <c r="P358" s="4"/>
      <c r="Q358" s="4"/>
      <c r="R358" s="4"/>
      <c r="S358" s="4"/>
      <c r="T358" s="4">
        <v>94146.065766</v>
      </c>
      <c r="U358" s="4">
        <f>T358*RPI_inc</f>
        <v>96744.57713533757</v>
      </c>
      <c r="V358" s="3"/>
      <c r="W358" s="4"/>
      <c r="X358" s="3"/>
      <c r="Y358" s="4"/>
      <c r="Z358" s="13">
        <f>D358+F358+H358+J358+L358+N358+P358+R358+T358+V358+X358</f>
        <v>4975500.903172</v>
      </c>
      <c r="AC358" s="13">
        <f>E358+G358+I358+K358+M358+O358+Q358+S358+U358+W358+Y358</f>
        <v>5112828.953578021</v>
      </c>
      <c r="AF358" s="51"/>
      <c r="AG358" s="3"/>
      <c r="AH358" s="4"/>
      <c r="AI358" s="4">
        <v>5261994.061664</v>
      </c>
      <c r="AJ358" s="4">
        <f>AI358/$AI$680*$AJ$680</f>
        <v>3495115.6237848434</v>
      </c>
      <c r="AK358" s="4"/>
      <c r="AL358" s="4"/>
      <c r="AM358" s="4">
        <v>171032.255797</v>
      </c>
      <c r="AN358" s="4">
        <f>AM358/$AM$680*$AN$680</f>
        <v>167666.97779685308</v>
      </c>
      <c r="AO358" s="3"/>
      <c r="AP358" s="4"/>
      <c r="AQ358" s="4"/>
      <c r="AR358" s="4"/>
      <c r="AS358" s="4">
        <v>133553.702698</v>
      </c>
      <c r="AT358" s="4">
        <f>AS358/$AS$680*$AT$680</f>
        <v>130878.15024718529</v>
      </c>
      <c r="AU358" s="3"/>
      <c r="AV358" s="4"/>
      <c r="AW358" s="3"/>
      <c r="AX358" s="4"/>
      <c r="AY358" s="4"/>
      <c r="AZ358" s="4"/>
      <c r="BA358" s="4"/>
      <c r="BB358" s="4"/>
      <c r="BC358" s="4">
        <v>14576.173427</v>
      </c>
      <c r="BD358" s="4">
        <f>AG358+AI358+AK358+AM358+AO358+AQ358+AS358+AU358+AW358+AY358+BA358+BC358</f>
        <v>5581156.193585999</v>
      </c>
      <c r="BG358" s="4">
        <f>AH358+AJ358+AL358+AN358+AP358+AR358+AT358+AV358+AX358+AZ358+BB358</f>
        <v>3793660.751828882</v>
      </c>
      <c r="BJ358" s="52"/>
      <c r="BK358" s="4">
        <f t="shared" si="10"/>
        <v>10556657.096758</v>
      </c>
      <c r="BL358" s="4">
        <f t="shared" si="11"/>
        <v>8906489.705406904</v>
      </c>
    </row>
    <row r="359" spans="1:64" ht="12.75">
      <c r="A359" s="5" t="s">
        <v>992</v>
      </c>
      <c r="B359" s="5" t="s">
        <v>358</v>
      </c>
      <c r="C359" s="5" t="s">
        <v>1348</v>
      </c>
      <c r="D359" s="6">
        <v>21476450.505536</v>
      </c>
      <c r="E359" s="6">
        <f>D359*RPI_inc</f>
        <v>22069218.77851258</v>
      </c>
      <c r="F359" s="6"/>
      <c r="G359" s="6"/>
      <c r="H359" s="6"/>
      <c r="I359" s="6"/>
      <c r="J359" s="6">
        <v>580452.036356</v>
      </c>
      <c r="K359" s="6">
        <f>J359*RPI_inc</f>
        <v>596473.0055123228</v>
      </c>
      <c r="L359" s="6">
        <v>2315801.527842</v>
      </c>
      <c r="M359" s="6">
        <f>L359*RPI_inc</f>
        <v>2379719.6167208664</v>
      </c>
      <c r="N359" s="6"/>
      <c r="O359" s="6"/>
      <c r="P359" s="6"/>
      <c r="Q359" s="6"/>
      <c r="R359" s="6"/>
      <c r="S359" s="6"/>
      <c r="T359" s="6"/>
      <c r="U359" s="6"/>
      <c r="V359" s="6">
        <v>49810.362796</v>
      </c>
      <c r="W359" s="6">
        <f>V359*RPI_inc</f>
        <v>51185.17111096391</v>
      </c>
      <c r="X359" s="6">
        <v>2035363.833157</v>
      </c>
      <c r="Y359" s="6">
        <f>X359*RPI_inc</f>
        <v>2091541.6034989129</v>
      </c>
      <c r="Z359" s="14">
        <f>D359+F359+H359+J359+L359+N359+P359+R359+T359+V359+X359</f>
        <v>26457878.265687</v>
      </c>
      <c r="AC359" s="14">
        <f>E359+G359+I359+K359+M359+O359+Q359+S359+U359+W359+Y359</f>
        <v>27188138.175355647</v>
      </c>
      <c r="AF359" s="51"/>
      <c r="AG359" s="6">
        <v>25661386.29885</v>
      </c>
      <c r="AH359" s="6">
        <f>AG359/$AG$680*$AH$680</f>
        <v>17457693.255252436</v>
      </c>
      <c r="AI359" s="6"/>
      <c r="AJ359" s="6"/>
      <c r="AK359" s="6"/>
      <c r="AL359" s="6"/>
      <c r="AM359" s="6">
        <v>838367.58362</v>
      </c>
      <c r="AN359" s="6">
        <f>AM359/$AM$680*$AN$680</f>
        <v>821871.6310171097</v>
      </c>
      <c r="AO359" s="6">
        <v>2929298.617002</v>
      </c>
      <c r="AP359" s="6">
        <f>AO359/$AO$680*$AP$680</f>
        <v>2417560.568082605</v>
      </c>
      <c r="AQ359" s="6"/>
      <c r="AR359" s="6"/>
      <c r="AS359" s="6"/>
      <c r="AT359" s="6"/>
      <c r="AU359" s="6">
        <v>70659.97229</v>
      </c>
      <c r="AV359" s="6">
        <f>AU359/$AU$680*$AV$680</f>
        <v>69244.40220428385</v>
      </c>
      <c r="AW359" s="6">
        <v>3009641.464237</v>
      </c>
      <c r="AX359" s="6">
        <f>AW359/$AW$680*$AX$680</f>
        <v>2951798.161636507</v>
      </c>
      <c r="AY359" s="6"/>
      <c r="AZ359" s="6"/>
      <c r="BA359" s="6"/>
      <c r="BB359" s="6"/>
      <c r="BC359" s="6">
        <v>77510.712915</v>
      </c>
      <c r="BD359" s="6">
        <f>AG359+AI359+AK359+AM359+AO359+AQ359+AS359+AU359+AW359+AY359+BA359+BC359</f>
        <v>32586864.648914002</v>
      </c>
      <c r="BG359" s="6">
        <f>AH359+AJ359+AL359+AN359+AP359+AR359+AT359+AV359+AX359+AZ359+BB359</f>
        <v>23718168.01819294</v>
      </c>
      <c r="BJ359" s="52"/>
      <c r="BK359" s="6">
        <f t="shared" si="10"/>
        <v>59044742.914601</v>
      </c>
      <c r="BL359" s="6">
        <f t="shared" si="11"/>
        <v>50906306.19354859</v>
      </c>
    </row>
    <row r="360" spans="1:64" ht="12.75">
      <c r="A360" t="s">
        <v>993</v>
      </c>
      <c r="B360" t="s">
        <v>359</v>
      </c>
      <c r="K360"/>
      <c r="L360"/>
      <c r="V360"/>
      <c r="X360"/>
      <c r="Z360" s="12">
        <f>Z361+Z362</f>
        <v>29574285.300758004</v>
      </c>
      <c r="AC360" s="12">
        <f>AC361+AC362</f>
        <v>30390560.691224784</v>
      </c>
      <c r="AF360" s="52"/>
      <c r="AG360"/>
      <c r="AO360"/>
      <c r="AQ360"/>
      <c r="AR360"/>
      <c r="AU360"/>
      <c r="AW360"/>
      <c r="BD360" s="1">
        <f>BD361+BD362</f>
        <v>35854506.427601</v>
      </c>
      <c r="BG360" s="1">
        <f>BG361+BG362</f>
        <v>25809633.34193385</v>
      </c>
      <c r="BJ360" s="52"/>
      <c r="BK360" s="1">
        <f t="shared" si="10"/>
        <v>65428791.72835901</v>
      </c>
      <c r="BL360" s="1">
        <f t="shared" si="11"/>
        <v>56200194.03315863</v>
      </c>
    </row>
    <row r="361" spans="1:64" ht="12.75">
      <c r="A361" s="3" t="s">
        <v>994</v>
      </c>
      <c r="B361" s="3" t="s">
        <v>360</v>
      </c>
      <c r="C361" s="3" t="s">
        <v>1348</v>
      </c>
      <c r="D361" s="3"/>
      <c r="E361" s="4"/>
      <c r="F361" s="4">
        <v>4841280.465308</v>
      </c>
      <c r="G361" s="4">
        <f>F361*RPI_inc</f>
        <v>4974903.917641342</v>
      </c>
      <c r="H361" s="4"/>
      <c r="I361" s="4"/>
      <c r="J361" s="4">
        <v>111393.226665</v>
      </c>
      <c r="K361" s="4">
        <f>J361*RPI_inc</f>
        <v>114467.77432242037</v>
      </c>
      <c r="L361" s="3"/>
      <c r="M361" s="4"/>
      <c r="N361" s="4"/>
      <c r="O361" s="4"/>
      <c r="P361" s="4"/>
      <c r="Q361" s="4"/>
      <c r="R361" s="4"/>
      <c r="S361" s="4"/>
      <c r="T361" s="4">
        <v>35423.598647</v>
      </c>
      <c r="U361" s="4">
        <f>T361*RPI_inc</f>
        <v>36401.32005339278</v>
      </c>
      <c r="V361" s="3"/>
      <c r="W361" s="4"/>
      <c r="X361" s="3"/>
      <c r="Y361" s="4"/>
      <c r="Z361" s="13">
        <f>D361+F361+H361+J361+L361+N361+P361+R361+T361+V361+X361</f>
        <v>4988097.290620001</v>
      </c>
      <c r="AC361" s="13">
        <f>E361+G361+I361+K361+M361+O361+Q361+S361+U361+W361+Y361</f>
        <v>5125773.012017155</v>
      </c>
      <c r="AF361" s="51"/>
      <c r="AG361" s="3"/>
      <c r="AH361" s="4"/>
      <c r="AI361" s="4">
        <v>5348544.081225</v>
      </c>
      <c r="AJ361" s="4">
        <f>AI361/$AI$680*$AJ$680</f>
        <v>3552603.7779069473</v>
      </c>
      <c r="AK361" s="4"/>
      <c r="AL361" s="4"/>
      <c r="AM361" s="4">
        <v>160889.211204</v>
      </c>
      <c r="AN361" s="4">
        <f>AM361/$AM$680*$AN$680</f>
        <v>157723.5105564657</v>
      </c>
      <c r="AO361" s="3"/>
      <c r="AP361" s="4"/>
      <c r="AQ361" s="4"/>
      <c r="AR361" s="4"/>
      <c r="AS361" s="4">
        <v>50251.199811</v>
      </c>
      <c r="AT361" s="4">
        <f>AS361/$AS$680*$AT$680</f>
        <v>49244.49076366848</v>
      </c>
      <c r="AU361" s="3"/>
      <c r="AV361" s="4"/>
      <c r="AW361" s="3"/>
      <c r="AX361" s="4"/>
      <c r="AY361" s="4"/>
      <c r="AZ361" s="4"/>
      <c r="BA361" s="4"/>
      <c r="BB361" s="4"/>
      <c r="BC361" s="4">
        <v>14613.075667</v>
      </c>
      <c r="BD361" s="4">
        <f>AG361+AI361+AK361+AM361+AO361+AQ361+AS361+AU361+AW361+AY361+BA361+BC361</f>
        <v>5574297.567907001</v>
      </c>
      <c r="BG361" s="4">
        <f>AH361+AJ361+AL361+AN361+AP361+AR361+AT361+AV361+AX361+AZ361+BB361</f>
        <v>3759571.779227081</v>
      </c>
      <c r="BJ361" s="52"/>
      <c r="BK361" s="4">
        <f t="shared" si="10"/>
        <v>10562394.858527001</v>
      </c>
      <c r="BL361" s="4">
        <f t="shared" si="11"/>
        <v>8885344.791244237</v>
      </c>
    </row>
    <row r="362" spans="1:64" ht="12.75">
      <c r="A362" s="5" t="s">
        <v>995</v>
      </c>
      <c r="B362" s="5" t="s">
        <v>361</v>
      </c>
      <c r="C362" s="5" t="s">
        <v>1348</v>
      </c>
      <c r="D362" s="6">
        <v>19812827.080285</v>
      </c>
      <c r="E362" s="6">
        <f>D362*RPI_inc</f>
        <v>20359677.933880977</v>
      </c>
      <c r="F362" s="6"/>
      <c r="G362" s="6"/>
      <c r="H362" s="6"/>
      <c r="I362" s="6"/>
      <c r="J362" s="6">
        <v>472610.265786</v>
      </c>
      <c r="K362" s="6">
        <f>J362*RPI_inc</f>
        <v>485654.71048922295</v>
      </c>
      <c r="L362" s="6">
        <v>2359046.196892</v>
      </c>
      <c r="M362" s="6">
        <f>L362*RPI_inc</f>
        <v>2424157.8753624796</v>
      </c>
      <c r="N362" s="6"/>
      <c r="O362" s="6"/>
      <c r="P362" s="6"/>
      <c r="Q362" s="6"/>
      <c r="R362" s="6"/>
      <c r="S362" s="6"/>
      <c r="T362" s="6"/>
      <c r="U362" s="6"/>
      <c r="V362" s="6">
        <v>52620.595856</v>
      </c>
      <c r="W362" s="6">
        <f>V362*RPI_inc</f>
        <v>54072.96899002972</v>
      </c>
      <c r="X362" s="6">
        <v>1889083.871319</v>
      </c>
      <c r="Y362" s="6">
        <f>X362*RPI_inc</f>
        <v>1941224.190484917</v>
      </c>
      <c r="Z362" s="14">
        <f>D362+F362+H362+J362+L362+N362+P362+R362+T362+V362+X362</f>
        <v>24586188.010138</v>
      </c>
      <c r="AC362" s="14">
        <f>E362+G362+I362+K362+M362+O362+Q362+S362+U362+W362+Y362</f>
        <v>25264787.679207627</v>
      </c>
      <c r="AF362" s="51"/>
      <c r="AG362" s="6">
        <v>23673586.529043</v>
      </c>
      <c r="AH362" s="6">
        <f>AG362/$AG$680*$AH$680</f>
        <v>16105373.539161837</v>
      </c>
      <c r="AI362" s="6"/>
      <c r="AJ362" s="6"/>
      <c r="AK362" s="6"/>
      <c r="AL362" s="6"/>
      <c r="AM362" s="6">
        <v>682607.867152</v>
      </c>
      <c r="AN362" s="6">
        <f>AM362/$AM$680*$AN$680</f>
        <v>669176.6858385736</v>
      </c>
      <c r="AO362" s="6">
        <v>2983999.569444</v>
      </c>
      <c r="AP362" s="6">
        <f>AO362/$AO$680*$AP$680</f>
        <v>2462705.4587034476</v>
      </c>
      <c r="AQ362" s="6"/>
      <c r="AR362" s="6"/>
      <c r="AS362" s="6"/>
      <c r="AT362" s="6"/>
      <c r="AU362" s="6">
        <v>74646.512019</v>
      </c>
      <c r="AV362" s="6">
        <f>AU362/$AU$680*$AV$680</f>
        <v>73151.07739041749</v>
      </c>
      <c r="AW362" s="6">
        <v>2793340.952573</v>
      </c>
      <c r="AX362" s="6">
        <f>AW362/$AW$680*$AX$680</f>
        <v>2739654.801612493</v>
      </c>
      <c r="AY362" s="6"/>
      <c r="AZ362" s="6"/>
      <c r="BA362" s="6"/>
      <c r="BB362" s="6"/>
      <c r="BC362" s="6">
        <v>72027.429463</v>
      </c>
      <c r="BD362" s="6">
        <f>AG362+AI362+AK362+AM362+AO362+AQ362+AS362+AU362+AW362+AY362+BA362+BC362</f>
        <v>30280208.859694004</v>
      </c>
      <c r="BG362" s="6">
        <f>AH362+AJ362+AL362+AN362+AP362+AR362+AT362+AV362+AX362+AZ362+BB362</f>
        <v>22050061.56270677</v>
      </c>
      <c r="BJ362" s="52"/>
      <c r="BK362" s="6">
        <f t="shared" si="10"/>
        <v>54866396.86983201</v>
      </c>
      <c r="BL362" s="6">
        <f t="shared" si="11"/>
        <v>47314849.24191439</v>
      </c>
    </row>
    <row r="363" spans="1:64" ht="12.75">
      <c r="A363" t="s">
        <v>996</v>
      </c>
      <c r="B363" t="s">
        <v>362</v>
      </c>
      <c r="K363"/>
      <c r="L363"/>
      <c r="V363"/>
      <c r="X363"/>
      <c r="Z363" s="12">
        <f>Z364+Z365</f>
        <v>29070015.433579005</v>
      </c>
      <c r="AC363" s="12">
        <f>AC364+AC365</f>
        <v>29872372.547456976</v>
      </c>
      <c r="AF363" s="52"/>
      <c r="AG363"/>
      <c r="AO363"/>
      <c r="AQ363"/>
      <c r="AR363"/>
      <c r="AU363"/>
      <c r="AW363"/>
      <c r="BD363" s="1">
        <f>BD364+BD365</f>
        <v>35811622.211582005</v>
      </c>
      <c r="BG363" s="1">
        <f>BG364+BG365</f>
        <v>25934538.038551487</v>
      </c>
      <c r="BJ363" s="52"/>
      <c r="BK363" s="1">
        <f t="shared" si="10"/>
        <v>64881637.64516101</v>
      </c>
      <c r="BL363" s="1">
        <f t="shared" si="11"/>
        <v>55806910.58600846</v>
      </c>
    </row>
    <row r="364" spans="1:64" ht="12.75">
      <c r="A364" s="3" t="s">
        <v>997</v>
      </c>
      <c r="B364" s="3" t="s">
        <v>363</v>
      </c>
      <c r="C364" s="3" t="s">
        <v>1348</v>
      </c>
      <c r="D364" s="3"/>
      <c r="E364" s="4"/>
      <c r="F364" s="4">
        <v>4998518.311329</v>
      </c>
      <c r="G364" s="4">
        <f>F364*RPI_inc</f>
        <v>5136481.661747847</v>
      </c>
      <c r="H364" s="4"/>
      <c r="I364" s="4"/>
      <c r="J364" s="4">
        <v>154150.774116</v>
      </c>
      <c r="K364" s="4">
        <f>J364*RPI_inc</f>
        <v>158405.46639521018</v>
      </c>
      <c r="L364" s="3"/>
      <c r="M364" s="4"/>
      <c r="N364" s="4"/>
      <c r="O364" s="4"/>
      <c r="P364" s="4"/>
      <c r="Q364" s="4"/>
      <c r="R364" s="4"/>
      <c r="S364" s="4"/>
      <c r="T364" s="4">
        <v>83819.070189</v>
      </c>
      <c r="U364" s="4">
        <f>T364*RPI_inc</f>
        <v>86132.54771014013</v>
      </c>
      <c r="V364" s="3"/>
      <c r="W364" s="4"/>
      <c r="X364" s="3"/>
      <c r="Y364" s="4"/>
      <c r="Z364" s="13">
        <f>D364+F364+H364+J364+L364+N364+P364+R364+T364+V364+X364</f>
        <v>5236488.155634</v>
      </c>
      <c r="AC364" s="13">
        <f>E364+G364+I364+K364+M364+O364+Q364+S364+U364+W364+Y364</f>
        <v>5381019.675853197</v>
      </c>
      <c r="AF364" s="51"/>
      <c r="AG364" s="3"/>
      <c r="AH364" s="4"/>
      <c r="AI364" s="4">
        <v>5522257.12196</v>
      </c>
      <c r="AJ364" s="4">
        <f>AI364/$AI$680*$AJ$680</f>
        <v>3667987.2533751945</v>
      </c>
      <c r="AK364" s="4"/>
      <c r="AL364" s="4"/>
      <c r="AM364" s="4">
        <v>222645.462354</v>
      </c>
      <c r="AN364" s="4">
        <f>AM364/$AM$680*$AN$680</f>
        <v>218264.62861710673</v>
      </c>
      <c r="AO364" s="3"/>
      <c r="AP364" s="4"/>
      <c r="AQ364" s="4"/>
      <c r="AR364" s="4"/>
      <c r="AS364" s="4">
        <v>118904.035866</v>
      </c>
      <c r="AT364" s="4">
        <f>AS364/$AS$680*$AT$680</f>
        <v>116521.96799258117</v>
      </c>
      <c r="AU364" s="3"/>
      <c r="AV364" s="4"/>
      <c r="AW364" s="3"/>
      <c r="AX364" s="4"/>
      <c r="AY364" s="4">
        <v>127282.165207</v>
      </c>
      <c r="AZ364" s="4">
        <f>AY364/$AY$680*$AZ$680</f>
        <v>127282.16520691961</v>
      </c>
      <c r="BA364" s="4"/>
      <c r="BB364" s="4"/>
      <c r="BC364" s="4">
        <v>15340.758848</v>
      </c>
      <c r="BD364" s="4">
        <f>AG364+AI364+AK364+AM364+AO364+AQ364+AS364+AU364+AW364+AY364+BA364+BC364</f>
        <v>6006429.544235</v>
      </c>
      <c r="BG364" s="4">
        <f>AH364+AJ364+AL364+AN364+AP364+AR364+AT364+AV364+AX364+AZ364+BB364</f>
        <v>4130056.015191802</v>
      </c>
      <c r="BJ364" s="52"/>
      <c r="BK364" s="4">
        <f t="shared" si="10"/>
        <v>11242917.699869</v>
      </c>
      <c r="BL364" s="4">
        <f t="shared" si="11"/>
        <v>9511075.691045</v>
      </c>
    </row>
    <row r="365" spans="1:64" ht="12.75">
      <c r="A365" s="5" t="s">
        <v>998</v>
      </c>
      <c r="B365" s="5" t="s">
        <v>364</v>
      </c>
      <c r="C365" s="5" t="s">
        <v>1348</v>
      </c>
      <c r="D365" s="6">
        <v>19346185.079698</v>
      </c>
      <c r="E365" s="6">
        <f>D365*RPI_inc</f>
        <v>19880156.217778835</v>
      </c>
      <c r="F365" s="6"/>
      <c r="G365" s="6"/>
      <c r="H365" s="6"/>
      <c r="I365" s="6"/>
      <c r="J365" s="6">
        <v>722751.09182</v>
      </c>
      <c r="K365" s="6">
        <f>J365*RPI_inc</f>
        <v>742699.6357555839</v>
      </c>
      <c r="L365" s="6">
        <v>2146887.368953</v>
      </c>
      <c r="M365" s="6">
        <f>L365*RPI_inc</f>
        <v>2206143.283595015</v>
      </c>
      <c r="N365" s="6"/>
      <c r="O365" s="6"/>
      <c r="P365" s="6"/>
      <c r="Q365" s="6"/>
      <c r="R365" s="6"/>
      <c r="S365" s="6"/>
      <c r="T365" s="6"/>
      <c r="U365" s="6"/>
      <c r="V365" s="6">
        <v>52864.963948</v>
      </c>
      <c r="W365" s="6">
        <f>V365*RPI_inc</f>
        <v>54324.08184890021</v>
      </c>
      <c r="X365" s="6">
        <v>1564838.773526</v>
      </c>
      <c r="Y365" s="6">
        <f>X365*RPI_inc</f>
        <v>1608029.6526254439</v>
      </c>
      <c r="Z365" s="14">
        <f>D365+F365+H365+J365+L365+N365+P365+R365+T365+V365+X365</f>
        <v>23833527.277945004</v>
      </c>
      <c r="AC365" s="14">
        <f>E365+G365+I365+K365+M365+O365+Q365+S365+U365+W365+Y365</f>
        <v>24491352.87160378</v>
      </c>
      <c r="AF365" s="51"/>
      <c r="AG365" s="6">
        <v>23116013.915391</v>
      </c>
      <c r="AH365" s="6">
        <f>AG365/$AG$680*$AH$680</f>
        <v>15726051.411225894</v>
      </c>
      <c r="AI365" s="6"/>
      <c r="AJ365" s="6"/>
      <c r="AK365" s="6"/>
      <c r="AL365" s="6"/>
      <c r="AM365" s="6">
        <v>1043895.185917</v>
      </c>
      <c r="AN365" s="6">
        <f>AM365/$AM$680*$AN$680</f>
        <v>1023355.215329257</v>
      </c>
      <c r="AO365" s="6">
        <v>2715636.087603</v>
      </c>
      <c r="AP365" s="6">
        <f>AO365/$AO$680*$AP$680</f>
        <v>2241224.1225752262</v>
      </c>
      <c r="AQ365" s="6"/>
      <c r="AR365" s="6"/>
      <c r="AS365" s="6"/>
      <c r="AT365" s="6"/>
      <c r="AU365" s="6">
        <v>74993.167648</v>
      </c>
      <c r="AV365" s="6">
        <f>AU365/$AU$680*$AV$680</f>
        <v>73490.78827655168</v>
      </c>
      <c r="AW365" s="6">
        <v>2313887.85677</v>
      </c>
      <c r="AX365" s="6">
        <f>AW365/$AW$680*$AX$680</f>
        <v>2269416.47468905</v>
      </c>
      <c r="AY365" s="6">
        <v>470944.011264</v>
      </c>
      <c r="AZ365" s="6">
        <f>AY365/$AY$680*$AZ$680</f>
        <v>470944.0112637026</v>
      </c>
      <c r="BA365" s="6"/>
      <c r="BB365" s="6"/>
      <c r="BC365" s="6">
        <v>69822.442754</v>
      </c>
      <c r="BD365" s="6">
        <f>AG365+AI365+AK365+AM365+AO365+AQ365+AS365+AU365+AW365+AY365+BA365+BC365</f>
        <v>29805192.667347003</v>
      </c>
      <c r="BG365" s="6">
        <f>AH365+AJ365+AL365+AN365+AP365+AR365+AT365+AV365+AX365+AZ365+BB365</f>
        <v>21804482.023359686</v>
      </c>
      <c r="BJ365" s="52"/>
      <c r="BK365" s="6">
        <f t="shared" si="10"/>
        <v>53638719.94529201</v>
      </c>
      <c r="BL365" s="6">
        <f t="shared" si="11"/>
        <v>46295834.894963466</v>
      </c>
    </row>
    <row r="366" spans="1:64" ht="12.75">
      <c r="A366" t="s">
        <v>999</v>
      </c>
      <c r="B366" t="s">
        <v>365</v>
      </c>
      <c r="K366"/>
      <c r="L366"/>
      <c r="V366"/>
      <c r="X366"/>
      <c r="Z366" s="12">
        <f>Z367+Z368</f>
        <v>42939650.960943006</v>
      </c>
      <c r="AC366" s="12">
        <f>AC367+AC368</f>
        <v>44124821.7942599</v>
      </c>
      <c r="AF366" s="52"/>
      <c r="AG366"/>
      <c r="AO366"/>
      <c r="AQ366"/>
      <c r="AR366"/>
      <c r="AU366"/>
      <c r="AW366"/>
      <c r="BD366" s="1">
        <f>BD367+BD368</f>
        <v>52391217.666516</v>
      </c>
      <c r="BG366" s="1">
        <f>BG367+BG368</f>
        <v>38263448.75097906</v>
      </c>
      <c r="BJ366" s="52"/>
      <c r="BK366" s="1">
        <f t="shared" si="10"/>
        <v>95330868.627459</v>
      </c>
      <c r="BL366" s="1">
        <f t="shared" si="11"/>
        <v>82388270.54523896</v>
      </c>
    </row>
    <row r="367" spans="1:64" ht="12.75">
      <c r="A367" s="3" t="s">
        <v>1000</v>
      </c>
      <c r="B367" s="3" t="s">
        <v>366</v>
      </c>
      <c r="C367" s="3" t="s">
        <v>1348</v>
      </c>
      <c r="D367" s="3"/>
      <c r="E367" s="4"/>
      <c r="F367" s="4">
        <v>7338687.658383</v>
      </c>
      <c r="G367" s="4">
        <f>F367*RPI_inc</f>
        <v>7541241.670185503</v>
      </c>
      <c r="H367" s="4"/>
      <c r="I367" s="4"/>
      <c r="J367" s="4">
        <v>205818.338217</v>
      </c>
      <c r="K367" s="4">
        <f>J367*RPI_inc</f>
        <v>211499.09914443313</v>
      </c>
      <c r="L367" s="3"/>
      <c r="M367" s="4"/>
      <c r="N367" s="4"/>
      <c r="O367" s="4"/>
      <c r="P367" s="4"/>
      <c r="Q367" s="4"/>
      <c r="R367" s="4"/>
      <c r="S367" s="4"/>
      <c r="T367" s="4">
        <v>61140.082111</v>
      </c>
      <c r="U367" s="4">
        <f>T367*RPI_inc</f>
        <v>62827.600300900216</v>
      </c>
      <c r="V367" s="3"/>
      <c r="W367" s="4"/>
      <c r="X367" s="3"/>
      <c r="Y367" s="4"/>
      <c r="Z367" s="13">
        <f>D367+F367+H367+J367+L367+N367+P367+R367+T367+V367+X367</f>
        <v>7605646.078711</v>
      </c>
      <c r="AC367" s="13">
        <f>E367+G367+I367+K367+M367+O367+Q367+S367+U367+W367+Y367</f>
        <v>7815568.369630836</v>
      </c>
      <c r="AF367" s="51"/>
      <c r="AG367" s="3"/>
      <c r="AH367" s="4"/>
      <c r="AI367" s="4">
        <v>8107626.633176</v>
      </c>
      <c r="AJ367" s="4">
        <f>AI367/$AI$680*$AJ$680</f>
        <v>5385238.406838207</v>
      </c>
      <c r="AK367" s="4"/>
      <c r="AL367" s="4"/>
      <c r="AM367" s="4">
        <v>297270.768415</v>
      </c>
      <c r="AN367" s="4">
        <f>AM367/$AM$680*$AN$680</f>
        <v>291421.58650266443</v>
      </c>
      <c r="AO367" s="3"/>
      <c r="AP367" s="4"/>
      <c r="AQ367" s="4"/>
      <c r="AR367" s="4"/>
      <c r="AS367" s="4">
        <v>86732.082565</v>
      </c>
      <c r="AT367" s="4">
        <f>AS367/$AS$680*$AT$680</f>
        <v>84994.53256538832</v>
      </c>
      <c r="AU367" s="3"/>
      <c r="AV367" s="4"/>
      <c r="AW367" s="3"/>
      <c r="AX367" s="4"/>
      <c r="AY367" s="4"/>
      <c r="AZ367" s="4"/>
      <c r="BA367" s="4"/>
      <c r="BB367" s="4"/>
      <c r="BC367" s="4">
        <v>22281.418178</v>
      </c>
      <c r="BD367" s="4">
        <f>AG367+AI367+AK367+AM367+AO367+AQ367+AS367+AU367+AW367+AY367+BA367+BC367</f>
        <v>8513910.902333999</v>
      </c>
      <c r="BG367" s="4">
        <f>AH367+AJ367+AL367+AN367+AP367+AR367+AT367+AV367+AX367+AZ367+BB367</f>
        <v>5761654.525906259</v>
      </c>
      <c r="BJ367" s="52"/>
      <c r="BK367" s="4">
        <f t="shared" si="10"/>
        <v>16119556.981045</v>
      </c>
      <c r="BL367" s="4">
        <f t="shared" si="11"/>
        <v>13577222.895537095</v>
      </c>
    </row>
    <row r="368" spans="1:64" ht="12.75">
      <c r="A368" s="5" t="s">
        <v>1001</v>
      </c>
      <c r="B368" s="5" t="s">
        <v>367</v>
      </c>
      <c r="C368" s="5" t="s">
        <v>1348</v>
      </c>
      <c r="D368" s="6">
        <v>27191721.107783</v>
      </c>
      <c r="E368" s="6">
        <f>D368*RPI_inc</f>
        <v>27942235.70311459</v>
      </c>
      <c r="F368" s="6"/>
      <c r="G368" s="6"/>
      <c r="H368" s="6"/>
      <c r="I368" s="6"/>
      <c r="J368" s="6">
        <v>797342.411762</v>
      </c>
      <c r="K368" s="6">
        <f>J368*RPI_inc</f>
        <v>819349.7394751762</v>
      </c>
      <c r="L368" s="6">
        <v>3395131.508481</v>
      </c>
      <c r="M368" s="6">
        <f>L368*RPI_inc</f>
        <v>3488840.0214539366</v>
      </c>
      <c r="N368" s="6"/>
      <c r="O368" s="6"/>
      <c r="P368" s="6"/>
      <c r="Q368" s="6"/>
      <c r="R368" s="6"/>
      <c r="S368" s="6"/>
      <c r="T368" s="6"/>
      <c r="U368" s="6"/>
      <c r="V368" s="6">
        <v>53720.252271</v>
      </c>
      <c r="W368" s="6">
        <f>V368*RPI_inc</f>
        <v>55202.97685597452</v>
      </c>
      <c r="X368" s="6">
        <v>3896089.601935</v>
      </c>
      <c r="Y368" s="6">
        <f>X368*RPI_inc</f>
        <v>4003624.9837293844</v>
      </c>
      <c r="Z368" s="14">
        <f>D368+F368+H368+J368+L368+N368+P368+R368+T368+V368+X368</f>
        <v>35334004.882232</v>
      </c>
      <c r="AC368" s="14">
        <f>E368+G368+I368+K368+M368+O368+Q368+S368+U368+W368+Y368</f>
        <v>36309253.42462906</v>
      </c>
      <c r="AF368" s="51"/>
      <c r="AG368" s="6">
        <v>32490343.751057</v>
      </c>
      <c r="AH368" s="6">
        <f>AG368/$AG$680*$AH$680</f>
        <v>22103500.11328421</v>
      </c>
      <c r="AI368" s="6"/>
      <c r="AJ368" s="6"/>
      <c r="AK368" s="6"/>
      <c r="AL368" s="6"/>
      <c r="AM368" s="6">
        <v>1151630.09034</v>
      </c>
      <c r="AN368" s="6">
        <f>AM368/$AM$680*$AN$680</f>
        <v>1128970.297955993</v>
      </c>
      <c r="AO368" s="6">
        <v>4294562.341705</v>
      </c>
      <c r="AP368" s="6">
        <f>AO368/$AO$680*$AP$680</f>
        <v>3544317.576302401</v>
      </c>
      <c r="AQ368" s="6"/>
      <c r="AR368" s="6"/>
      <c r="AS368" s="6"/>
      <c r="AT368" s="6"/>
      <c r="AU368" s="6">
        <v>76206.462348</v>
      </c>
      <c r="AV368" s="6">
        <f>AU368/$AU$680*$AV$680</f>
        <v>74679.7763765515</v>
      </c>
      <c r="AW368" s="6">
        <v>5761050.001649</v>
      </c>
      <c r="AX368" s="6">
        <f>AW368/$AW$680*$AX$680</f>
        <v>5650326.461153642</v>
      </c>
      <c r="AY368" s="6"/>
      <c r="AZ368" s="6"/>
      <c r="BA368" s="6"/>
      <c r="BB368" s="6"/>
      <c r="BC368" s="6">
        <v>103514.117083</v>
      </c>
      <c r="BD368" s="6">
        <f>AG368+AI368+AK368+AM368+AO368+AQ368+AS368+AU368+AW368+AY368+BA368+BC368</f>
        <v>43877306.764182</v>
      </c>
      <c r="BG368" s="6">
        <f>AH368+AJ368+AL368+AN368+AP368+AR368+AT368+AV368+AX368+AZ368+BB368</f>
        <v>32501794.2250728</v>
      </c>
      <c r="BJ368" s="52"/>
      <c r="BK368" s="6">
        <f t="shared" si="10"/>
        <v>79211311.64641401</v>
      </c>
      <c r="BL368" s="6">
        <f t="shared" si="11"/>
        <v>68811047.64970186</v>
      </c>
    </row>
    <row r="369" spans="1:64" ht="12.75">
      <c r="A369" t="s">
        <v>1002</v>
      </c>
      <c r="B369" t="s">
        <v>368</v>
      </c>
      <c r="K369"/>
      <c r="L369"/>
      <c r="V369"/>
      <c r="X369"/>
      <c r="Z369" s="12">
        <f>Z370+Z371</f>
        <v>39690727.238079</v>
      </c>
      <c r="AC369" s="12">
        <f>AC370+AC371</f>
        <v>40786225.017473966</v>
      </c>
      <c r="AF369" s="52"/>
      <c r="AG369"/>
      <c r="AO369"/>
      <c r="AQ369"/>
      <c r="AR369"/>
      <c r="AU369"/>
      <c r="AW369"/>
      <c r="BD369" s="1">
        <f>BD370+BD371</f>
        <v>48342333.07046601</v>
      </c>
      <c r="BG369" s="1">
        <f>BG370+BG371</f>
        <v>34538277.56262401</v>
      </c>
      <c r="BJ369" s="52"/>
      <c r="BK369" s="1">
        <f t="shared" si="10"/>
        <v>88033060.30854501</v>
      </c>
      <c r="BL369" s="1">
        <f t="shared" si="11"/>
        <v>75324502.58009797</v>
      </c>
    </row>
    <row r="370" spans="1:64" ht="12.75">
      <c r="A370" s="3" t="s">
        <v>1003</v>
      </c>
      <c r="B370" s="3" t="s">
        <v>369</v>
      </c>
      <c r="C370" s="3" t="s">
        <v>1348</v>
      </c>
      <c r="D370" s="3"/>
      <c r="E370" s="4"/>
      <c r="F370" s="4">
        <v>6493669.510991</v>
      </c>
      <c r="G370" s="4">
        <f>F370*RPI_inc</f>
        <v>6672900.3042879915</v>
      </c>
      <c r="H370" s="4"/>
      <c r="I370" s="4"/>
      <c r="J370" s="4">
        <v>92319.675205</v>
      </c>
      <c r="K370" s="4">
        <f>J370*RPI_inc</f>
        <v>94867.7766437792</v>
      </c>
      <c r="L370" s="3"/>
      <c r="M370" s="4"/>
      <c r="N370" s="4"/>
      <c r="O370" s="4"/>
      <c r="P370" s="4"/>
      <c r="Q370" s="4"/>
      <c r="R370" s="4"/>
      <c r="S370" s="4"/>
      <c r="T370" s="4">
        <v>44130.841053</v>
      </c>
      <c r="U370" s="4">
        <f>T370*RPI_inc</f>
        <v>45348.88974448407</v>
      </c>
      <c r="V370" s="3"/>
      <c r="W370" s="4"/>
      <c r="X370" s="3"/>
      <c r="Y370" s="4"/>
      <c r="Z370" s="13">
        <f>D370+F370+H370+J370+L370+N370+P370+R370+T370+V370+X370</f>
        <v>6630120.027248999</v>
      </c>
      <c r="AC370" s="13">
        <f>E370+G370+I370+K370+M370+O370+Q370+S370+U370+W370+Y370</f>
        <v>6813116.9706762545</v>
      </c>
      <c r="AF370" s="51"/>
      <c r="AG370" s="3"/>
      <c r="AH370" s="4"/>
      <c r="AI370" s="4">
        <v>7174068.488146</v>
      </c>
      <c r="AJ370" s="4">
        <f>AI370/$AI$680*$AJ$680</f>
        <v>4765151.492985984</v>
      </c>
      <c r="AK370" s="4"/>
      <c r="AL370" s="4"/>
      <c r="AM370" s="4">
        <v>133340.600385</v>
      </c>
      <c r="AN370" s="4">
        <f>AM370/$AM$680*$AN$680</f>
        <v>130716.95382832579</v>
      </c>
      <c r="AO370" s="3"/>
      <c r="AP370" s="4"/>
      <c r="AQ370" s="4"/>
      <c r="AR370" s="4"/>
      <c r="AS370" s="4">
        <v>62603.11759</v>
      </c>
      <c r="AT370" s="4">
        <f>AS370/$AS$680*$AT$680</f>
        <v>61348.95599572865</v>
      </c>
      <c r="AU370" s="3"/>
      <c r="AV370" s="4"/>
      <c r="AW370" s="3"/>
      <c r="AX370" s="4"/>
      <c r="AY370" s="4"/>
      <c r="AZ370" s="4"/>
      <c r="BA370" s="4">
        <v>90290.962356</v>
      </c>
      <c r="BB370" s="4">
        <f>BA370/$BA$680*$BB$680</f>
        <v>90290.962356</v>
      </c>
      <c r="BC370" s="4">
        <v>19423.527649</v>
      </c>
      <c r="BD370" s="4">
        <f>AG370+AI370+AK370+AM370+AO370+AQ370+AS370+AU370+AW370+AY370+BA370+BC370</f>
        <v>7479726.696126</v>
      </c>
      <c r="BG370" s="4">
        <f>AH370+AJ370+AL370+AN370+AP370+AR370+AT370+AV370+AX370+AZ370+BB370</f>
        <v>5047508.365166038</v>
      </c>
      <c r="BJ370" s="52"/>
      <c r="BK370" s="4">
        <f t="shared" si="10"/>
        <v>14109846.723375</v>
      </c>
      <c r="BL370" s="4">
        <f t="shared" si="11"/>
        <v>11860625.335842293</v>
      </c>
    </row>
    <row r="371" spans="1:64" ht="12.75">
      <c r="A371" s="5" t="s">
        <v>1004</v>
      </c>
      <c r="B371" s="5" t="s">
        <v>370</v>
      </c>
      <c r="C371" s="5" t="s">
        <v>1348</v>
      </c>
      <c r="D371" s="6">
        <v>27320734.447386</v>
      </c>
      <c r="E371" s="6">
        <f>D371*RPI_inc</f>
        <v>28074809.9204561</v>
      </c>
      <c r="F371" s="6"/>
      <c r="G371" s="6"/>
      <c r="H371" s="6"/>
      <c r="I371" s="6"/>
      <c r="J371" s="6">
        <v>419756.512985</v>
      </c>
      <c r="K371" s="6">
        <f>J371*RPI_inc</f>
        <v>431342.14922450104</v>
      </c>
      <c r="L371" s="6">
        <v>3509268.860263</v>
      </c>
      <c r="M371" s="6">
        <f>L371*RPI_inc</f>
        <v>3606127.661077053</v>
      </c>
      <c r="N371" s="6"/>
      <c r="O371" s="6"/>
      <c r="P371" s="6"/>
      <c r="Q371" s="6"/>
      <c r="R371" s="6"/>
      <c r="S371" s="6"/>
      <c r="T371" s="6"/>
      <c r="U371" s="6"/>
      <c r="V371" s="6">
        <v>48425.610273</v>
      </c>
      <c r="W371" s="6">
        <f>V371*RPI_inc</f>
        <v>49762.19824231847</v>
      </c>
      <c r="X371" s="6">
        <v>1762421.779923</v>
      </c>
      <c r="Y371" s="6">
        <f>X371*RPI_inc</f>
        <v>1811066.1177977324</v>
      </c>
      <c r="Z371" s="14">
        <f>D371+F371+H371+J371+L371+N371+P371+R371+T371+V371+X371</f>
        <v>33060607.21083</v>
      </c>
      <c r="AC371" s="14">
        <f>E371+G371+I371+K371+M371+O371+Q371+S371+U371+W371+Y371</f>
        <v>33973108.04679771</v>
      </c>
      <c r="AF371" s="51"/>
      <c r="AG371" s="6">
        <v>32644496.838151</v>
      </c>
      <c r="AH371" s="6">
        <f>AG371/$AG$680*$AH$680</f>
        <v>22208371.973186724</v>
      </c>
      <c r="AI371" s="6"/>
      <c r="AJ371" s="6"/>
      <c r="AK371" s="6"/>
      <c r="AL371" s="6"/>
      <c r="AM371" s="6">
        <v>606269.306434</v>
      </c>
      <c r="AN371" s="6">
        <f>AM371/$AM$680*$AN$680</f>
        <v>594340.1837688094</v>
      </c>
      <c r="AO371" s="6">
        <v>4438936.711747</v>
      </c>
      <c r="AP371" s="6">
        <f>AO371/$AO$680*$AP$680</f>
        <v>3663470.2574355123</v>
      </c>
      <c r="AQ371" s="6"/>
      <c r="AR371" s="6"/>
      <c r="AS371" s="6"/>
      <c r="AT371" s="6"/>
      <c r="AU371" s="6">
        <v>68695.590395</v>
      </c>
      <c r="AV371" s="6">
        <f>AU371/$AU$680*$AV$680</f>
        <v>67319.37385213654</v>
      </c>
      <c r="AW371" s="6">
        <v>2606048.894022</v>
      </c>
      <c r="AX371" s="6">
        <f>AW371/$AW$680*$AX$680</f>
        <v>2555962.3715707916</v>
      </c>
      <c r="AY371" s="6"/>
      <c r="AZ371" s="6"/>
      <c r="BA371" s="6">
        <v>401305.037644</v>
      </c>
      <c r="BB371" s="6">
        <f>BA371/$BA$680*$BB$680</f>
        <v>401305.037644</v>
      </c>
      <c r="BC371" s="6">
        <v>96853.995947</v>
      </c>
      <c r="BD371" s="6">
        <f>AG371+AI371+AK371+AM371+AO371+AQ371+AS371+AU371+AW371+AY371+BA371+BC371</f>
        <v>40862606.37434001</v>
      </c>
      <c r="BG371" s="6">
        <f>AH371+AJ371+AL371+AN371+AP371+AR371+AT371+AV371+AX371+AZ371+BB371</f>
        <v>29490769.197457973</v>
      </c>
      <c r="BJ371" s="52"/>
      <c r="BK371" s="6">
        <f t="shared" si="10"/>
        <v>73923213.58517002</v>
      </c>
      <c r="BL371" s="6">
        <f t="shared" si="11"/>
        <v>63463877.24425568</v>
      </c>
    </row>
    <row r="372" spans="1:64" ht="12.75">
      <c r="A372" t="s">
        <v>1005</v>
      </c>
      <c r="B372" t="s">
        <v>371</v>
      </c>
      <c r="K372"/>
      <c r="L372"/>
      <c r="V372"/>
      <c r="X372"/>
      <c r="Z372" s="12">
        <f>Z373+Z374</f>
        <v>43022018.375231</v>
      </c>
      <c r="AC372" s="12">
        <f>AC373+AC374</f>
        <v>44209462.61913334</v>
      </c>
      <c r="AF372" s="52"/>
      <c r="AG372"/>
      <c r="AO372"/>
      <c r="AQ372"/>
      <c r="AR372"/>
      <c r="AU372"/>
      <c r="AW372"/>
      <c r="BD372" s="1">
        <f>BD373+BD374</f>
        <v>52538932.61708599</v>
      </c>
      <c r="BG372" s="1">
        <f>BG373+BG374</f>
        <v>37464756.360159695</v>
      </c>
      <c r="BJ372" s="52"/>
      <c r="BK372" s="1">
        <f t="shared" si="10"/>
        <v>95560950.99231699</v>
      </c>
      <c r="BL372" s="1">
        <f t="shared" si="11"/>
        <v>81674218.97929303</v>
      </c>
    </row>
    <row r="373" spans="1:64" ht="12.75">
      <c r="A373" s="3" t="s">
        <v>1006</v>
      </c>
      <c r="B373" s="3" t="s">
        <v>372</v>
      </c>
      <c r="C373" s="3" t="s">
        <v>1348</v>
      </c>
      <c r="D373" s="3"/>
      <c r="E373" s="4"/>
      <c r="F373" s="4">
        <v>6026226.897491</v>
      </c>
      <c r="G373" s="4">
        <f>F373*RPI_inc</f>
        <v>6192555.877676526</v>
      </c>
      <c r="H373" s="4"/>
      <c r="I373" s="4"/>
      <c r="J373" s="4">
        <v>94823.525866</v>
      </c>
      <c r="K373" s="4">
        <f>J373*RPI_inc</f>
        <v>97440.73570943523</v>
      </c>
      <c r="L373" s="3"/>
      <c r="M373" s="4"/>
      <c r="N373" s="4"/>
      <c r="O373" s="4"/>
      <c r="P373" s="4"/>
      <c r="Q373" s="4"/>
      <c r="R373" s="4"/>
      <c r="S373" s="4"/>
      <c r="T373" s="4">
        <v>214020.8334</v>
      </c>
      <c r="U373" s="4">
        <f>T373*RPI_inc</f>
        <v>219927.99016050957</v>
      </c>
      <c r="V373" s="3"/>
      <c r="W373" s="4"/>
      <c r="X373" s="3"/>
      <c r="Y373" s="4"/>
      <c r="Z373" s="13">
        <f>D373+F373+H373+J373+L373+N373+P373+R373+T373+V373+X373</f>
        <v>6335071.2567569995</v>
      </c>
      <c r="AC373" s="13">
        <f>E373+G373+I373+K373+M373+O373+Q373+S373+U373+W373+Y373</f>
        <v>6509924.603546471</v>
      </c>
      <c r="AF373" s="51"/>
      <c r="AG373" s="3"/>
      <c r="AH373" s="4"/>
      <c r="AI373" s="4">
        <v>6657647.792906</v>
      </c>
      <c r="AJ373" s="4">
        <f>AI373/$AI$680*$AJ$680</f>
        <v>4422135.134695307</v>
      </c>
      <c r="AK373" s="4"/>
      <c r="AL373" s="4"/>
      <c r="AM373" s="4">
        <v>136957.001219</v>
      </c>
      <c r="AN373" s="4">
        <f>AM373/$AM$680*$AN$680</f>
        <v>134262.1973586367</v>
      </c>
      <c r="AO373" s="3"/>
      <c r="AP373" s="4"/>
      <c r="AQ373" s="4"/>
      <c r="AR373" s="4"/>
      <c r="AS373" s="4">
        <v>303605.620932</v>
      </c>
      <c r="AT373" s="4">
        <f>AS373/$AS$680*$AT$680</f>
        <v>297523.32784123794</v>
      </c>
      <c r="AU373" s="3"/>
      <c r="AV373" s="4"/>
      <c r="AW373" s="3"/>
      <c r="AX373" s="4"/>
      <c r="AY373" s="4"/>
      <c r="AZ373" s="4"/>
      <c r="BA373" s="4">
        <v>90567.013278</v>
      </c>
      <c r="BB373" s="4">
        <f>BA373/$BA$680*$BB$680</f>
        <v>90567.013278</v>
      </c>
      <c r="BC373" s="4">
        <v>18559.155974</v>
      </c>
      <c r="BD373" s="4">
        <f>AG373+AI373+AK373+AM373+AO373+AQ373+AS373+AU373+AW373+AY373+BA373+BC373</f>
        <v>7207336.584309</v>
      </c>
      <c r="BG373" s="4">
        <f>AH373+AJ373+AL373+AN373+AP373+AR373+AT373+AV373+AX373+AZ373+BB373</f>
        <v>4944487.673173183</v>
      </c>
      <c r="BJ373" s="52"/>
      <c r="BK373" s="4">
        <f t="shared" si="10"/>
        <v>13542407.841066</v>
      </c>
      <c r="BL373" s="4">
        <f t="shared" si="11"/>
        <v>11454412.276719654</v>
      </c>
    </row>
    <row r="374" spans="1:64" ht="12.75">
      <c r="A374" s="5" t="s">
        <v>1007</v>
      </c>
      <c r="B374" s="5" t="s">
        <v>373</v>
      </c>
      <c r="C374" s="5" t="s">
        <v>1348</v>
      </c>
      <c r="D374" s="6">
        <v>31603692.023291</v>
      </c>
      <c r="E374" s="6">
        <f>D374*RPI_inc</f>
        <v>32475980.762787353</v>
      </c>
      <c r="F374" s="6"/>
      <c r="G374" s="6"/>
      <c r="H374" s="6"/>
      <c r="I374" s="6"/>
      <c r="J374" s="6">
        <v>514561.665763</v>
      </c>
      <c r="K374" s="6">
        <f>J374*RPI_inc</f>
        <v>528764.004733104</v>
      </c>
      <c r="L374" s="6">
        <v>2530336.494413</v>
      </c>
      <c r="M374" s="6">
        <f>L374*RPI_inc</f>
        <v>2600175.9305645265</v>
      </c>
      <c r="N374" s="6"/>
      <c r="O374" s="6"/>
      <c r="P374" s="6"/>
      <c r="Q374" s="6"/>
      <c r="R374" s="6"/>
      <c r="S374" s="6"/>
      <c r="T374" s="6"/>
      <c r="U374" s="6"/>
      <c r="V374" s="6">
        <v>47488.86592</v>
      </c>
      <c r="W374" s="6">
        <f>V374*RPI_inc</f>
        <v>48799.59894963906</v>
      </c>
      <c r="X374" s="6">
        <v>1990868.069087</v>
      </c>
      <c r="Y374" s="6">
        <f>X374*RPI_inc</f>
        <v>2045817.7185522465</v>
      </c>
      <c r="Z374" s="14">
        <f>D374+F374+H374+J374+L374+N374+P374+R374+T374+V374+X374</f>
        <v>36686947.118474</v>
      </c>
      <c r="AC374" s="14">
        <f>E374+G374+I374+K374+M374+O374+Q374+S374+U374+W374+Y374</f>
        <v>37699538.01558687</v>
      </c>
      <c r="AF374" s="51"/>
      <c r="AG374" s="6">
        <v>37762038.436963</v>
      </c>
      <c r="AH374" s="6">
        <f>AG374/$AG$680*$AH$680</f>
        <v>25689885.809290648</v>
      </c>
      <c r="AI374" s="6"/>
      <c r="AJ374" s="6"/>
      <c r="AK374" s="6"/>
      <c r="AL374" s="6"/>
      <c r="AM374" s="6">
        <v>743199.770747</v>
      </c>
      <c r="AN374" s="6">
        <f>AM374/$AM$680*$AN$680</f>
        <v>728576.366368953</v>
      </c>
      <c r="AO374" s="6">
        <v>3200667.718939</v>
      </c>
      <c r="AP374" s="6">
        <f>AO374/$AO$680*$AP$680</f>
        <v>2641522.453167</v>
      </c>
      <c r="AQ374" s="6"/>
      <c r="AR374" s="6"/>
      <c r="AS374" s="6"/>
      <c r="AT374" s="6"/>
      <c r="AU374" s="6">
        <v>67366.743819</v>
      </c>
      <c r="AV374" s="6">
        <f>AU374/$AU$680*$AV$680</f>
        <v>66017.14879041865</v>
      </c>
      <c r="AW374" s="6">
        <v>2943846.693618</v>
      </c>
      <c r="AX374" s="6">
        <f>AW374/$AW$680*$AX$680</f>
        <v>2887267.9226474934</v>
      </c>
      <c r="AY374" s="6"/>
      <c r="AZ374" s="6"/>
      <c r="BA374" s="6">
        <v>506998.986722</v>
      </c>
      <c r="BB374" s="6">
        <f>BA374/$BA$680*$BB$680</f>
        <v>506998.986722</v>
      </c>
      <c r="BC374" s="6">
        <v>107477.681969</v>
      </c>
      <c r="BD374" s="6">
        <f>AG374+AI374+AK374+AM374+AO374+AQ374+AS374+AU374+AW374+AY374+BA374+BC374</f>
        <v>45331596.032777</v>
      </c>
      <c r="BG374" s="6">
        <f>AH374+AJ374+AL374+AN374+AP374+AR374+AT374+AV374+AX374+AZ374+BB374</f>
        <v>32520268.686986513</v>
      </c>
      <c r="BJ374" s="52"/>
      <c r="BK374" s="6">
        <f t="shared" si="10"/>
        <v>82018543.15125099</v>
      </c>
      <c r="BL374" s="6">
        <f t="shared" si="11"/>
        <v>70219806.70257339</v>
      </c>
    </row>
    <row r="375" spans="1:64" ht="12.75">
      <c r="A375" t="s">
        <v>1008</v>
      </c>
      <c r="B375" t="s">
        <v>374</v>
      </c>
      <c r="K375"/>
      <c r="L375"/>
      <c r="V375"/>
      <c r="X375"/>
      <c r="Z375" s="12">
        <f>Z376+Z377</f>
        <v>86013066.97474</v>
      </c>
      <c r="AC375" s="12">
        <f>AC376+AC377</f>
        <v>88387100.67043346</v>
      </c>
      <c r="AF375" s="52"/>
      <c r="AG375"/>
      <c r="AO375"/>
      <c r="AQ375"/>
      <c r="AR375"/>
      <c r="AU375"/>
      <c r="AW375"/>
      <c r="BD375" s="1">
        <f>BD376+BD377</f>
        <v>103264487.507323</v>
      </c>
      <c r="BG375" s="1">
        <f>BG376+BG377</f>
        <v>72607213.20463637</v>
      </c>
      <c r="BJ375" s="52"/>
      <c r="BK375" s="1">
        <f t="shared" si="10"/>
        <v>189277554.482063</v>
      </c>
      <c r="BL375" s="1">
        <f t="shared" si="11"/>
        <v>160994313.87506983</v>
      </c>
    </row>
    <row r="376" spans="1:64" ht="12.75">
      <c r="A376" s="3" t="s">
        <v>1009</v>
      </c>
      <c r="B376" s="3" t="s">
        <v>375</v>
      </c>
      <c r="C376" s="3" t="s">
        <v>1348</v>
      </c>
      <c r="D376" s="3"/>
      <c r="E376" s="4"/>
      <c r="F376" s="4">
        <v>13876957.835892</v>
      </c>
      <c r="G376" s="4">
        <f>F376*RPI_inc</f>
        <v>14259973.657264814</v>
      </c>
      <c r="H376" s="4"/>
      <c r="I376" s="4"/>
      <c r="J376" s="4">
        <v>181704.404477</v>
      </c>
      <c r="K376" s="4">
        <f>J376*RPI_inc</f>
        <v>186719.6003542845</v>
      </c>
      <c r="L376" s="3"/>
      <c r="M376" s="4"/>
      <c r="N376" s="4"/>
      <c r="O376" s="4"/>
      <c r="P376" s="4"/>
      <c r="Q376" s="4"/>
      <c r="R376" s="4"/>
      <c r="S376" s="4"/>
      <c r="T376" s="4">
        <v>227195.124531</v>
      </c>
      <c r="U376" s="4">
        <f>T376*RPI_inc</f>
        <v>233465.9029150828</v>
      </c>
      <c r="V376" s="3"/>
      <c r="W376" s="4"/>
      <c r="X376" s="3"/>
      <c r="Y376" s="4"/>
      <c r="Z376" s="13">
        <f>D376+F376+H376+J376+L376+N376+P376+R376+T376+V376+X376</f>
        <v>14285857.3649</v>
      </c>
      <c r="AC376" s="13">
        <f>E376+G376+I376+K376+M376+O376+Q376+S376+U376+W376+Y376</f>
        <v>14680159.16053418</v>
      </c>
      <c r="AF376" s="51"/>
      <c r="AG376" s="3"/>
      <c r="AH376" s="4"/>
      <c r="AI376" s="4">
        <v>15330968.992693</v>
      </c>
      <c r="AJ376" s="4">
        <f>AI376/$AI$680*$AJ$680</f>
        <v>10183118.533808753</v>
      </c>
      <c r="AK376" s="4"/>
      <c r="AL376" s="4"/>
      <c r="AM376" s="4">
        <v>262442.153655</v>
      </c>
      <c r="AN376" s="4">
        <f>AM376/$AM$680*$AN$680</f>
        <v>257278.2692058899</v>
      </c>
      <c r="AO376" s="3"/>
      <c r="AP376" s="4"/>
      <c r="AQ376" s="4"/>
      <c r="AR376" s="4"/>
      <c r="AS376" s="4">
        <v>322294.403588</v>
      </c>
      <c r="AT376" s="4">
        <f>AS376/$AS$680*$AT$680</f>
        <v>315837.70816148934</v>
      </c>
      <c r="AU376" s="3"/>
      <c r="AV376" s="4"/>
      <c r="AW376" s="3"/>
      <c r="AX376" s="4"/>
      <c r="AY376" s="4"/>
      <c r="AZ376" s="4"/>
      <c r="BA376" s="4"/>
      <c r="BB376" s="4"/>
      <c r="BC376" s="4">
        <v>41851.692635</v>
      </c>
      <c r="BD376" s="4">
        <f>AG376+AI376+AK376+AM376+AO376+AQ376+AS376+AU376+AW376+AY376+BA376+BC376</f>
        <v>15957557.242571</v>
      </c>
      <c r="BG376" s="4">
        <f>AH376+AJ376+AL376+AN376+AP376+AR376+AT376+AV376+AX376+AZ376+BB376</f>
        <v>10756234.511176134</v>
      </c>
      <c r="BJ376" s="52"/>
      <c r="BK376" s="4">
        <f t="shared" si="10"/>
        <v>30243414.607471</v>
      </c>
      <c r="BL376" s="4">
        <f t="shared" si="11"/>
        <v>25436393.671710312</v>
      </c>
    </row>
    <row r="377" spans="1:64" ht="12.75">
      <c r="A377" s="5" t="s">
        <v>1010</v>
      </c>
      <c r="B377" s="5" t="s">
        <v>376</v>
      </c>
      <c r="C377" s="5" t="s">
        <v>1348</v>
      </c>
      <c r="D377" s="6">
        <v>62846619.359657</v>
      </c>
      <c r="E377" s="6">
        <f>D377*RPI_inc</f>
        <v>64581239.42690868</v>
      </c>
      <c r="F377" s="6"/>
      <c r="G377" s="6"/>
      <c r="H377" s="6"/>
      <c r="I377" s="6"/>
      <c r="J377" s="6">
        <v>840846.546338</v>
      </c>
      <c r="K377" s="6">
        <f>J377*RPI_inc</f>
        <v>864054.6251116602</v>
      </c>
      <c r="L377" s="6">
        <v>5125446.491346</v>
      </c>
      <c r="M377" s="6">
        <f>L377*RPI_inc</f>
        <v>5266913.167327949</v>
      </c>
      <c r="N377" s="6"/>
      <c r="O377" s="6"/>
      <c r="P377" s="6"/>
      <c r="Q377" s="6"/>
      <c r="R377" s="6"/>
      <c r="S377" s="6"/>
      <c r="T377" s="6"/>
      <c r="U377" s="6"/>
      <c r="V377" s="6">
        <v>54005.348379</v>
      </c>
      <c r="W377" s="6">
        <f>V377*RPI_inc</f>
        <v>55495.94185867516</v>
      </c>
      <c r="X377" s="6">
        <v>2860291.86412</v>
      </c>
      <c r="Y377" s="6">
        <f>X377*RPI_inc</f>
        <v>2939238.3486923142</v>
      </c>
      <c r="Z377" s="14">
        <f>D377+F377+H377+J377+L377+N377+P377+R377+T377+V377+X377</f>
        <v>71727209.60984</v>
      </c>
      <c r="AC377" s="14">
        <f>E377+G377+I377+K377+M377+O377+Q377+S377+U377+W377+Y377</f>
        <v>73706941.50989929</v>
      </c>
      <c r="AF377" s="51"/>
      <c r="AG377" s="6">
        <v>75093012.998087</v>
      </c>
      <c r="AH377" s="6">
        <f>AG377/$AG$680*$AH$680</f>
        <v>51086514.6280907</v>
      </c>
      <c r="AI377" s="6"/>
      <c r="AJ377" s="6"/>
      <c r="AK377" s="6"/>
      <c r="AL377" s="6"/>
      <c r="AM377" s="6">
        <v>1214464.66391</v>
      </c>
      <c r="AN377" s="6">
        <f>AM377/$AM$680*$AN$680</f>
        <v>1190568.5210662603</v>
      </c>
      <c r="AO377" s="6">
        <v>6483268.595392</v>
      </c>
      <c r="AP377" s="6">
        <f>AO377/$AO$680*$AP$680</f>
        <v>5350664.632665305</v>
      </c>
      <c r="AQ377" s="6"/>
      <c r="AR377" s="6"/>
      <c r="AS377" s="6"/>
      <c r="AT377" s="6"/>
      <c r="AU377" s="6">
        <v>76610.893914</v>
      </c>
      <c r="AV377" s="6">
        <f>AU377/$AU$680*$AV$680</f>
        <v>75076.10574256479</v>
      </c>
      <c r="AW377" s="6">
        <v>4229441.858916</v>
      </c>
      <c r="AX377" s="6">
        <f>AW377/$AW$680*$AX$680</f>
        <v>4148154.805895387</v>
      </c>
      <c r="AY377" s="6"/>
      <c r="AZ377" s="6"/>
      <c r="BA377" s="6"/>
      <c r="BB377" s="6"/>
      <c r="BC377" s="6">
        <v>210131.254533</v>
      </c>
      <c r="BD377" s="6">
        <f>AG377+AI377+AK377+AM377+AO377+AQ377+AS377+AU377+AW377+AY377+BA377+BC377</f>
        <v>87306930.264752</v>
      </c>
      <c r="BG377" s="6">
        <f>AH377+AJ377+AL377+AN377+AP377+AR377+AT377+AV377+AX377+AZ377+BB377</f>
        <v>61850978.693460226</v>
      </c>
      <c r="BJ377" s="52"/>
      <c r="BK377" s="6">
        <f t="shared" si="10"/>
        <v>159034139.874592</v>
      </c>
      <c r="BL377" s="6">
        <f t="shared" si="11"/>
        <v>135557920.2033595</v>
      </c>
    </row>
    <row r="378" spans="1:64" ht="12.75">
      <c r="A378" t="s">
        <v>1011</v>
      </c>
      <c r="B378" t="s">
        <v>377</v>
      </c>
      <c r="K378"/>
      <c r="L378"/>
      <c r="V378"/>
      <c r="X378"/>
      <c r="Z378" s="12">
        <f>Z379+Z380</f>
        <v>34502322.48600099</v>
      </c>
      <c r="AC378" s="12">
        <f>AC379+AC380</f>
        <v>35454615.88795007</v>
      </c>
      <c r="AF378" s="52"/>
      <c r="AG378"/>
      <c r="AO378"/>
      <c r="AQ378"/>
      <c r="AR378"/>
      <c r="AU378"/>
      <c r="AW378"/>
      <c r="BD378" s="1">
        <f>BD379+BD380</f>
        <v>42071305.03464</v>
      </c>
      <c r="BG378" s="1">
        <f>BG379+BG380</f>
        <v>30462208.661090385</v>
      </c>
      <c r="BJ378" s="52"/>
      <c r="BK378" s="1">
        <f t="shared" si="10"/>
        <v>76573627.520641</v>
      </c>
      <c r="BL378" s="1">
        <f t="shared" si="11"/>
        <v>65916824.54904045</v>
      </c>
    </row>
    <row r="379" spans="1:64" ht="12.75">
      <c r="A379" s="3" t="s">
        <v>1012</v>
      </c>
      <c r="B379" s="3" t="s">
        <v>378</v>
      </c>
      <c r="C379" s="3" t="s">
        <v>1348</v>
      </c>
      <c r="D379" s="3"/>
      <c r="E379" s="4"/>
      <c r="F379" s="4">
        <v>4359244.921448</v>
      </c>
      <c r="G379" s="4">
        <f>F379*RPI_inc</f>
        <v>4479563.783398794</v>
      </c>
      <c r="H379" s="4"/>
      <c r="I379" s="4"/>
      <c r="J379" s="4">
        <v>81090.509219</v>
      </c>
      <c r="K379" s="4">
        <f>J379*RPI_inc</f>
        <v>83328.6761401189</v>
      </c>
      <c r="L379" s="3"/>
      <c r="M379" s="4"/>
      <c r="N379" s="4"/>
      <c r="O379" s="4"/>
      <c r="P379" s="4"/>
      <c r="Q379" s="4"/>
      <c r="R379" s="4"/>
      <c r="S379" s="4"/>
      <c r="T379" s="4">
        <v>35626.424163</v>
      </c>
      <c r="U379" s="4">
        <f>T379*RPI_inc</f>
        <v>36609.74372588535</v>
      </c>
      <c r="V379" s="3"/>
      <c r="W379" s="4"/>
      <c r="X379" s="3"/>
      <c r="Y379" s="4"/>
      <c r="Z379" s="13">
        <f>D379+F379+H379+J379+L379+N379+P379+R379+T379+V379+X379</f>
        <v>4475961.85483</v>
      </c>
      <c r="AC379" s="13">
        <f>E379+G379+I379+K379+M379+O379+Q379+S379+U379+W379+Y379</f>
        <v>4599502.203264799</v>
      </c>
      <c r="AF379" s="51"/>
      <c r="AG379" s="3"/>
      <c r="AH379" s="4"/>
      <c r="AI379" s="4">
        <v>4816001.425717</v>
      </c>
      <c r="AJ379" s="4">
        <f>AI379/$AI$680*$AJ$680</f>
        <v>3198878.909770307</v>
      </c>
      <c r="AK379" s="4"/>
      <c r="AL379" s="4"/>
      <c r="AM379" s="4">
        <v>117121.915353</v>
      </c>
      <c r="AN379" s="4">
        <f>AM379/$AM$680*$AN$680</f>
        <v>114817.39213171747</v>
      </c>
      <c r="AO379" s="3"/>
      <c r="AP379" s="4"/>
      <c r="AQ379" s="4"/>
      <c r="AR379" s="4"/>
      <c r="AS379" s="4">
        <v>50538.923982</v>
      </c>
      <c r="AT379" s="4">
        <f>AS379/$AS$680*$AT$680</f>
        <v>49526.450803121945</v>
      </c>
      <c r="AU379" s="3"/>
      <c r="AV379" s="4"/>
      <c r="AW379" s="3"/>
      <c r="AX379" s="4"/>
      <c r="AY379" s="4"/>
      <c r="AZ379" s="4"/>
      <c r="BA379" s="4"/>
      <c r="BB379" s="4"/>
      <c r="BC379" s="4">
        <v>13112.729255</v>
      </c>
      <c r="BD379" s="4">
        <f>AG379+AI379+AK379+AM379+AO379+AQ379+AS379+AU379+AW379+AY379+BA379+BC379</f>
        <v>4996774.994307</v>
      </c>
      <c r="BG379" s="4">
        <f>AH379+AJ379+AL379+AN379+AP379+AR379+AT379+AV379+AX379+AZ379+BB379</f>
        <v>3363222.7527051466</v>
      </c>
      <c r="BJ379" s="52"/>
      <c r="BK379" s="4">
        <f t="shared" si="10"/>
        <v>9472736.849137</v>
      </c>
      <c r="BL379" s="4">
        <f t="shared" si="11"/>
        <v>7962724.9559699455</v>
      </c>
    </row>
    <row r="380" spans="1:64" ht="12.75">
      <c r="A380" s="5" t="s">
        <v>1013</v>
      </c>
      <c r="B380" s="5" t="s">
        <v>379</v>
      </c>
      <c r="C380" s="5" t="s">
        <v>1348</v>
      </c>
      <c r="D380" s="6">
        <v>24253777.811874</v>
      </c>
      <c r="E380" s="6">
        <f>D380*RPI_inc</f>
        <v>24923202.677169885</v>
      </c>
      <c r="F380" s="6"/>
      <c r="G380" s="6"/>
      <c r="H380" s="6"/>
      <c r="I380" s="6"/>
      <c r="J380" s="6">
        <v>488896.436743</v>
      </c>
      <c r="K380" s="6">
        <f>J380*RPI_inc</f>
        <v>502390.3935957792</v>
      </c>
      <c r="L380" s="6">
        <v>2383368.65405</v>
      </c>
      <c r="M380" s="6">
        <f>L380*RPI_inc</f>
        <v>2449151.6529940553</v>
      </c>
      <c r="N380" s="6"/>
      <c r="O380" s="6"/>
      <c r="P380" s="6"/>
      <c r="Q380" s="6"/>
      <c r="R380" s="6"/>
      <c r="S380" s="6"/>
      <c r="T380" s="6"/>
      <c r="U380" s="6"/>
      <c r="V380" s="6">
        <v>47692.505997</v>
      </c>
      <c r="W380" s="6">
        <f>V380*RPI_inc</f>
        <v>49008.85966570701</v>
      </c>
      <c r="X380" s="6">
        <v>2852625.222507</v>
      </c>
      <c r="Y380" s="6">
        <f>X380*RPI_inc</f>
        <v>2931360.101259847</v>
      </c>
      <c r="Z380" s="14">
        <f>D380+F380+H380+J380+L380+N380+P380+R380+T380+V380+X380</f>
        <v>30026360.631170996</v>
      </c>
      <c r="AC380" s="14">
        <f>E380+G380+I380+K380+M380+O380+Q380+S380+U380+W380+Y380</f>
        <v>30855113.68468527</v>
      </c>
      <c r="AF380" s="51"/>
      <c r="AG380" s="6">
        <v>28979908.084744</v>
      </c>
      <c r="AH380" s="6">
        <f>AG380/$AG$680*$AH$680</f>
        <v>19715316.23494337</v>
      </c>
      <c r="AI380" s="6"/>
      <c r="AJ380" s="6"/>
      <c r="AK380" s="6"/>
      <c r="AL380" s="6"/>
      <c r="AM380" s="6">
        <v>706130.564872</v>
      </c>
      <c r="AN380" s="6">
        <f>AM380/$AM$680*$AN$680</f>
        <v>692236.5444480659</v>
      </c>
      <c r="AO380" s="6">
        <v>3014765.478897</v>
      </c>
      <c r="AP380" s="6">
        <f>AO380/$AO$680*$AP$680</f>
        <v>2488096.673208883</v>
      </c>
      <c r="AQ380" s="6"/>
      <c r="AR380" s="6"/>
      <c r="AS380" s="6"/>
      <c r="AT380" s="6"/>
      <c r="AU380" s="6">
        <v>67655.62351</v>
      </c>
      <c r="AV380" s="6">
        <f>AU380/$AU$680*$AV$680</f>
        <v>66300.24119569383</v>
      </c>
      <c r="AW380" s="6">
        <v>4218105.3882</v>
      </c>
      <c r="AX380" s="6">
        <f>AW380/$AW$680*$AX$680</f>
        <v>4137036.2145892237</v>
      </c>
      <c r="AY380" s="6"/>
      <c r="AZ380" s="6"/>
      <c r="BA380" s="6"/>
      <c r="BB380" s="6"/>
      <c r="BC380" s="6">
        <v>87964.90011</v>
      </c>
      <c r="BD380" s="6">
        <f>AG380+AI380+AK380+AM380+AO380+AQ380+AS380+AU380+AW380+AY380+BA380+BC380</f>
        <v>37074530.040332995</v>
      </c>
      <c r="BG380" s="6">
        <f>AH380+AJ380+AL380+AN380+AP380+AR380+AT380+AV380+AX380+AZ380+BB380</f>
        <v>27098985.90838524</v>
      </c>
      <c r="BJ380" s="52"/>
      <c r="BK380" s="6">
        <f t="shared" si="10"/>
        <v>67100890.67150399</v>
      </c>
      <c r="BL380" s="6">
        <f t="shared" si="11"/>
        <v>57954099.59307051</v>
      </c>
    </row>
    <row r="381" spans="1:64" ht="12.75">
      <c r="A381" t="s">
        <v>1014</v>
      </c>
      <c r="B381" t="s">
        <v>380</v>
      </c>
      <c r="L381"/>
      <c r="V381"/>
      <c r="X381"/>
      <c r="Z381" s="12">
        <f>Z382+Z383+Z384</f>
        <v>99868354.40396401</v>
      </c>
      <c r="AC381" s="12">
        <f>AC382+AC383+AC384</f>
        <v>102624805.7994025</v>
      </c>
      <c r="AF381" s="52"/>
      <c r="AG381"/>
      <c r="AO381"/>
      <c r="AQ381"/>
      <c r="AR381"/>
      <c r="AU381"/>
      <c r="AW381"/>
      <c r="BD381" s="1">
        <f>BD382+BD383+BD384</f>
        <v>123251512.74991399</v>
      </c>
      <c r="BG381" s="1">
        <f>BG382+BG383+BG384</f>
        <v>88404166.08339682</v>
      </c>
      <c r="BJ381" s="52"/>
      <c r="BK381" s="1">
        <f t="shared" si="10"/>
        <v>223119867.153878</v>
      </c>
      <c r="BL381" s="1">
        <f t="shared" si="11"/>
        <v>191028971.88279933</v>
      </c>
    </row>
    <row r="382" spans="1:64" ht="12.75">
      <c r="A382" s="3" t="s">
        <v>1015</v>
      </c>
      <c r="B382" s="3" t="s">
        <v>381</v>
      </c>
      <c r="C382" s="3" t="s">
        <v>1347</v>
      </c>
      <c r="D382" s="3"/>
      <c r="E382" s="4"/>
      <c r="F382" s="4">
        <v>13524973.569003</v>
      </c>
      <c r="G382" s="4">
        <f>F382*RPI_inc</f>
        <v>13898274.325684613</v>
      </c>
      <c r="H382" s="4"/>
      <c r="I382" s="4"/>
      <c r="J382" s="4">
        <v>334717.180652</v>
      </c>
      <c r="K382" s="4">
        <f>J382*RPI_inc</f>
        <v>343955.65909887047</v>
      </c>
      <c r="L382" s="3"/>
      <c r="M382" s="4"/>
      <c r="N382" s="4"/>
      <c r="O382" s="4"/>
      <c r="P382" s="4"/>
      <c r="Q382" s="4"/>
      <c r="R382" s="4"/>
      <c r="S382" s="4"/>
      <c r="T382" s="4">
        <v>305951.70241</v>
      </c>
      <c r="U382" s="4">
        <f>T382*RPI_inc</f>
        <v>314396.2292281104</v>
      </c>
      <c r="V382" s="3"/>
      <c r="W382" s="4"/>
      <c r="X382" s="3"/>
      <c r="Y382" s="4"/>
      <c r="Z382" s="13">
        <f>D382+F382+H382+J382+L382+N382+P382+R382+T382+V382+X382</f>
        <v>14165642.452065</v>
      </c>
      <c r="AC382" s="13">
        <f>E382+G382+I382+K382+M382+O382+Q382+S382+U382+W382+Y382</f>
        <v>14556626.214011595</v>
      </c>
      <c r="AF382" s="51"/>
      <c r="AG382" s="3"/>
      <c r="AH382" s="4"/>
      <c r="AI382" s="4">
        <v>14942104.232462</v>
      </c>
      <c r="AJ382" s="4">
        <f>AI382/$AI$680*$AJ$680</f>
        <v>9924827.231482025</v>
      </c>
      <c r="AK382" s="4"/>
      <c r="AL382" s="4"/>
      <c r="AM382" s="4">
        <v>483443.964984</v>
      </c>
      <c r="AN382" s="4">
        <f>AM382/$AM$680*$AN$680</f>
        <v>473931.58773046336</v>
      </c>
      <c r="AO382" s="3"/>
      <c r="AP382" s="4"/>
      <c r="AQ382" s="4"/>
      <c r="AR382" s="4"/>
      <c r="AS382" s="4">
        <v>434016.890364</v>
      </c>
      <c r="AT382" s="4">
        <f>AS382/$AS$680*$AT$680</f>
        <v>425321.9988615589</v>
      </c>
      <c r="AU382" s="3"/>
      <c r="AV382" s="4"/>
      <c r="AW382" s="3"/>
      <c r="AX382" s="4"/>
      <c r="AY382" s="4">
        <v>92491.105882</v>
      </c>
      <c r="AZ382" s="4">
        <f>AY382/$AY$680*$AZ$680</f>
        <v>92491.10588194159</v>
      </c>
      <c r="BA382" s="4">
        <v>355400.077026</v>
      </c>
      <c r="BB382" s="4">
        <f>BA382/$BA$680*$BB$680</f>
        <v>355400.077026</v>
      </c>
      <c r="BC382" s="4">
        <v>41499.512332</v>
      </c>
      <c r="BD382" s="4">
        <f>AG382+AI382+AK382+AM382+AO382+AQ382+AS382+AU382+AW382+AY382+BA382+BC382</f>
        <v>16348955.78305</v>
      </c>
      <c r="BG382" s="4">
        <f>AH382+AJ382+AL382+AN382+AP382+AR382+AT382+AV382+AX382+AZ382+BB382</f>
        <v>11271972.00098199</v>
      </c>
      <c r="BJ382" s="52"/>
      <c r="BK382" s="4">
        <f t="shared" si="10"/>
        <v>30514598.235115</v>
      </c>
      <c r="BL382" s="4">
        <f t="shared" si="11"/>
        <v>25828598.214993585</v>
      </c>
    </row>
    <row r="383" spans="1:64" ht="12.75">
      <c r="A383" s="5" t="s">
        <v>1016</v>
      </c>
      <c r="B383" s="5" t="s">
        <v>382</v>
      </c>
      <c r="C383" s="5" t="s">
        <v>1347</v>
      </c>
      <c r="D383" s="6">
        <v>69419116.892919</v>
      </c>
      <c r="E383" s="6">
        <f>D383*RPI_inc</f>
        <v>71335143.4738276</v>
      </c>
      <c r="F383" s="6"/>
      <c r="G383" s="6"/>
      <c r="H383" s="6"/>
      <c r="I383" s="6"/>
      <c r="J383" s="6">
        <v>1930081.357573</v>
      </c>
      <c r="K383" s="6">
        <f>J383*RPI_inc</f>
        <v>1983353.2421769258</v>
      </c>
      <c r="L383" s="6">
        <v>6441124.18194</v>
      </c>
      <c r="M383" s="6">
        <f>L383*RPI_inc</f>
        <v>6618904.6795307</v>
      </c>
      <c r="N383" s="6"/>
      <c r="O383" s="6"/>
      <c r="P383" s="6"/>
      <c r="Q383" s="6"/>
      <c r="R383" s="6"/>
      <c r="S383" s="6"/>
      <c r="T383" s="6"/>
      <c r="U383" s="6"/>
      <c r="V383" s="6">
        <v>63454.247944</v>
      </c>
      <c r="W383" s="6">
        <f>V383*RPI_inc</f>
        <v>65205.63907621232</v>
      </c>
      <c r="X383" s="6">
        <v>936822.143986</v>
      </c>
      <c r="Y383" s="6">
        <f>X383*RPI_inc</f>
        <v>962679.2307626837</v>
      </c>
      <c r="Z383" s="14">
        <f>D383+F383+H383+J383+L383+N383+P383+R383+T383+V383+X383</f>
        <v>78790598.82436201</v>
      </c>
      <c r="AC383" s="14">
        <f>E383+G383+I383+K383+M383+O383+Q383+S383+U383+W383+Y383</f>
        <v>80965286.26537412</v>
      </c>
      <c r="AF383" s="51"/>
      <c r="AG383" s="6">
        <v>82946238.004044</v>
      </c>
      <c r="AH383" s="6">
        <f>AG383/$AG$680*$AH$680</f>
        <v>56429140.76768547</v>
      </c>
      <c r="AI383" s="6"/>
      <c r="AJ383" s="6"/>
      <c r="AK383" s="6"/>
      <c r="AL383" s="6"/>
      <c r="AM383" s="6">
        <v>2787685.360012</v>
      </c>
      <c r="AN383" s="6">
        <f>AM383/$AM$680*$AN$680</f>
        <v>2732834.0913453763</v>
      </c>
      <c r="AO383" s="6">
        <v>8147492.749811</v>
      </c>
      <c r="AP383" s="6">
        <f>AO383/$AO$680*$AP$680</f>
        <v>6724154.746927441</v>
      </c>
      <c r="AQ383" s="6"/>
      <c r="AR383" s="6"/>
      <c r="AS383" s="6"/>
      <c r="AT383" s="6"/>
      <c r="AU383" s="6">
        <v>90014.911552</v>
      </c>
      <c r="AV383" s="6">
        <f>AU383/$AU$680*$AV$680</f>
        <v>88211.59332342168</v>
      </c>
      <c r="AW383" s="6">
        <v>1385255.41391</v>
      </c>
      <c r="AX383" s="6">
        <f>AW383/$AW$680*$AX$680</f>
        <v>1358631.7283189055</v>
      </c>
      <c r="AY383" s="6">
        <v>342217.091765</v>
      </c>
      <c r="AZ383" s="6">
        <f>AY383/$AY$680*$AZ$680</f>
        <v>342217.0917647839</v>
      </c>
      <c r="BA383" s="6">
        <v>1971181.863827</v>
      </c>
      <c r="BB383" s="6">
        <f>BA383/$BA$680*$BB$680</f>
        <v>1971181.863827</v>
      </c>
      <c r="BC383" s="6">
        <v>230824.082889</v>
      </c>
      <c r="BD383" s="6">
        <f>AG383+AI383+AK383+AM383+AO383+AQ383+AS383+AU383+AW383+AY383+BA383+BC383</f>
        <v>97900909.47781</v>
      </c>
      <c r="BG383" s="6">
        <f>AH383+AJ383+AL383+AN383+AP383+AR383+AT383+AV383+AX383+AZ383+BB383</f>
        <v>69646371.8831924</v>
      </c>
      <c r="BJ383" s="52"/>
      <c r="BK383" s="6">
        <f t="shared" si="10"/>
        <v>176691508.302172</v>
      </c>
      <c r="BL383" s="6">
        <f t="shared" si="11"/>
        <v>150611658.14856654</v>
      </c>
    </row>
    <row r="384" spans="1:64" ht="12.75">
      <c r="A384" s="7" t="s">
        <v>1017</v>
      </c>
      <c r="B384" s="7" t="s">
        <v>383</v>
      </c>
      <c r="C384" s="7" t="s">
        <v>1347</v>
      </c>
      <c r="D384" s="7"/>
      <c r="E384" s="8"/>
      <c r="F384" s="8"/>
      <c r="G384" s="8"/>
      <c r="H384" s="8">
        <v>6723182.734977</v>
      </c>
      <c r="I384" s="8">
        <f>H384*RPI_inc</f>
        <v>6908748.288171695</v>
      </c>
      <c r="J384" s="8">
        <v>188930.39256</v>
      </c>
      <c r="K384" s="8">
        <f>J384*RPI_inc</f>
        <v>194145.03184509554</v>
      </c>
      <c r="L384" s="7"/>
      <c r="M384" s="8"/>
      <c r="N384" s="8"/>
      <c r="O384" s="8"/>
      <c r="P384" s="8"/>
      <c r="Q384" s="8"/>
      <c r="R384" s="8"/>
      <c r="S384" s="8"/>
      <c r="T384" s="8"/>
      <c r="U384" s="8"/>
      <c r="V384" s="7"/>
      <c r="W384" s="8"/>
      <c r="X384" s="7"/>
      <c r="Y384" s="8"/>
      <c r="Z384" s="15">
        <f>D384+F384+H384+J384+L384+N384+P384+R384+T384+V384+X384</f>
        <v>6912113.127537</v>
      </c>
      <c r="AC384" s="15">
        <f>E384+G384+I384+K384+M384+O384+Q384+S384+U384+W384+Y384</f>
        <v>7102893.32001679</v>
      </c>
      <c r="AF384" s="51"/>
      <c r="AG384" s="7"/>
      <c r="AH384" s="8"/>
      <c r="AI384" s="8"/>
      <c r="AJ384" s="8"/>
      <c r="AK384" s="8">
        <v>8494047.540539</v>
      </c>
      <c r="AL384" s="8">
        <f>AK384/$AK$680*$AL$680</f>
        <v>7003841.143158761</v>
      </c>
      <c r="AM384" s="8">
        <v>272878.906029</v>
      </c>
      <c r="AN384" s="8">
        <f>AM384/$AM$680*$AN$680</f>
        <v>267509.6651516914</v>
      </c>
      <c r="AO384" s="7"/>
      <c r="AP384" s="8"/>
      <c r="AQ384" s="8"/>
      <c r="AR384" s="8"/>
      <c r="AS384" s="8"/>
      <c r="AT384" s="8"/>
      <c r="AU384" s="7"/>
      <c r="AV384" s="8"/>
      <c r="AW384" s="7"/>
      <c r="AX384" s="8"/>
      <c r="AY384" s="8">
        <v>27747.331765</v>
      </c>
      <c r="AZ384" s="8">
        <f>AY384/$AY$680*$AZ$680</f>
        <v>27747.33176498248</v>
      </c>
      <c r="BA384" s="8">
        <v>186724.059147</v>
      </c>
      <c r="BB384" s="8">
        <f>BA384/$BA$680*$BB$680</f>
        <v>186724.059147</v>
      </c>
      <c r="BC384" s="8">
        <v>20249.651574</v>
      </c>
      <c r="BD384" s="8">
        <f>AG384+AI384+AK384+AM384+AO384+AQ384+AS384+AU384+AW384+AY384+BA384+BC384</f>
        <v>9001647.489054002</v>
      </c>
      <c r="BG384" s="8">
        <f>AH384+AJ384+AL384+AN384+AP384+AR384+AT384+AV384+AX384+AZ384+BB384</f>
        <v>7485822.199222434</v>
      </c>
      <c r="BJ384" s="52"/>
      <c r="BK384" s="8">
        <f t="shared" si="10"/>
        <v>15913760.616591003</v>
      </c>
      <c r="BL384" s="8">
        <f t="shared" si="11"/>
        <v>14588715.519239224</v>
      </c>
    </row>
    <row r="385" spans="1:64" ht="12.75">
      <c r="A385" t="s">
        <v>1018</v>
      </c>
      <c r="B385" t="s">
        <v>384</v>
      </c>
      <c r="L385"/>
      <c r="V385"/>
      <c r="X385"/>
      <c r="Z385" s="12">
        <f>Z386+Z387</f>
        <v>113374620.23460801</v>
      </c>
      <c r="AC385" s="12">
        <f>AC386+AC387</f>
        <v>116503856.03726172</v>
      </c>
      <c r="AF385" s="52"/>
      <c r="AG385"/>
      <c r="AO385"/>
      <c r="AQ385"/>
      <c r="AR385"/>
      <c r="AU385"/>
      <c r="AW385"/>
      <c r="BD385" s="1">
        <f>BD386+BD387</f>
        <v>138710003.682394</v>
      </c>
      <c r="BG385" s="1">
        <f>BG386+BG387</f>
        <v>98665134.13840489</v>
      </c>
      <c r="BJ385" s="52"/>
      <c r="BK385" s="1">
        <f t="shared" si="10"/>
        <v>252084623.91700202</v>
      </c>
      <c r="BL385" s="1">
        <f t="shared" si="11"/>
        <v>215168990.17566663</v>
      </c>
    </row>
    <row r="386" spans="1:64" ht="12.75">
      <c r="A386" s="3" t="s">
        <v>1019</v>
      </c>
      <c r="B386" s="3" t="s">
        <v>385</v>
      </c>
      <c r="C386" s="3" t="s">
        <v>1348</v>
      </c>
      <c r="D386" s="3"/>
      <c r="E386" s="4"/>
      <c r="F386" s="4">
        <v>15148342.902762</v>
      </c>
      <c r="G386" s="4">
        <f>F386*RPI_inc</f>
        <v>15566450.031712968</v>
      </c>
      <c r="H386" s="4"/>
      <c r="I386" s="4"/>
      <c r="J386" s="4">
        <v>294795.186426</v>
      </c>
      <c r="K386" s="4">
        <f>J386*RPI_inc</f>
        <v>302931.7839282038</v>
      </c>
      <c r="L386" s="3"/>
      <c r="M386" s="4"/>
      <c r="N386" s="4"/>
      <c r="O386" s="4"/>
      <c r="P386" s="4"/>
      <c r="Q386" s="4"/>
      <c r="R386" s="4"/>
      <c r="S386" s="4"/>
      <c r="T386" s="4">
        <v>176357.601188</v>
      </c>
      <c r="U386" s="4">
        <f>T386*RPI_inc</f>
        <v>181225.22075369852</v>
      </c>
      <c r="V386" s="3"/>
      <c r="W386" s="4"/>
      <c r="X386" s="3"/>
      <c r="Y386" s="4"/>
      <c r="Z386" s="13">
        <f>D386+F386+H386+J386+L386+N386+P386+R386+T386+V386+X386</f>
        <v>15619495.690376</v>
      </c>
      <c r="AC386" s="13">
        <f>E386+G386+I386+K386+M386+O386+Q386+S386+U386+W386+Y386</f>
        <v>16050607.03639487</v>
      </c>
      <c r="AF386" s="51"/>
      <c r="AG386" s="3"/>
      <c r="AH386" s="4"/>
      <c r="AI386" s="4">
        <v>16735568.276518</v>
      </c>
      <c r="AJ386" s="4">
        <f>AI386/$AI$680*$AJ$680</f>
        <v>11116079.84933356</v>
      </c>
      <c r="AK386" s="4"/>
      <c r="AL386" s="4"/>
      <c r="AM386" s="4">
        <v>425783.204514</v>
      </c>
      <c r="AN386" s="4">
        <f>AM386/$AM$680*$AN$680</f>
        <v>417405.3763417299</v>
      </c>
      <c r="AO386" s="3"/>
      <c r="AP386" s="4"/>
      <c r="AQ386" s="4"/>
      <c r="AR386" s="4"/>
      <c r="AS386" s="4">
        <v>250177.322292</v>
      </c>
      <c r="AT386" s="4">
        <f>AS386/$AS$680*$AT$680</f>
        <v>245165.38676139008</v>
      </c>
      <c r="AU386" s="3"/>
      <c r="AV386" s="4"/>
      <c r="AW386" s="3"/>
      <c r="AX386" s="4"/>
      <c r="AY386" s="4"/>
      <c r="AZ386" s="4"/>
      <c r="BA386" s="4">
        <v>288483.801</v>
      </c>
      <c r="BB386" s="4">
        <f>BA386/$BA$680*$BB$680</f>
        <v>288483.801</v>
      </c>
      <c r="BC386" s="4">
        <v>45758.704994</v>
      </c>
      <c r="BD386" s="4">
        <f>AG386+AI386+AK386+AM386+AO386+AQ386+AS386+AU386+AW386+AY386+BA386+BC386</f>
        <v>17745771.309318</v>
      </c>
      <c r="BG386" s="4">
        <f>AH386+AJ386+AL386+AN386+AP386+AR386+AT386+AV386+AX386+AZ386+BB386</f>
        <v>12067134.413436681</v>
      </c>
      <c r="BJ386" s="52"/>
      <c r="BK386" s="4">
        <f t="shared" si="10"/>
        <v>33365266.999693997</v>
      </c>
      <c r="BL386" s="4">
        <f t="shared" si="11"/>
        <v>28117741.449831553</v>
      </c>
    </row>
    <row r="387" spans="1:64" ht="12.75">
      <c r="A387" s="5" t="s">
        <v>1020</v>
      </c>
      <c r="B387" s="5" t="s">
        <v>386</v>
      </c>
      <c r="C387" s="5" t="s">
        <v>1348</v>
      </c>
      <c r="D387" s="6">
        <v>84648086.377887</v>
      </c>
      <c r="E387" s="6">
        <f>D387*RPI_inc</f>
        <v>86984445.44988813</v>
      </c>
      <c r="F387" s="6"/>
      <c r="G387" s="6"/>
      <c r="H387" s="6"/>
      <c r="I387" s="6"/>
      <c r="J387" s="6">
        <v>1730103.583182</v>
      </c>
      <c r="K387" s="6">
        <f>J387*RPI_inc</f>
        <v>1777855.9113802293</v>
      </c>
      <c r="L387" s="6">
        <v>7130423.173398</v>
      </c>
      <c r="M387" s="6">
        <f>L387*RPI_inc</f>
        <v>7327228.908544866</v>
      </c>
      <c r="N387" s="6"/>
      <c r="O387" s="6"/>
      <c r="P387" s="6"/>
      <c r="Q387" s="6"/>
      <c r="R387" s="6"/>
      <c r="S387" s="6"/>
      <c r="T387" s="6"/>
      <c r="U387" s="6"/>
      <c r="V387" s="6">
        <v>52946.419979</v>
      </c>
      <c r="W387" s="6">
        <f>V387*RPI_inc</f>
        <v>54407.78613553291</v>
      </c>
      <c r="X387" s="6">
        <v>4193564.989786</v>
      </c>
      <c r="Y387" s="6">
        <f>X387*RPI_inc</f>
        <v>4309310.944918098</v>
      </c>
      <c r="Z387" s="14">
        <f>D387+F387+H387+J387+L387+N387+P387+R387+T387+V387+X387</f>
        <v>97755124.54423201</v>
      </c>
      <c r="AC387" s="14">
        <f>E387+G387+I387+K387+M387+O387+Q387+S387+U387+W387+Y387</f>
        <v>100453249.00086686</v>
      </c>
      <c r="AF387" s="51"/>
      <c r="AG387" s="6">
        <v>101142749.051641</v>
      </c>
      <c r="AH387" s="6">
        <f>AG387/$AG$680*$AH$680</f>
        <v>68808406.03750439</v>
      </c>
      <c r="AI387" s="6"/>
      <c r="AJ387" s="6"/>
      <c r="AK387" s="6"/>
      <c r="AL387" s="6"/>
      <c r="AM387" s="6">
        <v>2498850.326292</v>
      </c>
      <c r="AN387" s="6">
        <f>AM387/$AM$680*$AN$680</f>
        <v>2449682.255687169</v>
      </c>
      <c r="AO387" s="6">
        <v>9019399.326477</v>
      </c>
      <c r="AP387" s="6">
        <f>AO387/$AO$680*$AP$680</f>
        <v>7443742.34600839</v>
      </c>
      <c r="AQ387" s="6"/>
      <c r="AR387" s="6"/>
      <c r="AS387" s="6"/>
      <c r="AT387" s="6"/>
      <c r="AU387" s="6">
        <v>75108.719524</v>
      </c>
      <c r="AV387" s="6">
        <f>AU387/$AU$680*$AV$680</f>
        <v>73604.02523826978</v>
      </c>
      <c r="AW387" s="6">
        <v>6200919.398601</v>
      </c>
      <c r="AX387" s="6">
        <f>AW387/$AW$680*$AX$680</f>
        <v>6081741.861529994</v>
      </c>
      <c r="AY387" s="6"/>
      <c r="AZ387" s="6"/>
      <c r="BA387" s="6">
        <v>1740823.199</v>
      </c>
      <c r="BB387" s="6">
        <f>BA387/$BA$680*$BB$680</f>
        <v>1740823.199</v>
      </c>
      <c r="BC387" s="6">
        <v>286382.351541</v>
      </c>
      <c r="BD387" s="6">
        <f>AG387+AI387+AK387+AM387+AO387+AQ387+AS387+AU387+AW387+AY387+BA387+BC387</f>
        <v>120964232.37307599</v>
      </c>
      <c r="BG387" s="6">
        <f>AH387+AJ387+AL387+AN387+AP387+AR387+AT387+AV387+AX387+AZ387+BB387</f>
        <v>86597999.72496821</v>
      </c>
      <c r="BJ387" s="52"/>
      <c r="BK387" s="6">
        <f aca="true" t="shared" si="12" ref="BK387:BK450">Z387+BD387</f>
        <v>218719356.917308</v>
      </c>
      <c r="BL387" s="6">
        <f aca="true" t="shared" si="13" ref="BL387:BL450">AC387+BG387</f>
        <v>187051248.72583508</v>
      </c>
    </row>
    <row r="388" spans="1:64" ht="12.75">
      <c r="A388" t="s">
        <v>1021</v>
      </c>
      <c r="B388" t="s">
        <v>387</v>
      </c>
      <c r="L388"/>
      <c r="V388"/>
      <c r="X388"/>
      <c r="Z388" s="12">
        <f>Z389+Z390+Z391</f>
        <v>61375418.461005</v>
      </c>
      <c r="AC388" s="12">
        <f>AC389+AC390+AC391</f>
        <v>63069432.13402636</v>
      </c>
      <c r="AF388" s="52"/>
      <c r="AG388"/>
      <c r="AO388"/>
      <c r="AQ388"/>
      <c r="AR388"/>
      <c r="AU388"/>
      <c r="AW388"/>
      <c r="BD388" s="1">
        <f>BD389+BD390+BD391</f>
        <v>76539180.17368402</v>
      </c>
      <c r="BG388" s="1">
        <f>BG389+BG390+BG391</f>
        <v>56077627.2964048</v>
      </c>
      <c r="BJ388" s="52"/>
      <c r="BK388" s="1">
        <f t="shared" si="12"/>
        <v>137914598.63468903</v>
      </c>
      <c r="BL388" s="1">
        <f t="shared" si="13"/>
        <v>119147059.43043116</v>
      </c>
    </row>
    <row r="389" spans="1:64" ht="12.75">
      <c r="A389" s="3" t="s">
        <v>1022</v>
      </c>
      <c r="B389" s="3" t="s">
        <v>388</v>
      </c>
      <c r="C389" s="3" t="s">
        <v>1347</v>
      </c>
      <c r="D389" s="3"/>
      <c r="E389" s="4"/>
      <c r="F389" s="4">
        <v>8597029.047089</v>
      </c>
      <c r="G389" s="4">
        <f>F389*RPI_inc</f>
        <v>8834314.349874895</v>
      </c>
      <c r="H389" s="4"/>
      <c r="I389" s="4"/>
      <c r="J389" s="4">
        <v>229356.157663</v>
      </c>
      <c r="K389" s="4">
        <f>J389*RPI_inc</f>
        <v>235686.5823967983</v>
      </c>
      <c r="L389" s="3"/>
      <c r="M389" s="4"/>
      <c r="N389" s="4"/>
      <c r="O389" s="4"/>
      <c r="P389" s="4"/>
      <c r="Q389" s="4"/>
      <c r="R389" s="4"/>
      <c r="S389" s="4"/>
      <c r="T389" s="4">
        <v>142339.119071</v>
      </c>
      <c r="U389" s="4">
        <f>T389*RPI_inc</f>
        <v>146267.79963983863</v>
      </c>
      <c r="V389" s="3"/>
      <c r="W389" s="4"/>
      <c r="X389" s="3"/>
      <c r="Y389" s="4"/>
      <c r="Z389" s="13">
        <f>D389+F389+H389+J389+L389+N389+P389+R389+T389+V389+X389</f>
        <v>8968724.323823</v>
      </c>
      <c r="AC389" s="13">
        <f>E389+G389+I389+K389+M389+O389+Q389+S389+U389+W389+Y389</f>
        <v>9216268.73191153</v>
      </c>
      <c r="AF389" s="51"/>
      <c r="AG389" s="3"/>
      <c r="AH389" s="4"/>
      <c r="AI389" s="4">
        <v>9497815.537733</v>
      </c>
      <c r="AJ389" s="4">
        <f>AI389/$AI$680*$AJ$680</f>
        <v>6308628.076873863</v>
      </c>
      <c r="AK389" s="4"/>
      <c r="AL389" s="4"/>
      <c r="AM389" s="4">
        <v>331267.280749</v>
      </c>
      <c r="AN389" s="4">
        <f>AM389/$AM$680*$AN$680</f>
        <v>324749.17405106657</v>
      </c>
      <c r="AO389" s="3"/>
      <c r="AP389" s="4"/>
      <c r="AQ389" s="4"/>
      <c r="AR389" s="4"/>
      <c r="AS389" s="4">
        <v>201919.392342</v>
      </c>
      <c r="AT389" s="4">
        <f>AS389/$AS$680*$AT$680</f>
        <v>197874.23362207072</v>
      </c>
      <c r="AU389" s="3"/>
      <c r="AV389" s="4"/>
      <c r="AW389" s="3"/>
      <c r="AX389" s="4"/>
      <c r="AY389" s="4">
        <v>54894.8</v>
      </c>
      <c r="AZ389" s="4">
        <f>AY389/$AY$680*$AZ$680</f>
        <v>54894.79999996533</v>
      </c>
      <c r="BA389" s="4">
        <v>238930.070734</v>
      </c>
      <c r="BB389" s="4">
        <f>BA389/$BA$680*$BB$680</f>
        <v>238930.070734</v>
      </c>
      <c r="BC389" s="4">
        <v>26274.677406</v>
      </c>
      <c r="BD389" s="4">
        <f>AG389+AI389+AK389+AM389+AO389+AQ389+AS389+AU389+AW389+AY389+BA389+BC389</f>
        <v>10351101.758964</v>
      </c>
      <c r="BG389" s="4">
        <f>AH389+AJ389+AL389+AN389+AP389+AR389+AT389+AV389+AX389+AZ389+BB389</f>
        <v>7125076.355280966</v>
      </c>
      <c r="BJ389" s="52"/>
      <c r="BK389" s="4">
        <f t="shared" si="12"/>
        <v>19319826.082787</v>
      </c>
      <c r="BL389" s="4">
        <f t="shared" si="13"/>
        <v>16341345.087192496</v>
      </c>
    </row>
    <row r="390" spans="1:64" ht="12.75">
      <c r="A390" s="5" t="s">
        <v>1023</v>
      </c>
      <c r="B390" s="5" t="s">
        <v>389</v>
      </c>
      <c r="C390" s="5" t="s">
        <v>1347</v>
      </c>
      <c r="D390" s="6">
        <v>40332586.536718</v>
      </c>
      <c r="E390" s="6">
        <f>D390*RPI_inc</f>
        <v>41445800.17785884</v>
      </c>
      <c r="F390" s="6"/>
      <c r="G390" s="6"/>
      <c r="H390" s="6"/>
      <c r="I390" s="6"/>
      <c r="J390" s="6">
        <v>1201101.971987</v>
      </c>
      <c r="K390" s="6">
        <f>J390*RPI_inc</f>
        <v>1234253.4064579788</v>
      </c>
      <c r="L390" s="6">
        <v>3713856.726364</v>
      </c>
      <c r="M390" s="6">
        <f>L390*RPI_inc</f>
        <v>3816362.3260300974</v>
      </c>
      <c r="N390" s="6"/>
      <c r="O390" s="6"/>
      <c r="P390" s="6"/>
      <c r="Q390" s="6"/>
      <c r="R390" s="6"/>
      <c r="S390" s="6"/>
      <c r="T390" s="6"/>
      <c r="U390" s="6"/>
      <c r="V390" s="6">
        <v>53068.604025</v>
      </c>
      <c r="W390" s="6">
        <f>V390*RPI_inc</f>
        <v>54533.34256496815</v>
      </c>
      <c r="X390" s="6">
        <v>3815030.262067</v>
      </c>
      <c r="Y390" s="6">
        <f>X390*RPI_inc</f>
        <v>3920328.3372408235</v>
      </c>
      <c r="Z390" s="14">
        <f>D390+F390+H390+J390+L390+N390+P390+R390+T390+V390+X390</f>
        <v>49115644.101161</v>
      </c>
      <c r="AC390" s="14">
        <f>E390+G390+I390+K390+M390+O390+Q390+S390+U390+W390+Y390</f>
        <v>50471277.5901527</v>
      </c>
      <c r="AF390" s="51"/>
      <c r="AG390" s="6">
        <v>48191859.41754</v>
      </c>
      <c r="AH390" s="6">
        <f>AG390/$AG$680*$AH$680</f>
        <v>32785395.50879076</v>
      </c>
      <c r="AI390" s="6"/>
      <c r="AJ390" s="6"/>
      <c r="AK390" s="6"/>
      <c r="AL390" s="6"/>
      <c r="AM390" s="6">
        <v>1734794.427215</v>
      </c>
      <c r="AN390" s="6">
        <f>AM390/$AM$680*$AN$680</f>
        <v>1700660.1319414035</v>
      </c>
      <c r="AO390" s="6">
        <v>4697723.549055</v>
      </c>
      <c r="AP390" s="6">
        <f>AO390/$AO$680*$AP$680</f>
        <v>3877047.9547666693</v>
      </c>
      <c r="AQ390" s="6"/>
      <c r="AR390" s="6"/>
      <c r="AS390" s="6"/>
      <c r="AT390" s="6"/>
      <c r="AU390" s="6">
        <v>75282.047338</v>
      </c>
      <c r="AV390" s="6">
        <f>AU390/$AU$680*$AV$680</f>
        <v>73773.8806808469</v>
      </c>
      <c r="AW390" s="6">
        <v>5641189.588315</v>
      </c>
      <c r="AX390" s="6">
        <f>AW390/$AW$680*$AX$680</f>
        <v>5532769.685060386</v>
      </c>
      <c r="AY390" s="6">
        <v>203110.76</v>
      </c>
      <c r="AZ390" s="6">
        <f>AY390/$AY$680*$AZ$680</f>
        <v>203110.75999987175</v>
      </c>
      <c r="BA390" s="6">
        <v>1207277.829046</v>
      </c>
      <c r="BB390" s="6">
        <f>BA390/$BA$680*$BB$680</f>
        <v>1207277.829046</v>
      </c>
      <c r="BC390" s="6">
        <v>143888.657712</v>
      </c>
      <c r="BD390" s="6">
        <f>AG390+AI390+AK390+AM390+AO390+AQ390+AS390+AU390+AW390+AY390+BA390+BC390</f>
        <v>61895126.27622101</v>
      </c>
      <c r="BG390" s="6">
        <f>AH390+AJ390+AL390+AN390+AP390+AR390+AT390+AV390+AX390+AZ390+BB390</f>
        <v>45380035.75028593</v>
      </c>
      <c r="BJ390" s="52"/>
      <c r="BK390" s="6">
        <f t="shared" si="12"/>
        <v>111010770.37738201</v>
      </c>
      <c r="BL390" s="6">
        <f t="shared" si="13"/>
        <v>95851313.34043863</v>
      </c>
    </row>
    <row r="391" spans="1:64" ht="12.75">
      <c r="A391" s="7" t="s">
        <v>1024</v>
      </c>
      <c r="B391" s="7" t="s">
        <v>390</v>
      </c>
      <c r="C391" s="7" t="s">
        <v>1347</v>
      </c>
      <c r="D391" s="7"/>
      <c r="E391" s="8"/>
      <c r="F391" s="8"/>
      <c r="G391" s="8"/>
      <c r="H391" s="8">
        <v>3194420.18959</v>
      </c>
      <c r="I391" s="8">
        <f>H391*RPI_inc</f>
        <v>3282588.899706072</v>
      </c>
      <c r="J391" s="8">
        <v>96629.846431</v>
      </c>
      <c r="K391" s="8">
        <f>J391*RPI_inc</f>
        <v>99296.91225605944</v>
      </c>
      <c r="L391" s="7"/>
      <c r="M391" s="8"/>
      <c r="N391" s="8"/>
      <c r="O391" s="8"/>
      <c r="P391" s="8"/>
      <c r="Q391" s="8"/>
      <c r="R391" s="8"/>
      <c r="S391" s="8"/>
      <c r="T391" s="8"/>
      <c r="U391" s="8"/>
      <c r="V391" s="7"/>
      <c r="W391" s="8"/>
      <c r="X391" s="7"/>
      <c r="Y391" s="8"/>
      <c r="Z391" s="15">
        <f>D391+F391+H391+J391+L391+N391+P391+R391+T391+V391+X391</f>
        <v>3291050.0360210002</v>
      </c>
      <c r="AC391" s="15">
        <f>E391+G391+I391+K391+M391+O391+Q391+S391+U391+W391+Y391</f>
        <v>3381885.8119621314</v>
      </c>
      <c r="AF391" s="51"/>
      <c r="AG391" s="7"/>
      <c r="AH391" s="8"/>
      <c r="AI391" s="8"/>
      <c r="AJ391" s="8"/>
      <c r="AK391" s="8">
        <v>4035820.239374</v>
      </c>
      <c r="AL391" s="8">
        <f>AK391/$AK$680*$AL$680</f>
        <v>3327770.854120601</v>
      </c>
      <c r="AM391" s="8">
        <v>139565.934451</v>
      </c>
      <c r="AN391" s="8">
        <f>AM391/$AM$680*$AN$680</f>
        <v>136819.79649831253</v>
      </c>
      <c r="AO391" s="7"/>
      <c r="AP391" s="8"/>
      <c r="AQ391" s="8"/>
      <c r="AR391" s="8"/>
      <c r="AS391" s="8"/>
      <c r="AT391" s="8"/>
      <c r="AU391" s="7"/>
      <c r="AV391" s="8"/>
      <c r="AW391" s="7"/>
      <c r="AX391" s="8"/>
      <c r="AY391" s="8">
        <v>16468.44</v>
      </c>
      <c r="AZ391" s="8">
        <f>AY391/$AY$680*$AZ$680</f>
        <v>16468.439999989598</v>
      </c>
      <c r="BA391" s="8">
        <v>91456.100219</v>
      </c>
      <c r="BB391" s="8">
        <f>BA391/$BA$680*$BB$680</f>
        <v>91456.10021899999</v>
      </c>
      <c r="BC391" s="8">
        <v>9641.424455</v>
      </c>
      <c r="BD391" s="8">
        <f>AG391+AI391+AK391+AM391+AO391+AQ391+AS391+AU391+AW391+AY391+BA391+BC391</f>
        <v>4292952.138499</v>
      </c>
      <c r="BG391" s="8">
        <f>AH391+AJ391+AL391+AN391+AP391+AR391+AT391+AV391+AX391+AZ391+BB391</f>
        <v>3572515.1908379034</v>
      </c>
      <c r="BJ391" s="52"/>
      <c r="BK391" s="8">
        <f t="shared" si="12"/>
        <v>7584002.174520001</v>
      </c>
      <c r="BL391" s="8">
        <f t="shared" si="13"/>
        <v>6954401.002800034</v>
      </c>
    </row>
    <row r="392" spans="1:64" ht="12.75">
      <c r="A392" t="s">
        <v>1025</v>
      </c>
      <c r="B392" t="s">
        <v>391</v>
      </c>
      <c r="K392"/>
      <c r="L392"/>
      <c r="V392"/>
      <c r="X392"/>
      <c r="Z392" s="12">
        <f>Z393+Z394</f>
        <v>45491767.977021</v>
      </c>
      <c r="AC392" s="12">
        <f>AC393+AC394</f>
        <v>46747379.40738464</v>
      </c>
      <c r="AF392" s="52"/>
      <c r="AG392"/>
      <c r="AO392"/>
      <c r="AQ392"/>
      <c r="AR392"/>
      <c r="AU392"/>
      <c r="AW392"/>
      <c r="BD392" s="1">
        <f>BD393+BD394</f>
        <v>57058058.608386</v>
      </c>
      <c r="BG392" s="1">
        <f>BG393+BG394</f>
        <v>41368409.076753266</v>
      </c>
      <c r="BJ392" s="52"/>
      <c r="BK392" s="1">
        <f t="shared" si="12"/>
        <v>102549826.585407</v>
      </c>
      <c r="BL392" s="1">
        <f t="shared" si="13"/>
        <v>88115788.48413791</v>
      </c>
    </row>
    <row r="393" spans="1:64" ht="12.75">
      <c r="A393" s="3" t="s">
        <v>1026</v>
      </c>
      <c r="B393" s="3" t="s">
        <v>392</v>
      </c>
      <c r="C393" s="3" t="s">
        <v>1348</v>
      </c>
      <c r="D393" s="3"/>
      <c r="E393" s="4"/>
      <c r="F393" s="4">
        <v>7395755.518137</v>
      </c>
      <c r="G393" s="4">
        <f>F393*RPI_inc</f>
        <v>7599884.651333987</v>
      </c>
      <c r="H393" s="4"/>
      <c r="I393" s="4"/>
      <c r="J393" s="4">
        <v>211410.645358</v>
      </c>
      <c r="K393" s="4">
        <f>J393*RPI_inc</f>
        <v>217245.75871183016</v>
      </c>
      <c r="L393" s="3"/>
      <c r="M393" s="4"/>
      <c r="N393" s="4"/>
      <c r="O393" s="4"/>
      <c r="P393" s="4"/>
      <c r="Q393" s="4"/>
      <c r="R393" s="4"/>
      <c r="S393" s="4"/>
      <c r="T393" s="4">
        <v>128164.547882</v>
      </c>
      <c r="U393" s="4">
        <f>T393*RPI_inc</f>
        <v>131701.99824816984</v>
      </c>
      <c r="V393" s="3"/>
      <c r="W393" s="4"/>
      <c r="X393" s="3"/>
      <c r="Y393" s="4"/>
      <c r="Z393" s="13">
        <f>D393+F393+H393+J393+L393+N393+P393+R393+T393+V393+X393</f>
        <v>7735330.7113769995</v>
      </c>
      <c r="AC393" s="13">
        <f>E393+G393+I393+K393+M393+O393+Q393+S393+U393+W393+Y393</f>
        <v>7948832.408293987</v>
      </c>
      <c r="AF393" s="51"/>
      <c r="AG393" s="3"/>
      <c r="AH393" s="4"/>
      <c r="AI393" s="4">
        <v>8170673.995481</v>
      </c>
      <c r="AJ393" s="4">
        <f>AI393/$AI$680*$AJ$680</f>
        <v>5427115.653077619</v>
      </c>
      <c r="AK393" s="4"/>
      <c r="AL393" s="4"/>
      <c r="AM393" s="4">
        <v>305347.937123</v>
      </c>
      <c r="AN393" s="4">
        <f>AM393/$AM$680*$AN$680</f>
        <v>299339.8266037192</v>
      </c>
      <c r="AO393" s="3"/>
      <c r="AP393" s="4"/>
      <c r="AQ393" s="4"/>
      <c r="AR393" s="4"/>
      <c r="AS393" s="4">
        <v>181811.632649</v>
      </c>
      <c r="AT393" s="4">
        <f>AS393/$AS$680*$AT$680</f>
        <v>178169.30338748457</v>
      </c>
      <c r="AU393" s="3"/>
      <c r="AV393" s="4"/>
      <c r="AW393" s="3"/>
      <c r="AX393" s="4"/>
      <c r="AY393" s="4">
        <v>165049.123905</v>
      </c>
      <c r="AZ393" s="4">
        <f>AY393/$AY$680*$AZ$680</f>
        <v>165049.12390489577</v>
      </c>
      <c r="BA393" s="4">
        <v>236537.49531</v>
      </c>
      <c r="BB393" s="4">
        <f>BA393/$BA$680*$BB$680</f>
        <v>236537.49531</v>
      </c>
      <c r="BC393" s="4">
        <v>22661.34087</v>
      </c>
      <c r="BD393" s="4">
        <f>AG393+AI393+AK393+AM393+AO393+AQ393+AS393+AU393+AW393+AY393+BA393+BC393</f>
        <v>9082081.525338</v>
      </c>
      <c r="BG393" s="4">
        <f>AH393+AJ393+AL393+AN393+AP393+AR393+AT393+AV393+AX393+AZ393+BB393</f>
        <v>6306211.402283719</v>
      </c>
      <c r="BJ393" s="52"/>
      <c r="BK393" s="4">
        <f t="shared" si="12"/>
        <v>16817412.236715</v>
      </c>
      <c r="BL393" s="4">
        <f t="shared" si="13"/>
        <v>14255043.810577706</v>
      </c>
    </row>
    <row r="394" spans="1:64" ht="12.75">
      <c r="A394" s="5" t="s">
        <v>1027</v>
      </c>
      <c r="B394" s="5" t="s">
        <v>393</v>
      </c>
      <c r="C394" s="5" t="s">
        <v>1348</v>
      </c>
      <c r="D394" s="6">
        <v>31395442.362618</v>
      </c>
      <c r="E394" s="6">
        <f>D394*RPI_inc</f>
        <v>32261983.23462232</v>
      </c>
      <c r="F394" s="6"/>
      <c r="G394" s="6"/>
      <c r="H394" s="6"/>
      <c r="I394" s="6"/>
      <c r="J394" s="6">
        <v>1101964.808399</v>
      </c>
      <c r="K394" s="6">
        <f>J394*RPI_inc</f>
        <v>1132379.9729620297</v>
      </c>
      <c r="L394" s="6">
        <v>3270660.689283</v>
      </c>
      <c r="M394" s="6">
        <f>L394*RPI_inc</f>
        <v>3360933.7019383693</v>
      </c>
      <c r="N394" s="6"/>
      <c r="O394" s="6"/>
      <c r="P394" s="6"/>
      <c r="Q394" s="6"/>
      <c r="R394" s="6"/>
      <c r="S394" s="6"/>
      <c r="T394" s="6"/>
      <c r="U394" s="6"/>
      <c r="V394" s="6">
        <v>55145.732809</v>
      </c>
      <c r="W394" s="6">
        <f>V394*RPI_inc</f>
        <v>56667.80186742251</v>
      </c>
      <c r="X394" s="6">
        <v>1933223.672535</v>
      </c>
      <c r="Y394" s="6">
        <f>X394*RPI_inc</f>
        <v>1986582.2877005094</v>
      </c>
      <c r="Z394" s="14">
        <f>D394+F394+H394+J394+L394+N394+P394+R394+T394+V394+X394</f>
        <v>37756437.265644</v>
      </c>
      <c r="AC394" s="14">
        <f>E394+G394+I394+K394+M394+O394+Q394+S394+U394+W394+Y394</f>
        <v>38798546.99909066</v>
      </c>
      <c r="AF394" s="51"/>
      <c r="AG394" s="6">
        <v>37513208.911443</v>
      </c>
      <c r="AH394" s="6">
        <f>AG394/$AG$680*$AH$680</f>
        <v>25520604.63800908</v>
      </c>
      <c r="AI394" s="6"/>
      <c r="AJ394" s="6"/>
      <c r="AK394" s="6"/>
      <c r="AL394" s="6"/>
      <c r="AM394" s="6">
        <v>1591607.085147</v>
      </c>
      <c r="AN394" s="6">
        <f>AM394/$AM$680*$AN$680</f>
        <v>1560290.183644628</v>
      </c>
      <c r="AO394" s="6">
        <v>4137116.984601</v>
      </c>
      <c r="AP394" s="6">
        <f>AO394/$AO$680*$AP$680</f>
        <v>3414377.3630537163</v>
      </c>
      <c r="AQ394" s="6"/>
      <c r="AR394" s="6"/>
      <c r="AS394" s="6"/>
      <c r="AT394" s="6"/>
      <c r="AU394" s="6">
        <v>78228.620181</v>
      </c>
      <c r="AV394" s="6">
        <f>AU394/$AU$680*$AV$680</f>
        <v>76661.42320955785</v>
      </c>
      <c r="AW394" s="6">
        <v>2858609.369845</v>
      </c>
      <c r="AX394" s="6">
        <f>AW394/$AW$680*$AX$680</f>
        <v>2803668.803414949</v>
      </c>
      <c r="AY394" s="6">
        <v>610681.758448</v>
      </c>
      <c r="AZ394" s="6">
        <f>AY394/$AY$680*$AZ$680</f>
        <v>610681.7584476144</v>
      </c>
      <c r="BA394" s="6">
        <v>1075913.50469</v>
      </c>
      <c r="BB394" s="6">
        <f>BA394/$BA$680*$BB$680</f>
        <v>1075913.50469</v>
      </c>
      <c r="BC394" s="6">
        <v>110610.848693</v>
      </c>
      <c r="BD394" s="6">
        <f>AG394+AI394+AK394+AM394+AO394+AQ394+AS394+AU394+AW394+AY394+BA394+BC394</f>
        <v>47975977.083048</v>
      </c>
      <c r="BG394" s="6">
        <f>AH394+AJ394+AL394+AN394+AP394+AR394+AT394+AV394+AX394+AZ394+BB394</f>
        <v>35062197.674469545</v>
      </c>
      <c r="BJ394" s="52"/>
      <c r="BK394" s="6">
        <f t="shared" si="12"/>
        <v>85732414.348692</v>
      </c>
      <c r="BL394" s="6">
        <f t="shared" si="13"/>
        <v>73860744.6735602</v>
      </c>
    </row>
    <row r="395" spans="1:64" ht="12.75">
      <c r="A395" t="s">
        <v>1028</v>
      </c>
      <c r="B395" t="s">
        <v>394</v>
      </c>
      <c r="K395"/>
      <c r="L395"/>
      <c r="V395"/>
      <c r="X395"/>
      <c r="Z395" s="12">
        <f>Z396+Z397</f>
        <v>51556645.858859</v>
      </c>
      <c r="AC395" s="12">
        <f>AC396+AC397</f>
        <v>52979653.06940075</v>
      </c>
      <c r="AF395" s="52"/>
      <c r="AG395"/>
      <c r="AO395"/>
      <c r="AQ395"/>
      <c r="AR395"/>
      <c r="AU395"/>
      <c r="AW395"/>
      <c r="BD395" s="1">
        <f>BD396+BD397</f>
        <v>65471558.99539701</v>
      </c>
      <c r="BG395" s="1">
        <f>BG396+BG397</f>
        <v>48622528.416208</v>
      </c>
      <c r="BJ395" s="52"/>
      <c r="BK395" s="1">
        <f t="shared" si="12"/>
        <v>117028204.854256</v>
      </c>
      <c r="BL395" s="1">
        <f t="shared" si="13"/>
        <v>101602181.48560876</v>
      </c>
    </row>
    <row r="396" spans="1:64" ht="12.75">
      <c r="A396" s="3" t="s">
        <v>1029</v>
      </c>
      <c r="B396" s="3" t="s">
        <v>395</v>
      </c>
      <c r="C396" s="3" t="s">
        <v>1348</v>
      </c>
      <c r="D396" s="3"/>
      <c r="E396" s="4"/>
      <c r="F396" s="4">
        <v>9273787.851108</v>
      </c>
      <c r="G396" s="4">
        <f>F396*RPI_inc</f>
        <v>9529752.271626905</v>
      </c>
      <c r="H396" s="4"/>
      <c r="I396" s="4"/>
      <c r="J396" s="4">
        <v>460104.516046</v>
      </c>
      <c r="K396" s="4">
        <f>J396*RPI_inc</f>
        <v>472803.7914358047</v>
      </c>
      <c r="L396" s="3"/>
      <c r="M396" s="4"/>
      <c r="N396" s="4"/>
      <c r="O396" s="4"/>
      <c r="P396" s="4"/>
      <c r="Q396" s="4"/>
      <c r="R396" s="4"/>
      <c r="S396" s="4"/>
      <c r="T396" s="4">
        <v>159226.990644</v>
      </c>
      <c r="U396" s="4">
        <f>T396*RPI_inc</f>
        <v>163621.79081039492</v>
      </c>
      <c r="V396" s="3"/>
      <c r="W396" s="4"/>
      <c r="X396" s="3"/>
      <c r="Y396" s="4"/>
      <c r="Z396" s="13">
        <f>D396+F396+H396+J396+L396+N396+P396+R396+T396+V396+X396</f>
        <v>9893119.357798</v>
      </c>
      <c r="AC396" s="13">
        <f>E396+G396+I396+K396+M396+O396+Q396+S396+U396+W396+Y396</f>
        <v>10166177.853873104</v>
      </c>
      <c r="AF396" s="51"/>
      <c r="AG396" s="3"/>
      <c r="AH396" s="4"/>
      <c r="AI396" s="4">
        <v>10245484.325276</v>
      </c>
      <c r="AJ396" s="4">
        <f>AI396/$AI$680*$AJ$680</f>
        <v>6805243.776195166</v>
      </c>
      <c r="AK396" s="4"/>
      <c r="AL396" s="4"/>
      <c r="AM396" s="4">
        <v>664545.366663</v>
      </c>
      <c r="AN396" s="4">
        <f>AM396/$AM$680*$AN$680</f>
        <v>651469.5881081937</v>
      </c>
      <c r="AO396" s="3"/>
      <c r="AP396" s="4"/>
      <c r="AQ396" s="4"/>
      <c r="AR396" s="4"/>
      <c r="AS396" s="4">
        <v>225876.185022</v>
      </c>
      <c r="AT396" s="4">
        <f>AS396/$AS$680*$AT$680</f>
        <v>221351.08711600731</v>
      </c>
      <c r="AU396" s="3"/>
      <c r="AV396" s="4"/>
      <c r="AW396" s="3"/>
      <c r="AX396" s="4"/>
      <c r="AY396" s="4">
        <v>82749.637046</v>
      </c>
      <c r="AZ396" s="4">
        <f>AY396/$AY$680*$AZ$680</f>
        <v>82749.63704594775</v>
      </c>
      <c r="BA396" s="4">
        <v>472615.058727</v>
      </c>
      <c r="BB396" s="4">
        <f>BA396/$BA$680*$BB$680</f>
        <v>472615.05872699997</v>
      </c>
      <c r="BC396" s="4">
        <v>28982.775061</v>
      </c>
      <c r="BD396" s="4">
        <f>AG396+AI396+AK396+AM396+AO396+AQ396+AS396+AU396+AW396+AY396+BA396+BC396</f>
        <v>11720253.347795</v>
      </c>
      <c r="BG396" s="4">
        <f>AH396+AJ396+AL396+AN396+AP396+AR396+AT396+AV396+AX396+AZ396+BB396</f>
        <v>8233429.147192315</v>
      </c>
      <c r="BJ396" s="52"/>
      <c r="BK396" s="4">
        <f t="shared" si="12"/>
        <v>21613372.705593</v>
      </c>
      <c r="BL396" s="4">
        <f t="shared" si="13"/>
        <v>18399607.001065418</v>
      </c>
    </row>
    <row r="397" spans="1:64" ht="12.75">
      <c r="A397" s="5" t="s">
        <v>1030</v>
      </c>
      <c r="B397" s="5" t="s">
        <v>396</v>
      </c>
      <c r="C397" s="5" t="s">
        <v>1348</v>
      </c>
      <c r="D397" s="6">
        <v>31461282.261884</v>
      </c>
      <c r="E397" s="6">
        <f>D397*RPI_inc</f>
        <v>32329640.371023048</v>
      </c>
      <c r="F397" s="6"/>
      <c r="G397" s="6"/>
      <c r="H397" s="6"/>
      <c r="I397" s="6"/>
      <c r="J397" s="6">
        <v>1771575.68223</v>
      </c>
      <c r="K397" s="6">
        <f>J397*RPI_inc</f>
        <v>1820472.6755824203</v>
      </c>
      <c r="L397" s="6">
        <v>4842481.529358</v>
      </c>
      <c r="M397" s="6">
        <f>L397*RPI_inc</f>
        <v>4976138.132079133</v>
      </c>
      <c r="N397" s="6"/>
      <c r="O397" s="6"/>
      <c r="P397" s="6"/>
      <c r="Q397" s="6"/>
      <c r="R397" s="6"/>
      <c r="S397" s="6"/>
      <c r="T397" s="6"/>
      <c r="U397" s="6"/>
      <c r="V397" s="6">
        <v>62313.863514</v>
      </c>
      <c r="W397" s="6">
        <f>V397*RPI_inc</f>
        <v>64033.779067464966</v>
      </c>
      <c r="X397" s="6">
        <v>3525873.164075</v>
      </c>
      <c r="Y397" s="6">
        <f>X397*RPI_inc</f>
        <v>3623190.2577755842</v>
      </c>
      <c r="Z397" s="14">
        <f>D397+F397+H397+J397+L397+N397+P397+R397+T397+V397+X397</f>
        <v>41663526.501061</v>
      </c>
      <c r="AC397" s="14">
        <f>E397+G397+I397+K397+M397+O397+Q397+S397+U397+W397+Y397</f>
        <v>42813475.215527646</v>
      </c>
      <c r="AF397" s="51"/>
      <c r="AG397" s="6">
        <v>37591878.479698</v>
      </c>
      <c r="AH397" s="6">
        <f>AG397/$AG$680*$AH$680</f>
        <v>25574124.318322707</v>
      </c>
      <c r="AI397" s="6"/>
      <c r="AJ397" s="6"/>
      <c r="AK397" s="6"/>
      <c r="AL397" s="6"/>
      <c r="AM397" s="6">
        <v>2558749.958455</v>
      </c>
      <c r="AN397" s="6">
        <f>AM397/$AM$680*$AN$680</f>
        <v>2508403.286109838</v>
      </c>
      <c r="AO397" s="6">
        <v>6125341.172921</v>
      </c>
      <c r="AP397" s="6">
        <f>AO397/$AO$680*$AP$680</f>
        <v>5055265.857757565</v>
      </c>
      <c r="AQ397" s="6"/>
      <c r="AR397" s="6"/>
      <c r="AS397" s="6"/>
      <c r="AT397" s="6"/>
      <c r="AU397" s="6">
        <v>88397.185286</v>
      </c>
      <c r="AV397" s="6">
        <f>AU397/$AU$680*$AV$680</f>
        <v>86626.27585740857</v>
      </c>
      <c r="AW397" s="6">
        <v>5213620.238</v>
      </c>
      <c r="AX397" s="6">
        <f>AW397/$AW$680*$AX$680</f>
        <v>5113417.932624353</v>
      </c>
      <c r="AY397" s="6">
        <v>306173.657071</v>
      </c>
      <c r="AZ397" s="6">
        <f>AY397/$AY$680*$AZ$680</f>
        <v>306173.65707080666</v>
      </c>
      <c r="BA397" s="6">
        <v>1745087.941273</v>
      </c>
      <c r="BB397" s="6">
        <f>BA397/$BA$680*$BB$680</f>
        <v>1745087.941273</v>
      </c>
      <c r="BC397" s="6">
        <v>122057.014898</v>
      </c>
      <c r="BD397" s="6">
        <f>AG397+AI397+AK397+AM397+AO397+AQ397+AS397+AU397+AW397+AY397+BA397+BC397</f>
        <v>53751305.64760201</v>
      </c>
      <c r="BG397" s="6">
        <f>AH397+AJ397+AL397+AN397+AP397+AR397+AT397+AV397+AX397+AZ397+BB397</f>
        <v>40389099.269015685</v>
      </c>
      <c r="BJ397" s="52"/>
      <c r="BK397" s="6">
        <f t="shared" si="12"/>
        <v>95414832.14866301</v>
      </c>
      <c r="BL397" s="6">
        <f t="shared" si="13"/>
        <v>83202574.48454332</v>
      </c>
    </row>
    <row r="398" spans="1:64" ht="12.75">
      <c r="A398" t="s">
        <v>1031</v>
      </c>
      <c r="B398" t="s">
        <v>397</v>
      </c>
      <c r="K398"/>
      <c r="L398"/>
      <c r="V398"/>
      <c r="X398"/>
      <c r="Z398" s="12">
        <f>Z399+Z400</f>
        <v>37882999.238816</v>
      </c>
      <c r="AC398" s="12">
        <f>AC399+AC400</f>
        <v>38928602.19020583</v>
      </c>
      <c r="AF398" s="52"/>
      <c r="AG398"/>
      <c r="AO398"/>
      <c r="AQ398"/>
      <c r="AR398"/>
      <c r="AU398"/>
      <c r="AW398"/>
      <c r="BD398" s="1">
        <f>BD399+BD400</f>
        <v>48600723.481911995</v>
      </c>
      <c r="BG398" s="1">
        <f>BG399+BG400</f>
        <v>36965872.99507309</v>
      </c>
      <c r="BJ398" s="52"/>
      <c r="BK398" s="1">
        <f t="shared" si="12"/>
        <v>86483722.720728</v>
      </c>
      <c r="BL398" s="1">
        <f t="shared" si="13"/>
        <v>75894475.18527892</v>
      </c>
    </row>
    <row r="399" spans="1:64" ht="12.75">
      <c r="A399" s="3" t="s">
        <v>1032</v>
      </c>
      <c r="B399" s="3" t="s">
        <v>398</v>
      </c>
      <c r="C399" s="3" t="s">
        <v>1348</v>
      </c>
      <c r="D399" s="3"/>
      <c r="E399" s="4"/>
      <c r="F399" s="4">
        <v>6517461.190626</v>
      </c>
      <c r="G399" s="4">
        <f>F399*RPI_inc</f>
        <v>6697348.654486165</v>
      </c>
      <c r="H399" s="4"/>
      <c r="I399" s="4"/>
      <c r="J399" s="4">
        <v>405993.737856</v>
      </c>
      <c r="K399" s="4">
        <f>J399*RPI_inc</f>
        <v>417199.50981380895</v>
      </c>
      <c r="L399" s="3"/>
      <c r="M399" s="4"/>
      <c r="N399" s="4"/>
      <c r="O399" s="4"/>
      <c r="P399" s="4"/>
      <c r="Q399" s="4"/>
      <c r="R399" s="4"/>
      <c r="S399" s="4"/>
      <c r="T399" s="4">
        <v>87666.645801</v>
      </c>
      <c r="U399" s="4">
        <f>T399*RPI_inc</f>
        <v>90086.31967661147</v>
      </c>
      <c r="V399" s="3"/>
      <c r="W399" s="4"/>
      <c r="X399" s="3"/>
      <c r="Y399" s="4"/>
      <c r="Z399" s="13">
        <f>D399+F399+H399+J399+L399+N399+P399+R399+T399+V399+X399</f>
        <v>7011121.574283</v>
      </c>
      <c r="AC399" s="13">
        <f>E399+G399+I399+K399+M399+O399+Q399+S399+U399+W399+Y399</f>
        <v>7204634.483976586</v>
      </c>
      <c r="AF399" s="51"/>
      <c r="AG399" s="3"/>
      <c r="AH399" s="4"/>
      <c r="AI399" s="4">
        <v>7200353.03171</v>
      </c>
      <c r="AJ399" s="4">
        <f>AI399/$AI$680*$AJ$680</f>
        <v>4782610.182182137</v>
      </c>
      <c r="AK399" s="4"/>
      <c r="AL399" s="4"/>
      <c r="AM399" s="4">
        <v>586391.239331</v>
      </c>
      <c r="AN399" s="4">
        <f>AM399/$AM$680*$AN$680</f>
        <v>574853.2430156049</v>
      </c>
      <c r="AO399" s="3"/>
      <c r="AP399" s="4"/>
      <c r="AQ399" s="4"/>
      <c r="AR399" s="4"/>
      <c r="AS399" s="4">
        <v>124362.128726</v>
      </c>
      <c r="AT399" s="4">
        <f>AS399/$AS$680*$AT$680</f>
        <v>121870.71597158321</v>
      </c>
      <c r="AU399" s="3"/>
      <c r="AV399" s="4"/>
      <c r="AW399" s="3"/>
      <c r="AX399" s="4"/>
      <c r="AY399" s="4"/>
      <c r="AZ399" s="4"/>
      <c r="BA399" s="4">
        <v>398465.16458</v>
      </c>
      <c r="BB399" s="4">
        <f>BA399/$BA$680*$BB$680</f>
        <v>398465.16458</v>
      </c>
      <c r="BC399" s="4">
        <v>20539.705645</v>
      </c>
      <c r="BD399" s="4">
        <f>AG399+AI399+AK399+AM399+AO399+AQ399+AS399+AU399+AW399+AY399+BA399+BC399</f>
        <v>8330111.2699919995</v>
      </c>
      <c r="BG399" s="4">
        <f>AH399+AJ399+AL399+AN399+AP399+AR399+AT399+AV399+AX399+AZ399+BB399</f>
        <v>5877799.305749325</v>
      </c>
      <c r="BJ399" s="52"/>
      <c r="BK399" s="4">
        <f t="shared" si="12"/>
        <v>15341232.844275</v>
      </c>
      <c r="BL399" s="4">
        <f t="shared" si="13"/>
        <v>13082433.78972591</v>
      </c>
    </row>
    <row r="400" spans="1:64" ht="12.75">
      <c r="A400" s="5" t="s">
        <v>1033</v>
      </c>
      <c r="B400" s="5" t="s">
        <v>399</v>
      </c>
      <c r="C400" s="5" t="s">
        <v>1348</v>
      </c>
      <c r="D400" s="6">
        <v>21114925.959711</v>
      </c>
      <c r="E400" s="6">
        <f>D400*RPI_inc</f>
        <v>21697715.848195594</v>
      </c>
      <c r="F400" s="6"/>
      <c r="G400" s="6"/>
      <c r="H400" s="6"/>
      <c r="I400" s="6"/>
      <c r="J400" s="6">
        <v>1413320.192176</v>
      </c>
      <c r="K400" s="6">
        <f>J400*RPI_inc</f>
        <v>1452329.029751983</v>
      </c>
      <c r="L400" s="6">
        <v>3890871.396653</v>
      </c>
      <c r="M400" s="6">
        <f>L400*RPI_inc</f>
        <v>3998262.751550004</v>
      </c>
      <c r="N400" s="6"/>
      <c r="O400" s="6"/>
      <c r="P400" s="6"/>
      <c r="Q400" s="6"/>
      <c r="R400" s="6"/>
      <c r="S400" s="6"/>
      <c r="T400" s="6"/>
      <c r="U400" s="6"/>
      <c r="V400" s="6">
        <v>50787.835165</v>
      </c>
      <c r="W400" s="6">
        <f>V400*RPI_inc</f>
        <v>52189.62254747346</v>
      </c>
      <c r="X400" s="6">
        <v>4401972.280828</v>
      </c>
      <c r="Y400" s="6">
        <f>X400*RPI_inc</f>
        <v>4523470.454184187</v>
      </c>
      <c r="Z400" s="14">
        <f>D400+F400+H400+J400+L400+N400+P400+R400+T400+V400+X400</f>
        <v>30871877.664533</v>
      </c>
      <c r="AC400" s="14">
        <f>E400+G400+I400+K400+M400+O400+Q400+S400+U400+W400+Y400</f>
        <v>31723967.70622924</v>
      </c>
      <c r="AF400" s="51"/>
      <c r="AG400" s="6">
        <v>25229414.496781</v>
      </c>
      <c r="AH400" s="6">
        <f>AG400/$AG$680*$AH$680</f>
        <v>17163818.593626022</v>
      </c>
      <c r="AI400" s="6"/>
      <c r="AJ400" s="6"/>
      <c r="AK400" s="6"/>
      <c r="AL400" s="6"/>
      <c r="AM400" s="6">
        <v>2041308.773476</v>
      </c>
      <c r="AN400" s="6">
        <f>AM400/$AM$680*$AN$680</f>
        <v>2001143.4170941066</v>
      </c>
      <c r="AO400" s="6">
        <v>4921632.559664</v>
      </c>
      <c r="AP400" s="6">
        <f>AO400/$AO$680*$AP$680</f>
        <v>4061840.8576632394</v>
      </c>
      <c r="AQ400" s="6"/>
      <c r="AR400" s="6"/>
      <c r="AS400" s="6"/>
      <c r="AT400" s="6"/>
      <c r="AU400" s="6">
        <v>72046.594805</v>
      </c>
      <c r="AV400" s="6">
        <f>AU400/$AU$680*$AV$680</f>
        <v>70603.24574784075</v>
      </c>
      <c r="AW400" s="6">
        <v>6509086.034143</v>
      </c>
      <c r="AX400" s="6">
        <f>AW400/$AW$680*$AX$680</f>
        <v>6383985.739772546</v>
      </c>
      <c r="AY400" s="6"/>
      <c r="AZ400" s="6"/>
      <c r="BA400" s="6">
        <v>1406681.83542</v>
      </c>
      <c r="BB400" s="6">
        <f>BA400/$BA$680*$BB$680</f>
        <v>1406681.83542</v>
      </c>
      <c r="BC400" s="6">
        <v>90441.917631</v>
      </c>
      <c r="BD400" s="6">
        <f>AG400+AI400+AK400+AM400+AO400+AQ400+AS400+AU400+AW400+AY400+BA400+BC400</f>
        <v>40270612.21191999</v>
      </c>
      <c r="BG400" s="6">
        <f>AH400+AJ400+AL400+AN400+AP400+AR400+AT400+AV400+AX400+AZ400+BB400</f>
        <v>31088073.68932376</v>
      </c>
      <c r="BJ400" s="52"/>
      <c r="BK400" s="6">
        <f t="shared" si="12"/>
        <v>71142489.876453</v>
      </c>
      <c r="BL400" s="6">
        <f t="shared" si="13"/>
        <v>62812041.395553</v>
      </c>
    </row>
    <row r="401" spans="1:64" ht="12.75">
      <c r="A401" t="s">
        <v>1034</v>
      </c>
      <c r="B401" t="s">
        <v>400</v>
      </c>
      <c r="K401"/>
      <c r="L401"/>
      <c r="V401"/>
      <c r="X401"/>
      <c r="Z401" s="12">
        <f>Z402+Z403</f>
        <v>47159819.402627</v>
      </c>
      <c r="AC401" s="12">
        <f>AC402+AC403</f>
        <v>48461470.46894154</v>
      </c>
      <c r="AF401" s="52"/>
      <c r="AG401"/>
      <c r="AO401"/>
      <c r="AQ401"/>
      <c r="AR401"/>
      <c r="AU401"/>
      <c r="AW401"/>
      <c r="BD401" s="1">
        <f>BD402+BD403</f>
        <v>57589526.756605</v>
      </c>
      <c r="BG401" s="1">
        <f>BG402+BG403</f>
        <v>42049096.66473667</v>
      </c>
      <c r="BJ401" s="52"/>
      <c r="BK401" s="1">
        <f t="shared" si="12"/>
        <v>104749346.15923199</v>
      </c>
      <c r="BL401" s="1">
        <f t="shared" si="13"/>
        <v>90510567.13367821</v>
      </c>
    </row>
    <row r="402" spans="1:64" ht="12.75">
      <c r="A402" s="3" t="s">
        <v>1035</v>
      </c>
      <c r="B402" s="3" t="s">
        <v>401</v>
      </c>
      <c r="C402" s="3" t="s">
        <v>1348</v>
      </c>
      <c r="D402" s="3"/>
      <c r="E402" s="4"/>
      <c r="F402" s="4">
        <v>7185686.480406</v>
      </c>
      <c r="G402" s="4">
        <f>F402*RPI_inc</f>
        <v>7384017.529759032</v>
      </c>
      <c r="H402" s="4"/>
      <c r="I402" s="4"/>
      <c r="J402" s="4">
        <v>285967.335608</v>
      </c>
      <c r="K402" s="4">
        <f>J402*RPI_inc</f>
        <v>293860.2769305138</v>
      </c>
      <c r="L402" s="3"/>
      <c r="M402" s="4"/>
      <c r="N402" s="4"/>
      <c r="O402" s="4"/>
      <c r="P402" s="4"/>
      <c r="Q402" s="4"/>
      <c r="R402" s="4"/>
      <c r="S402" s="4"/>
      <c r="T402" s="4">
        <v>208553.504617</v>
      </c>
      <c r="U402" s="4">
        <f>T402*RPI_inc</f>
        <v>214309.75845993205</v>
      </c>
      <c r="V402" s="3"/>
      <c r="W402" s="4"/>
      <c r="X402" s="3"/>
      <c r="Y402" s="4"/>
      <c r="Z402" s="13">
        <f>D402+F402+H402+J402+L402+N402+P402+R402+T402+V402+X402</f>
        <v>7680207.320631</v>
      </c>
      <c r="AC402" s="13">
        <f>E402+G402+I402+K402+M402+O402+Q402+S402+U402+W402+Y402</f>
        <v>7892187.565149478</v>
      </c>
      <c r="AF402" s="51"/>
      <c r="AG402" s="3"/>
      <c r="AH402" s="4"/>
      <c r="AI402" s="4">
        <v>7938594.173529</v>
      </c>
      <c r="AJ402" s="4">
        <f>AI402/$AI$680*$AJ$680</f>
        <v>5272963.8615392735</v>
      </c>
      <c r="AK402" s="4"/>
      <c r="AL402" s="4"/>
      <c r="AM402" s="4">
        <v>413032.824647</v>
      </c>
      <c r="AN402" s="4">
        <f>AM402/$AM$680*$AN$680</f>
        <v>404905.87647780287</v>
      </c>
      <c r="AO402" s="3"/>
      <c r="AP402" s="4"/>
      <c r="AQ402" s="4"/>
      <c r="AR402" s="4"/>
      <c r="AS402" s="4">
        <v>295849.779019</v>
      </c>
      <c r="AT402" s="4">
        <f>AS402/$AS$680*$AT$680</f>
        <v>289922.8628396919</v>
      </c>
      <c r="AU402" s="3"/>
      <c r="AV402" s="4"/>
      <c r="AW402" s="3"/>
      <c r="AX402" s="4"/>
      <c r="AY402" s="4"/>
      <c r="AZ402" s="4"/>
      <c r="BA402" s="4"/>
      <c r="BB402" s="4"/>
      <c r="BC402" s="4">
        <v>22499.851983</v>
      </c>
      <c r="BD402" s="4">
        <f>AG402+AI402+AK402+AM402+AO402+AQ402+AS402+AU402+AW402+AY402+BA402+BC402</f>
        <v>8669976.629177999</v>
      </c>
      <c r="BG402" s="4">
        <f>AH402+AJ402+AL402+AN402+AP402+AR402+AT402+AV402+AX402+AZ402+BB402</f>
        <v>5967792.600856769</v>
      </c>
      <c r="BJ402" s="52"/>
      <c r="BK402" s="4">
        <f t="shared" si="12"/>
        <v>16350183.949809</v>
      </c>
      <c r="BL402" s="4">
        <f t="shared" si="13"/>
        <v>13859980.166006247</v>
      </c>
    </row>
    <row r="403" spans="1:64" ht="12.75">
      <c r="A403" s="5" t="s">
        <v>1036</v>
      </c>
      <c r="B403" s="5" t="s">
        <v>402</v>
      </c>
      <c r="C403" s="5" t="s">
        <v>1348</v>
      </c>
      <c r="D403" s="6">
        <v>30832035.831416</v>
      </c>
      <c r="E403" s="6">
        <f>D403*RPI_inc</f>
        <v>31683026.204682257</v>
      </c>
      <c r="F403" s="6"/>
      <c r="G403" s="6"/>
      <c r="H403" s="6"/>
      <c r="I403" s="6"/>
      <c r="J403" s="6">
        <v>1266486.048444</v>
      </c>
      <c r="K403" s="6">
        <f>J403*RPI_inc</f>
        <v>1301442.1389530702</v>
      </c>
      <c r="L403" s="6">
        <v>3632365.149088</v>
      </c>
      <c r="M403" s="6">
        <f>L403*RPI_inc</f>
        <v>3732621.5120139956</v>
      </c>
      <c r="N403" s="6"/>
      <c r="O403" s="6"/>
      <c r="P403" s="6"/>
      <c r="Q403" s="6"/>
      <c r="R403" s="6"/>
      <c r="S403" s="6"/>
      <c r="T403" s="6"/>
      <c r="U403" s="6"/>
      <c r="V403" s="6">
        <v>52335.499749</v>
      </c>
      <c r="W403" s="6">
        <f>V403*RPI_inc</f>
        <v>53780.00398835669</v>
      </c>
      <c r="X403" s="6">
        <v>3696389.553299</v>
      </c>
      <c r="Y403" s="6">
        <f>X403*RPI_inc</f>
        <v>3798413.0441543865</v>
      </c>
      <c r="Z403" s="14">
        <f>D403+F403+H403+J403+L403+N403+P403+R403+T403+V403+X403</f>
        <v>39479612.081996</v>
      </c>
      <c r="AC403" s="14">
        <f>E403+G403+I403+K403+M403+O403+Q403+S403+U403+W403+Y403</f>
        <v>40569282.90379206</v>
      </c>
      <c r="AF403" s="51"/>
      <c r="AG403" s="6">
        <v>36840016.074631</v>
      </c>
      <c r="AH403" s="6">
        <f>AG403/$AG$680*$AH$680</f>
        <v>25062624.936139904</v>
      </c>
      <c r="AI403" s="6"/>
      <c r="AJ403" s="6"/>
      <c r="AK403" s="6"/>
      <c r="AL403" s="6"/>
      <c r="AM403" s="6">
        <v>1829230.981406</v>
      </c>
      <c r="AN403" s="6">
        <f>AM403/$AM$680*$AN$680</f>
        <v>1793238.526355771</v>
      </c>
      <c r="AO403" s="6">
        <v>4594643.400889</v>
      </c>
      <c r="AP403" s="6">
        <f>AO403/$AO$680*$AP$680</f>
        <v>3791975.5418307423</v>
      </c>
      <c r="AQ403" s="6"/>
      <c r="AR403" s="6"/>
      <c r="AS403" s="6"/>
      <c r="AT403" s="6"/>
      <c r="AU403" s="6">
        <v>74242.080452</v>
      </c>
      <c r="AV403" s="6">
        <f>AU403/$AU$680*$AV$680</f>
        <v>72754.74802342421</v>
      </c>
      <c r="AW403" s="6">
        <v>5465758.547122</v>
      </c>
      <c r="AX403" s="6">
        <f>AW403/$AW$680*$AX$680</f>
        <v>5360710.31153007</v>
      </c>
      <c r="AY403" s="6"/>
      <c r="AZ403" s="6"/>
      <c r="BA403" s="6"/>
      <c r="BB403" s="6"/>
      <c r="BC403" s="6">
        <v>115659.042927</v>
      </c>
      <c r="BD403" s="6">
        <f>AG403+AI403+AK403+AM403+AO403+AQ403+AS403+AU403+AW403+AY403+BA403+BC403</f>
        <v>48919550.127427004</v>
      </c>
      <c r="BG403" s="6">
        <f>AH403+AJ403+AL403+AN403+AP403+AR403+AT403+AV403+AX403+AZ403+BB403</f>
        <v>36081304.06387991</v>
      </c>
      <c r="BJ403" s="52"/>
      <c r="BK403" s="6">
        <f t="shared" si="12"/>
        <v>88399162.209423</v>
      </c>
      <c r="BL403" s="6">
        <f t="shared" si="13"/>
        <v>76650586.96767196</v>
      </c>
    </row>
    <row r="404" spans="1:64" ht="12.75">
      <c r="A404" t="s">
        <v>1037</v>
      </c>
      <c r="B404" t="s">
        <v>403</v>
      </c>
      <c r="K404"/>
      <c r="L404"/>
      <c r="V404"/>
      <c r="X404"/>
      <c r="Z404" s="12">
        <f>Z405+Z406</f>
        <v>28623321.802437</v>
      </c>
      <c r="AC404" s="12">
        <f>AC405+AC406</f>
        <v>29413349.792737808</v>
      </c>
      <c r="AF404" s="52"/>
      <c r="AG404"/>
      <c r="AO404"/>
      <c r="AQ404"/>
      <c r="AR404"/>
      <c r="AU404"/>
      <c r="AW404"/>
      <c r="BD404" s="1">
        <f>BD405+BD406</f>
        <v>36168823.75464</v>
      </c>
      <c r="BG404" s="1">
        <f>BG405+BG406</f>
        <v>27371083.173065335</v>
      </c>
      <c r="BJ404" s="52"/>
      <c r="BK404" s="1">
        <f t="shared" si="12"/>
        <v>64792145.557077</v>
      </c>
      <c r="BL404" s="1">
        <f t="shared" si="13"/>
        <v>56784432.96580315</v>
      </c>
    </row>
    <row r="405" spans="1:64" ht="12.75">
      <c r="A405" s="3" t="s">
        <v>1038</v>
      </c>
      <c r="B405" s="3" t="s">
        <v>404</v>
      </c>
      <c r="C405" s="3" t="s">
        <v>1348</v>
      </c>
      <c r="D405" s="3"/>
      <c r="E405" s="4"/>
      <c r="F405" s="4">
        <v>4937034.212647</v>
      </c>
      <c r="G405" s="4">
        <f>F405*RPI_inc</f>
        <v>5073300.549726429</v>
      </c>
      <c r="H405" s="4"/>
      <c r="I405" s="4"/>
      <c r="J405" s="4">
        <v>162656.436675</v>
      </c>
      <c r="K405" s="4">
        <f>J405*RPI_inc</f>
        <v>167145.8924643312</v>
      </c>
      <c r="L405" s="3"/>
      <c r="M405" s="4"/>
      <c r="N405" s="4"/>
      <c r="O405" s="4"/>
      <c r="P405" s="4"/>
      <c r="Q405" s="4"/>
      <c r="R405" s="4"/>
      <c r="S405" s="4"/>
      <c r="T405" s="4">
        <v>80984.400319</v>
      </c>
      <c r="U405" s="4">
        <f>T405*RPI_inc</f>
        <v>83219.63854436517</v>
      </c>
      <c r="V405" s="3"/>
      <c r="W405" s="4"/>
      <c r="X405" s="3"/>
      <c r="Y405" s="4"/>
      <c r="Z405" s="13">
        <f>D405+F405+H405+J405+L405+N405+P405+R405+T405+V405+X405</f>
        <v>5180675.049641</v>
      </c>
      <c r="AC405" s="13">
        <f>E405+G405+I405+K405+M405+O405+Q405+S405+U405+W405+Y405</f>
        <v>5323666.080735126</v>
      </c>
      <c r="AF405" s="51"/>
      <c r="AG405" s="3"/>
      <c r="AH405" s="4"/>
      <c r="AI405" s="4">
        <v>5454330.792458</v>
      </c>
      <c r="AJ405" s="4">
        <f>AI405/$AI$680*$AJ$680</f>
        <v>3622869.3051740667</v>
      </c>
      <c r="AK405" s="4"/>
      <c r="AL405" s="4"/>
      <c r="AM405" s="4">
        <v>234930.494225</v>
      </c>
      <c r="AN405" s="4">
        <f>AM405/$AM$680*$AN$680</f>
        <v>230307.9368009933</v>
      </c>
      <c r="AO405" s="3"/>
      <c r="AP405" s="4"/>
      <c r="AQ405" s="4"/>
      <c r="AR405" s="4"/>
      <c r="AS405" s="4">
        <v>114882.830583</v>
      </c>
      <c r="AT405" s="4">
        <f>AS405/$AS$680*$AT$680</f>
        <v>112581.32165652768</v>
      </c>
      <c r="AU405" s="3"/>
      <c r="AV405" s="4"/>
      <c r="AW405" s="3"/>
      <c r="AX405" s="4"/>
      <c r="AY405" s="4"/>
      <c r="AZ405" s="4"/>
      <c r="BA405" s="4">
        <v>164803.052387</v>
      </c>
      <c r="BB405" s="4">
        <f>BA405/$BA$680*$BB$680</f>
        <v>164803.052387</v>
      </c>
      <c r="BC405" s="4">
        <v>15177.249379</v>
      </c>
      <c r="BD405" s="4">
        <f>AG405+AI405+AK405+AM405+AO405+AQ405+AS405+AU405+AW405+AY405+BA405+BC405</f>
        <v>5984124.419031999</v>
      </c>
      <c r="BG405" s="4">
        <f>AH405+AJ405+AL405+AN405+AP405+AR405+AT405+AV405+AX405+AZ405+BB405</f>
        <v>4130561.6160185877</v>
      </c>
      <c r="BJ405" s="52"/>
      <c r="BK405" s="4">
        <f t="shared" si="12"/>
        <v>11164799.468672998</v>
      </c>
      <c r="BL405" s="4">
        <f t="shared" si="13"/>
        <v>9454227.696753714</v>
      </c>
    </row>
    <row r="406" spans="1:64" ht="12.75">
      <c r="A406" s="5" t="s">
        <v>1039</v>
      </c>
      <c r="B406" s="5" t="s">
        <v>405</v>
      </c>
      <c r="C406" s="5" t="s">
        <v>1348</v>
      </c>
      <c r="D406" s="6">
        <v>16411798.317164</v>
      </c>
      <c r="E406" s="6">
        <f>D406*RPI_inc</f>
        <v>16864777.88855069</v>
      </c>
      <c r="F406" s="6"/>
      <c r="G406" s="6"/>
      <c r="H406" s="6"/>
      <c r="I406" s="6"/>
      <c r="J406" s="6">
        <v>583864.055502</v>
      </c>
      <c r="K406" s="6">
        <f>J406*RPI_inc</f>
        <v>599979.1992844332</v>
      </c>
      <c r="L406" s="6">
        <v>2111683.453181</v>
      </c>
      <c r="M406" s="6">
        <f>L406*RPI_inc</f>
        <v>2169967.7098505395</v>
      </c>
      <c r="N406" s="6"/>
      <c r="O406" s="6"/>
      <c r="P406" s="6"/>
      <c r="Q406" s="6"/>
      <c r="R406" s="6"/>
      <c r="S406" s="6"/>
      <c r="T406" s="6"/>
      <c r="U406" s="6"/>
      <c r="V406" s="6">
        <v>51072.931272</v>
      </c>
      <c r="W406" s="6">
        <f>V406*RPI_inc</f>
        <v>52482.5875491465</v>
      </c>
      <c r="X406" s="6">
        <v>4284227.995677</v>
      </c>
      <c r="Y406" s="6">
        <f>X406*RPI_inc</f>
        <v>4402476.326767872</v>
      </c>
      <c r="Z406" s="14">
        <f>D406+F406+H406+J406+L406+N406+P406+R406+T406+V406+X406</f>
        <v>23442646.752796</v>
      </c>
      <c r="AC406" s="14">
        <f>E406+G406+I406+K406+M406+O406+Q406+S406+U406+W406+Y406</f>
        <v>24089683.712002683</v>
      </c>
      <c r="AF406" s="51"/>
      <c r="AG406" s="6">
        <v>19609827.814284</v>
      </c>
      <c r="AH406" s="6">
        <f>AG406/$AG$680*$AH$680</f>
        <v>13340758.553852146</v>
      </c>
      <c r="AI406" s="6"/>
      <c r="AJ406" s="6"/>
      <c r="AK406" s="6"/>
      <c r="AL406" s="6"/>
      <c r="AM406" s="6">
        <v>843295.684596</v>
      </c>
      <c r="AN406" s="6">
        <f>AM406/$AM$680*$AN$680</f>
        <v>826702.765314399</v>
      </c>
      <c r="AO406" s="6">
        <v>2671106.027256</v>
      </c>
      <c r="AP406" s="6">
        <f>AO406/$AO$680*$AP$680</f>
        <v>2204473.305378096</v>
      </c>
      <c r="AQ406" s="6"/>
      <c r="AR406" s="6"/>
      <c r="AS406" s="6"/>
      <c r="AT406" s="6"/>
      <c r="AU406" s="6">
        <v>72451.026371</v>
      </c>
      <c r="AV406" s="6">
        <f>AU406/$AU$680*$AV$680</f>
        <v>70999.57511385404</v>
      </c>
      <c r="AW406" s="6">
        <v>6334980.512077</v>
      </c>
      <c r="AX406" s="6">
        <f>AW406/$AW$680*$AX$680</f>
        <v>6213226.409775252</v>
      </c>
      <c r="AY406" s="6"/>
      <c r="AZ406" s="6"/>
      <c r="BA406" s="6">
        <v>584360.947613</v>
      </c>
      <c r="BB406" s="6">
        <f>BA406/$BA$680*$BB$680</f>
        <v>584360.947613</v>
      </c>
      <c r="BC406" s="6">
        <v>68677.323411</v>
      </c>
      <c r="BD406" s="6">
        <f>AG406+AI406+AK406+AM406+AO406+AQ406+AS406+AU406+AW406+AY406+BA406+BC406</f>
        <v>30184699.335607998</v>
      </c>
      <c r="BG406" s="6">
        <f>AH406+AJ406+AL406+AN406+AP406+AR406+AT406+AV406+AX406+AZ406+BB406</f>
        <v>23240521.55704675</v>
      </c>
      <c r="BJ406" s="52"/>
      <c r="BK406" s="6">
        <f t="shared" si="12"/>
        <v>53627346.088404</v>
      </c>
      <c r="BL406" s="6">
        <f t="shared" si="13"/>
        <v>47330205.269049436</v>
      </c>
    </row>
    <row r="407" spans="1:64" ht="12.75">
      <c r="A407" t="s">
        <v>1040</v>
      </c>
      <c r="B407" t="s">
        <v>406</v>
      </c>
      <c r="K407"/>
      <c r="L407"/>
      <c r="V407"/>
      <c r="X407"/>
      <c r="Z407" s="12">
        <f>Z408+Z409</f>
        <v>28653409.997012</v>
      </c>
      <c r="AC407" s="12">
        <f>AC408+AC409</f>
        <v>29444268.447035693</v>
      </c>
      <c r="AF407" s="52"/>
      <c r="AG407"/>
      <c r="AO407"/>
      <c r="AQ407"/>
      <c r="AR407"/>
      <c r="AU407"/>
      <c r="AW407"/>
      <c r="BD407" s="1">
        <f>BD408+BD409</f>
        <v>36894700.093973</v>
      </c>
      <c r="BG407" s="1">
        <f>BG408+BG409</f>
        <v>28389596.213775806</v>
      </c>
      <c r="BJ407" s="52"/>
      <c r="BK407" s="1">
        <f t="shared" si="12"/>
        <v>65548110.090985</v>
      </c>
      <c r="BL407" s="1">
        <f t="shared" si="13"/>
        <v>57833864.6608115</v>
      </c>
    </row>
    <row r="408" spans="1:64" ht="12.75">
      <c r="A408" s="3" t="s">
        <v>1041</v>
      </c>
      <c r="B408" s="3" t="s">
        <v>407</v>
      </c>
      <c r="C408" s="3" t="s">
        <v>1348</v>
      </c>
      <c r="D408" s="3"/>
      <c r="E408" s="4"/>
      <c r="F408" s="4">
        <v>5422241.453477</v>
      </c>
      <c r="G408" s="4">
        <f>F408*RPI_inc</f>
        <v>5571899.922468934</v>
      </c>
      <c r="H408" s="4"/>
      <c r="I408" s="4"/>
      <c r="J408" s="4">
        <v>344453.448626</v>
      </c>
      <c r="K408" s="4">
        <f aca="true" t="shared" si="14" ref="K408:K425">J408*RPI_inc</f>
        <v>353960.65633754566</v>
      </c>
      <c r="L408" s="3"/>
      <c r="M408" s="4"/>
      <c r="N408" s="4"/>
      <c r="O408" s="4"/>
      <c r="P408" s="4"/>
      <c r="Q408" s="4"/>
      <c r="R408" s="4"/>
      <c r="S408" s="4"/>
      <c r="T408" s="4">
        <v>57292.913779</v>
      </c>
      <c r="U408" s="4">
        <f>T408*RPI_inc</f>
        <v>58874.24685570276</v>
      </c>
      <c r="V408" s="3"/>
      <c r="W408" s="4"/>
      <c r="X408" s="3"/>
      <c r="Y408" s="4"/>
      <c r="Z408" s="13">
        <f aca="true" t="shared" si="15" ref="Z408:Z425">D408+F408+H408+J408+L408+N408+P408+R408+T408+V408+X408</f>
        <v>5823987.815882</v>
      </c>
      <c r="AC408" s="13">
        <f aca="true" t="shared" si="16" ref="AC408:AC425">E408+G408+I408+K408+M408+O408+Q408+S408+U408+W408+Y408</f>
        <v>5984734.825662183</v>
      </c>
      <c r="AF408" s="51"/>
      <c r="AG408" s="3"/>
      <c r="AH408" s="4"/>
      <c r="AI408" s="4">
        <v>5990377.471577</v>
      </c>
      <c r="AJ408" s="4">
        <f>AI408/$AI$680*$AJ$680</f>
        <v>3978921.6118302867</v>
      </c>
      <c r="AK408" s="4"/>
      <c r="AL408" s="4"/>
      <c r="AM408" s="4">
        <v>497506.404159</v>
      </c>
      <c r="AN408" s="4">
        <f aca="true" t="shared" si="17" ref="AN408:AN471">AM408/$AM$680*$AN$680</f>
        <v>487717.33046031906</v>
      </c>
      <c r="AO408" s="3"/>
      <c r="AP408" s="4"/>
      <c r="AQ408" s="4"/>
      <c r="AR408" s="4"/>
      <c r="AS408" s="4">
        <v>81274.567465</v>
      </c>
      <c r="AT408" s="4">
        <f>AS408/$AS$680*$AT$680</f>
        <v>79646.35077181249</v>
      </c>
      <c r="AU408" s="3"/>
      <c r="AV408" s="4"/>
      <c r="AW408" s="3"/>
      <c r="AX408" s="4"/>
      <c r="AY408" s="4"/>
      <c r="AZ408" s="4"/>
      <c r="BA408" s="4">
        <v>336679.1816</v>
      </c>
      <c r="BB408" s="4">
        <f aca="true" t="shared" si="18" ref="BB408:BB426">BA408/$BA$680*$BB$680</f>
        <v>336679.1816</v>
      </c>
      <c r="BC408" s="4">
        <v>17061.891475</v>
      </c>
      <c r="BD408" s="4">
        <f aca="true" t="shared" si="19" ref="BD408:BD425">AG408+AI408+AK408+AM408+AO408+AQ408+AS408+AU408+AW408+AY408+BA408+BC408</f>
        <v>6922899.516276</v>
      </c>
      <c r="BG408" s="4">
        <f aca="true" t="shared" si="20" ref="BG408:BG425">AH408+AJ408+AL408+AN408+AP408+AR408+AT408+AV408+AX408+AZ408+BB408</f>
        <v>4882964.4746624185</v>
      </c>
      <c r="BJ408" s="52"/>
      <c r="BK408" s="4">
        <f t="shared" si="12"/>
        <v>12746887.332158</v>
      </c>
      <c r="BL408" s="4">
        <f t="shared" si="13"/>
        <v>10867699.3003246</v>
      </c>
    </row>
    <row r="409" spans="1:64" ht="12.75">
      <c r="A409" s="5" t="s">
        <v>1042</v>
      </c>
      <c r="B409" s="5" t="s">
        <v>408</v>
      </c>
      <c r="C409" s="5" t="s">
        <v>1348</v>
      </c>
      <c r="D409" s="6">
        <v>14654800.718165</v>
      </c>
      <c r="E409" s="6">
        <f aca="true" t="shared" si="21" ref="E409:E425">D409*RPI_inc</f>
        <v>15059285.663676986</v>
      </c>
      <c r="F409" s="6"/>
      <c r="G409" s="6"/>
      <c r="H409" s="6"/>
      <c r="I409" s="6"/>
      <c r="J409" s="6">
        <v>959413.642663</v>
      </c>
      <c r="K409" s="6">
        <f t="shared" si="14"/>
        <v>985894.2739891551</v>
      </c>
      <c r="L409" s="6">
        <v>2950031.168374</v>
      </c>
      <c r="M409" s="6">
        <f aca="true" t="shared" si="22" ref="M409:M425">L409*RPI_inc</f>
        <v>3031454.5339554483</v>
      </c>
      <c r="N409" s="6"/>
      <c r="O409" s="6"/>
      <c r="P409" s="6"/>
      <c r="Q409" s="6"/>
      <c r="R409" s="6"/>
      <c r="S409" s="6"/>
      <c r="T409" s="6"/>
      <c r="U409" s="6"/>
      <c r="V409" s="6">
        <v>52416.955779</v>
      </c>
      <c r="W409" s="6">
        <f aca="true" t="shared" si="23" ref="W409:W425">V409*RPI_inc</f>
        <v>53863.70827396178</v>
      </c>
      <c r="X409" s="6">
        <v>4212759.696149</v>
      </c>
      <c r="Y409" s="6">
        <f aca="true" t="shared" si="24" ref="Y409:Y425">X409*RPI_inc</f>
        <v>4329035.441477953</v>
      </c>
      <c r="Z409" s="14">
        <f t="shared" si="15"/>
        <v>22829422.18113</v>
      </c>
      <c r="AC409" s="14">
        <f t="shared" si="16"/>
        <v>23459533.621373508</v>
      </c>
      <c r="AF409" s="51"/>
      <c r="AG409" s="6">
        <v>17510458.828593</v>
      </c>
      <c r="AH409" s="6">
        <f aca="true" t="shared" si="25" ref="AH409:AH425">AG409/$AG$680*$AH$680</f>
        <v>11912537.203884535</v>
      </c>
      <c r="AI409" s="6"/>
      <c r="AJ409" s="6"/>
      <c r="AK409" s="6"/>
      <c r="AL409" s="6"/>
      <c r="AM409" s="6">
        <v>1385715.35099</v>
      </c>
      <c r="AN409" s="6">
        <f t="shared" si="17"/>
        <v>1358449.6322317359</v>
      </c>
      <c r="AO409" s="6">
        <v>3731546.99042</v>
      </c>
      <c r="AP409" s="6">
        <f aca="true" t="shared" si="26" ref="AP409:AP426">AO409/$AO$680*$AP$680</f>
        <v>3079659.004249805</v>
      </c>
      <c r="AQ409" s="6"/>
      <c r="AR409" s="6"/>
      <c r="AS409" s="6"/>
      <c r="AT409" s="6"/>
      <c r="AU409" s="6">
        <v>74357.632329</v>
      </c>
      <c r="AV409" s="6">
        <f aca="true" t="shared" si="27" ref="AV409:AV426">AU409/$AU$680*$AV$680</f>
        <v>72867.98498612228</v>
      </c>
      <c r="AW409" s="6">
        <v>6229302.129601</v>
      </c>
      <c r="AX409" s="6">
        <f aca="true" t="shared" si="28" ref="AX409:AX426">AW409/$AW$680*$AX$680</f>
        <v>6109579.095361188</v>
      </c>
      <c r="AY409" s="6"/>
      <c r="AZ409" s="6"/>
      <c r="BA409" s="6">
        <v>973538.8184</v>
      </c>
      <c r="BB409" s="6">
        <f t="shared" si="18"/>
        <v>973538.8184</v>
      </c>
      <c r="BC409" s="6">
        <v>66880.827364</v>
      </c>
      <c r="BD409" s="6">
        <f t="shared" si="19"/>
        <v>29971800.577697</v>
      </c>
      <c r="BG409" s="6">
        <f t="shared" si="20"/>
        <v>23506631.739113387</v>
      </c>
      <c r="BJ409" s="52"/>
      <c r="BK409" s="6">
        <f t="shared" si="12"/>
        <v>52801222.758827</v>
      </c>
      <c r="BL409" s="6">
        <f t="shared" si="13"/>
        <v>46966165.360486895</v>
      </c>
    </row>
    <row r="410" spans="1:64" ht="12.75">
      <c r="A410" s="5" t="s">
        <v>1043</v>
      </c>
      <c r="B410" s="5" t="s">
        <v>409</v>
      </c>
      <c r="C410" s="5" t="s">
        <v>1349</v>
      </c>
      <c r="D410" s="6">
        <v>52752466.699488</v>
      </c>
      <c r="E410" s="6">
        <f t="shared" si="21"/>
        <v>54208479.580790214</v>
      </c>
      <c r="F410" s="6"/>
      <c r="G410" s="6"/>
      <c r="H410" s="6"/>
      <c r="I410" s="6"/>
      <c r="J410" s="6">
        <v>2050885.687094</v>
      </c>
      <c r="K410" s="6">
        <f t="shared" si="14"/>
        <v>2107491.8737866157</v>
      </c>
      <c r="L410" s="6">
        <v>5901961.637039</v>
      </c>
      <c r="M410" s="6">
        <f t="shared" si="22"/>
        <v>6064860.790502922</v>
      </c>
      <c r="N410" s="6"/>
      <c r="O410" s="6"/>
      <c r="P410" s="6"/>
      <c r="Q410" s="6"/>
      <c r="R410" s="6"/>
      <c r="S410" s="6"/>
      <c r="T410" s="6"/>
      <c r="U410" s="6"/>
      <c r="V410" s="6">
        <v>76487.212862</v>
      </c>
      <c r="W410" s="6">
        <f t="shared" si="23"/>
        <v>78598.3248942845</v>
      </c>
      <c r="X410" s="6">
        <v>48355.558087</v>
      </c>
      <c r="Y410" s="6">
        <f t="shared" si="24"/>
        <v>49690.21255649257</v>
      </c>
      <c r="Z410" s="14">
        <f t="shared" si="15"/>
        <v>60830156.79457</v>
      </c>
      <c r="AC410" s="14">
        <f t="shared" si="16"/>
        <v>62509120.78253053</v>
      </c>
      <c r="AF410" s="51"/>
      <c r="AG410" s="6">
        <v>63031897.465732</v>
      </c>
      <c r="AH410" s="6">
        <f t="shared" si="25"/>
        <v>42881219.21544769</v>
      </c>
      <c r="AI410" s="6"/>
      <c r="AJ410" s="6"/>
      <c r="AK410" s="6"/>
      <c r="AL410" s="6"/>
      <c r="AM410" s="6">
        <v>2962167.362809</v>
      </c>
      <c r="AN410" s="6">
        <f t="shared" si="17"/>
        <v>2903882.937965501</v>
      </c>
      <c r="AO410" s="6">
        <v>7465496.439622</v>
      </c>
      <c r="AP410" s="6">
        <f t="shared" si="26"/>
        <v>6161300.766277904</v>
      </c>
      <c r="AQ410" s="6"/>
      <c r="AR410" s="6"/>
      <c r="AS410" s="6"/>
      <c r="AT410" s="6"/>
      <c r="AU410" s="6">
        <v>108503.211743</v>
      </c>
      <c r="AV410" s="6">
        <f t="shared" si="27"/>
        <v>106329.50722869391</v>
      </c>
      <c r="AW410" s="6">
        <v>71502.151249</v>
      </c>
      <c r="AX410" s="6">
        <f t="shared" si="28"/>
        <v>70127.92756806377</v>
      </c>
      <c r="AY410" s="6">
        <v>281791.235294</v>
      </c>
      <c r="AZ410" s="6">
        <f>AY410/$AY$680*$AZ$680</f>
        <v>281791.235293822</v>
      </c>
      <c r="BA410" s="6">
        <v>2041552</v>
      </c>
      <c r="BB410" s="6">
        <f t="shared" si="18"/>
        <v>2041552</v>
      </c>
      <c r="BC410" s="6">
        <v>178207.366915</v>
      </c>
      <c r="BD410" s="6">
        <f t="shared" si="19"/>
        <v>76141117.233364</v>
      </c>
      <c r="BG410" s="6">
        <f t="shared" si="20"/>
        <v>54446203.58978167</v>
      </c>
      <c r="BJ410" s="52"/>
      <c r="BK410" s="6">
        <f t="shared" si="12"/>
        <v>136971274.027934</v>
      </c>
      <c r="BL410" s="6">
        <f t="shared" si="13"/>
        <v>116955324.3723122</v>
      </c>
    </row>
    <row r="411" spans="1:64" ht="12.75">
      <c r="A411" s="5" t="s">
        <v>1044</v>
      </c>
      <c r="B411" s="5" t="s">
        <v>410</v>
      </c>
      <c r="C411" s="5" t="s">
        <v>1349</v>
      </c>
      <c r="D411" s="6">
        <v>47741041.565546</v>
      </c>
      <c r="E411" s="6">
        <f t="shared" si="21"/>
        <v>49058734.85716404</v>
      </c>
      <c r="F411" s="6"/>
      <c r="G411" s="6"/>
      <c r="H411" s="6"/>
      <c r="I411" s="6"/>
      <c r="J411" s="6">
        <v>2504302.943869</v>
      </c>
      <c r="K411" s="6">
        <f t="shared" si="14"/>
        <v>2573423.8319163397</v>
      </c>
      <c r="L411" s="6">
        <v>6173037.487226</v>
      </c>
      <c r="M411" s="6">
        <f t="shared" si="22"/>
        <v>6343418.5643681185</v>
      </c>
      <c r="N411" s="6"/>
      <c r="O411" s="6"/>
      <c r="P411" s="6"/>
      <c r="Q411" s="6"/>
      <c r="R411" s="6"/>
      <c r="S411" s="6"/>
      <c r="T411" s="6"/>
      <c r="U411" s="6"/>
      <c r="V411" s="6">
        <v>68463.793835</v>
      </c>
      <c r="W411" s="6">
        <f t="shared" si="23"/>
        <v>70353.45268819534</v>
      </c>
      <c r="X411" s="6">
        <v>3821531.26788</v>
      </c>
      <c r="Y411" s="6">
        <f t="shared" si="24"/>
        <v>3927008.776335287</v>
      </c>
      <c r="Z411" s="14">
        <f t="shared" si="15"/>
        <v>60308377.058356</v>
      </c>
      <c r="AC411" s="14">
        <f t="shared" si="16"/>
        <v>61972939.48247198</v>
      </c>
      <c r="AF411" s="51"/>
      <c r="AG411" s="6">
        <v>57043937.945293</v>
      </c>
      <c r="AH411" s="6">
        <f t="shared" si="25"/>
        <v>38807551.51428466</v>
      </c>
      <c r="AI411" s="6"/>
      <c r="AJ411" s="6"/>
      <c r="AK411" s="6"/>
      <c r="AL411" s="6"/>
      <c r="AM411" s="6">
        <v>3617054.08234</v>
      </c>
      <c r="AN411" s="6">
        <f t="shared" si="17"/>
        <v>3545883.9251558026</v>
      </c>
      <c r="AO411" s="6">
        <v>7808385.112727</v>
      </c>
      <c r="AP411" s="6">
        <f t="shared" si="26"/>
        <v>6444288.0078412825</v>
      </c>
      <c r="AQ411" s="6"/>
      <c r="AR411" s="6"/>
      <c r="AS411" s="6"/>
      <c r="AT411" s="6"/>
      <c r="AU411" s="6">
        <v>97121.351938</v>
      </c>
      <c r="AV411" s="6">
        <f t="shared" si="27"/>
        <v>95175.66648084339</v>
      </c>
      <c r="AW411" s="6">
        <v>5650802.462601</v>
      </c>
      <c r="AX411" s="6">
        <f t="shared" si="28"/>
        <v>5542197.806310918</v>
      </c>
      <c r="AY411" s="6">
        <v>971663.352941</v>
      </c>
      <c r="AZ411" s="6">
        <f>AY411/$AY$680*$AZ$680</f>
        <v>971663.3529403864</v>
      </c>
      <c r="BA411" s="6">
        <v>2495488</v>
      </c>
      <c r="BB411" s="6">
        <f t="shared" si="18"/>
        <v>2495488</v>
      </c>
      <c r="BC411" s="6">
        <v>176678.766664</v>
      </c>
      <c r="BD411" s="6">
        <f t="shared" si="19"/>
        <v>77861131.074504</v>
      </c>
      <c r="BG411" s="6">
        <f t="shared" si="20"/>
        <v>57902248.2730139</v>
      </c>
      <c r="BJ411" s="52"/>
      <c r="BK411" s="6">
        <f t="shared" si="12"/>
        <v>138169508.13286</v>
      </c>
      <c r="BL411" s="6">
        <f t="shared" si="13"/>
        <v>119875187.75548588</v>
      </c>
    </row>
    <row r="412" spans="1:64" ht="12.75">
      <c r="A412" s="5" t="s">
        <v>1045</v>
      </c>
      <c r="B412" s="5" t="s">
        <v>411</v>
      </c>
      <c r="C412" s="5" t="s">
        <v>1349</v>
      </c>
      <c r="D412" s="6">
        <v>25202180.568794</v>
      </c>
      <c r="E412" s="6">
        <f t="shared" si="21"/>
        <v>25897782.155618463</v>
      </c>
      <c r="F412" s="6"/>
      <c r="G412" s="6"/>
      <c r="H412" s="6"/>
      <c r="I412" s="6"/>
      <c r="J412" s="6">
        <v>2347160.820332</v>
      </c>
      <c r="K412" s="6">
        <f t="shared" si="14"/>
        <v>2411944.452315686</v>
      </c>
      <c r="L412" s="6">
        <v>5330339.658521</v>
      </c>
      <c r="M412" s="6">
        <f t="shared" si="22"/>
        <v>5477461.559923915</v>
      </c>
      <c r="N412" s="6"/>
      <c r="O412" s="6"/>
      <c r="P412" s="6"/>
      <c r="Q412" s="6"/>
      <c r="R412" s="6"/>
      <c r="S412" s="6"/>
      <c r="T412" s="6"/>
      <c r="U412" s="6"/>
      <c r="V412" s="6">
        <v>65735.016805</v>
      </c>
      <c r="W412" s="6">
        <f t="shared" si="23"/>
        <v>67549.35909473461</v>
      </c>
      <c r="X412" s="6">
        <v>6692799.739423</v>
      </c>
      <c r="Y412" s="6">
        <f t="shared" si="24"/>
        <v>6877526.696137436</v>
      </c>
      <c r="Z412" s="14">
        <f t="shared" si="15"/>
        <v>39638215.80387501</v>
      </c>
      <c r="AC412" s="14">
        <f t="shared" si="16"/>
        <v>40732264.22309023</v>
      </c>
      <c r="AF412" s="51"/>
      <c r="AG412" s="6">
        <v>30113118.132928</v>
      </c>
      <c r="AH412" s="6">
        <f t="shared" si="25"/>
        <v>20486250.16597003</v>
      </c>
      <c r="AI412" s="6"/>
      <c r="AJ412" s="6"/>
      <c r="AK412" s="6"/>
      <c r="AL412" s="6"/>
      <c r="AM412" s="6">
        <v>3390088.107302</v>
      </c>
      <c r="AN412" s="6">
        <f t="shared" si="17"/>
        <v>3323383.795458016</v>
      </c>
      <c r="AO412" s="6">
        <v>6742441.613469</v>
      </c>
      <c r="AP412" s="6">
        <f t="shared" si="26"/>
        <v>5564561.046358758</v>
      </c>
      <c r="AQ412" s="6"/>
      <c r="AR412" s="6"/>
      <c r="AS412" s="6"/>
      <c r="AT412" s="6"/>
      <c r="AU412" s="6">
        <v>93250.364086</v>
      </c>
      <c r="AV412" s="6">
        <f t="shared" si="27"/>
        <v>91382.2282574078</v>
      </c>
      <c r="AW412" s="6">
        <v>9896475.155677</v>
      </c>
      <c r="AX412" s="6">
        <f t="shared" si="28"/>
        <v>9706271.500553844</v>
      </c>
      <c r="AY412" s="6"/>
      <c r="AZ412" s="6"/>
      <c r="BA412" s="6">
        <v>2321985</v>
      </c>
      <c r="BB412" s="6">
        <f t="shared" si="18"/>
        <v>2321985</v>
      </c>
      <c r="BC412" s="6">
        <v>116123.686668</v>
      </c>
      <c r="BD412" s="6">
        <f t="shared" si="19"/>
        <v>52673482.06013</v>
      </c>
      <c r="BG412" s="6">
        <f t="shared" si="20"/>
        <v>41493833.73659805</v>
      </c>
      <c r="BJ412" s="52"/>
      <c r="BK412" s="6">
        <f t="shared" si="12"/>
        <v>92311697.864005</v>
      </c>
      <c r="BL412" s="6">
        <f t="shared" si="13"/>
        <v>82226097.95968828</v>
      </c>
    </row>
    <row r="413" spans="1:64" ht="12.75">
      <c r="A413" s="5" t="s">
        <v>1046</v>
      </c>
      <c r="B413" s="5" t="s">
        <v>412</v>
      </c>
      <c r="C413" s="5" t="s">
        <v>1349</v>
      </c>
      <c r="D413" s="6">
        <v>83069513.08031</v>
      </c>
      <c r="E413" s="6">
        <f t="shared" si="21"/>
        <v>85362302.18868373</v>
      </c>
      <c r="F413" s="6"/>
      <c r="G413" s="6"/>
      <c r="H413" s="6"/>
      <c r="I413" s="6"/>
      <c r="J413" s="6">
        <v>2835204.628494</v>
      </c>
      <c r="K413" s="6">
        <f t="shared" si="14"/>
        <v>2913458.6840575286</v>
      </c>
      <c r="L413" s="6">
        <v>8651754.031271</v>
      </c>
      <c r="M413" s="6">
        <f t="shared" si="22"/>
        <v>8890549.790095888</v>
      </c>
      <c r="N413" s="6"/>
      <c r="O413" s="6"/>
      <c r="P413" s="6"/>
      <c r="Q413" s="6"/>
      <c r="R413" s="6"/>
      <c r="S413" s="6"/>
      <c r="T413" s="6"/>
      <c r="U413" s="6"/>
      <c r="V413" s="6">
        <v>68911.802004</v>
      </c>
      <c r="W413" s="6">
        <f t="shared" si="23"/>
        <v>70813.82626313376</v>
      </c>
      <c r="X413" s="6">
        <v>5900928.602133</v>
      </c>
      <c r="Y413" s="6">
        <f t="shared" si="24"/>
        <v>6063799.242956204</v>
      </c>
      <c r="Z413" s="14">
        <f t="shared" si="15"/>
        <v>100526312.144212</v>
      </c>
      <c r="AC413" s="14">
        <f t="shared" si="16"/>
        <v>103300923.73205648</v>
      </c>
      <c r="AF413" s="51"/>
      <c r="AG413" s="6">
        <v>99256572.414597</v>
      </c>
      <c r="AH413" s="6">
        <f t="shared" si="25"/>
        <v>67525221.53721052</v>
      </c>
      <c r="AI413" s="6"/>
      <c r="AJ413" s="6"/>
      <c r="AK413" s="6"/>
      <c r="AL413" s="6"/>
      <c r="AM413" s="6">
        <v>4094987.190295</v>
      </c>
      <c r="AN413" s="6">
        <f t="shared" si="17"/>
        <v>4014413.08900536</v>
      </c>
      <c r="AO413" s="6">
        <v>10943757.836648</v>
      </c>
      <c r="AP413" s="6">
        <f t="shared" si="26"/>
        <v>9031922.269366618</v>
      </c>
      <c r="AQ413" s="6"/>
      <c r="AR413" s="6"/>
      <c r="AS413" s="6"/>
      <c r="AT413" s="6"/>
      <c r="AU413" s="6">
        <v>97756.887257</v>
      </c>
      <c r="AV413" s="6">
        <f t="shared" si="27"/>
        <v>95798.4697712728</v>
      </c>
      <c r="AW413" s="6">
        <v>8725555.160788</v>
      </c>
      <c r="AX413" s="6">
        <f t="shared" si="28"/>
        <v>8557855.807386545</v>
      </c>
      <c r="AY413" s="6"/>
      <c r="AZ413" s="6"/>
      <c r="BA413" s="6">
        <v>2812039</v>
      </c>
      <c r="BB413" s="6">
        <f t="shared" si="18"/>
        <v>2812039</v>
      </c>
      <c r="BC413" s="6">
        <v>294500.792647</v>
      </c>
      <c r="BD413" s="6">
        <f t="shared" si="19"/>
        <v>126225169.282232</v>
      </c>
      <c r="BG413" s="6">
        <f t="shared" si="20"/>
        <v>92037250.17274033</v>
      </c>
      <c r="BJ413" s="52"/>
      <c r="BK413" s="6">
        <f t="shared" si="12"/>
        <v>226751481.426444</v>
      </c>
      <c r="BL413" s="6">
        <f t="shared" si="13"/>
        <v>195338173.9047968</v>
      </c>
    </row>
    <row r="414" spans="1:64" ht="12.75">
      <c r="A414" s="5" t="s">
        <v>1047</v>
      </c>
      <c r="B414" s="5" t="s">
        <v>413</v>
      </c>
      <c r="C414" s="5" t="s">
        <v>1349</v>
      </c>
      <c r="D414" s="6">
        <v>29140586.932327</v>
      </c>
      <c r="E414" s="6">
        <f t="shared" si="21"/>
        <v>29944891.879503753</v>
      </c>
      <c r="F414" s="6"/>
      <c r="G414" s="6"/>
      <c r="H414" s="6"/>
      <c r="I414" s="6"/>
      <c r="J414" s="6">
        <v>2055674.079861</v>
      </c>
      <c r="K414" s="6">
        <f t="shared" si="14"/>
        <v>2112412.4302605605</v>
      </c>
      <c r="L414" s="6">
        <v>3737746.455067</v>
      </c>
      <c r="M414" s="6">
        <f t="shared" si="22"/>
        <v>3840911.431533817</v>
      </c>
      <c r="N414" s="6"/>
      <c r="O414" s="6"/>
      <c r="P414" s="6"/>
      <c r="Q414" s="6"/>
      <c r="R414" s="6"/>
      <c r="S414" s="6"/>
      <c r="T414" s="6"/>
      <c r="U414" s="6"/>
      <c r="V414" s="6">
        <v>62558.231606</v>
      </c>
      <c r="W414" s="6">
        <f t="shared" si="23"/>
        <v>64284.891926335455</v>
      </c>
      <c r="X414" s="6">
        <v>714714.763135</v>
      </c>
      <c r="Y414" s="6">
        <f t="shared" si="24"/>
        <v>734441.4975739702</v>
      </c>
      <c r="Z414" s="14">
        <f t="shared" si="15"/>
        <v>35711280.461996</v>
      </c>
      <c r="AC414" s="14">
        <f t="shared" si="16"/>
        <v>36696942.13079844</v>
      </c>
      <c r="AF414" s="51"/>
      <c r="AG414" s="6">
        <v>34818968.714263</v>
      </c>
      <c r="AH414" s="6">
        <f t="shared" si="25"/>
        <v>23687686.557490293</v>
      </c>
      <c r="AI414" s="6"/>
      <c r="AJ414" s="6"/>
      <c r="AK414" s="6"/>
      <c r="AL414" s="6"/>
      <c r="AM414" s="6">
        <v>2969083.409307</v>
      </c>
      <c r="AN414" s="6">
        <f t="shared" si="17"/>
        <v>2910662.902418514</v>
      </c>
      <c r="AO414" s="6">
        <v>4727942.092574</v>
      </c>
      <c r="AP414" s="6">
        <f t="shared" si="26"/>
        <v>3901987.426219802</v>
      </c>
      <c r="AQ414" s="6"/>
      <c r="AR414" s="6"/>
      <c r="AS414" s="6"/>
      <c r="AT414" s="6"/>
      <c r="AU414" s="6">
        <v>88743.840914</v>
      </c>
      <c r="AV414" s="6">
        <f t="shared" si="27"/>
        <v>86965.98674256282</v>
      </c>
      <c r="AW414" s="6">
        <v>1056830.79909</v>
      </c>
      <c r="AX414" s="6">
        <f t="shared" si="28"/>
        <v>1036519.2156553331</v>
      </c>
      <c r="AY414" s="6">
        <v>178326.176471</v>
      </c>
      <c r="AZ414" s="6">
        <f>AY414/$AY$680*$AZ$680</f>
        <v>178326.1764708874</v>
      </c>
      <c r="BA414" s="6">
        <v>2038469</v>
      </c>
      <c r="BB414" s="6">
        <f t="shared" si="18"/>
        <v>2038469</v>
      </c>
      <c r="BC414" s="6">
        <v>104619.379525</v>
      </c>
      <c r="BD414" s="6">
        <f t="shared" si="19"/>
        <v>45982983.412144005</v>
      </c>
      <c r="BG414" s="6">
        <f t="shared" si="20"/>
        <v>33840617.26499739</v>
      </c>
      <c r="BJ414" s="52"/>
      <c r="BK414" s="6">
        <f t="shared" si="12"/>
        <v>81694263.87414</v>
      </c>
      <c r="BL414" s="6">
        <f t="shared" si="13"/>
        <v>70537559.39579582</v>
      </c>
    </row>
    <row r="415" spans="1:64" ht="12.75">
      <c r="A415" s="5" t="s">
        <v>1048</v>
      </c>
      <c r="B415" s="5" t="s">
        <v>414</v>
      </c>
      <c r="C415" s="5" t="s">
        <v>1349</v>
      </c>
      <c r="D415" s="6">
        <v>51232298.037989</v>
      </c>
      <c r="E415" s="6">
        <f t="shared" si="21"/>
        <v>52646352.97322012</v>
      </c>
      <c r="F415" s="6"/>
      <c r="G415" s="6"/>
      <c r="H415" s="6"/>
      <c r="I415" s="6"/>
      <c r="J415" s="6">
        <v>2435691.714619</v>
      </c>
      <c r="K415" s="6">
        <f t="shared" si="14"/>
        <v>2502918.87447048</v>
      </c>
      <c r="L415" s="6">
        <v>5666566.227097</v>
      </c>
      <c r="M415" s="6">
        <f t="shared" si="22"/>
        <v>5822968.267335346</v>
      </c>
      <c r="N415" s="6"/>
      <c r="O415" s="6"/>
      <c r="P415" s="6"/>
      <c r="Q415" s="6"/>
      <c r="R415" s="6"/>
      <c r="S415" s="6"/>
      <c r="T415" s="6"/>
      <c r="U415" s="6"/>
      <c r="V415" s="6">
        <v>64309.536267</v>
      </c>
      <c r="W415" s="6">
        <f t="shared" si="23"/>
        <v>66084.53408328662</v>
      </c>
      <c r="X415" s="6">
        <v>7453641.830924</v>
      </c>
      <c r="Y415" s="6">
        <f t="shared" si="24"/>
        <v>7659368.675514258</v>
      </c>
      <c r="Z415" s="14">
        <f t="shared" si="15"/>
        <v>66852507.34689599</v>
      </c>
      <c r="AC415" s="14">
        <f t="shared" si="16"/>
        <v>68697693.3246235</v>
      </c>
      <c r="AF415" s="51"/>
      <c r="AG415" s="6">
        <v>61215506.286376</v>
      </c>
      <c r="AH415" s="6">
        <f t="shared" si="25"/>
        <v>41645510.44775089</v>
      </c>
      <c r="AI415" s="6"/>
      <c r="AJ415" s="6"/>
      <c r="AK415" s="6"/>
      <c r="AL415" s="6"/>
      <c r="AM415" s="6">
        <v>3517956.436242</v>
      </c>
      <c r="AN415" s="6">
        <f t="shared" si="17"/>
        <v>3448736.1517688064</v>
      </c>
      <c r="AO415" s="6">
        <v>7167740.59116</v>
      </c>
      <c r="AP415" s="6">
        <f t="shared" si="26"/>
        <v>5915561.805429168</v>
      </c>
      <c r="AQ415" s="6"/>
      <c r="AR415" s="6"/>
      <c r="AS415" s="6"/>
      <c r="AT415" s="6"/>
      <c r="AU415" s="6">
        <v>91228.206252</v>
      </c>
      <c r="AV415" s="6">
        <f t="shared" si="27"/>
        <v>89400.58142342148</v>
      </c>
      <c r="AW415" s="6">
        <v>11021513.278599</v>
      </c>
      <c r="AX415" s="6">
        <f t="shared" si="28"/>
        <v>10809687.140746739</v>
      </c>
      <c r="AY415" s="6"/>
      <c r="AZ415" s="6"/>
      <c r="BA415" s="6">
        <v>2435074</v>
      </c>
      <c r="BB415" s="6">
        <f t="shared" si="18"/>
        <v>2435074</v>
      </c>
      <c r="BC415" s="6">
        <v>195850.379708</v>
      </c>
      <c r="BD415" s="6">
        <f t="shared" si="19"/>
        <v>85644869.178337</v>
      </c>
      <c r="BG415" s="6">
        <f t="shared" si="20"/>
        <v>64343970.12711902</v>
      </c>
      <c r="BJ415" s="52"/>
      <c r="BK415" s="6">
        <f t="shared" si="12"/>
        <v>152497376.52523297</v>
      </c>
      <c r="BL415" s="6">
        <f t="shared" si="13"/>
        <v>133041663.45174251</v>
      </c>
    </row>
    <row r="416" spans="1:64" ht="12.75">
      <c r="A416" s="5" t="s">
        <v>1049</v>
      </c>
      <c r="B416" s="5" t="s">
        <v>415</v>
      </c>
      <c r="C416" s="5" t="s">
        <v>1349</v>
      </c>
      <c r="D416" s="6">
        <v>71075570.374831</v>
      </c>
      <c r="E416" s="6">
        <f t="shared" si="21"/>
        <v>73037316.47859491</v>
      </c>
      <c r="F416" s="6"/>
      <c r="G416" s="6"/>
      <c r="H416" s="6"/>
      <c r="I416" s="6"/>
      <c r="J416" s="6">
        <v>5360082.143887</v>
      </c>
      <c r="K416" s="6">
        <f t="shared" si="14"/>
        <v>5508024.963145028</v>
      </c>
      <c r="L416" s="6">
        <v>12652493.903252</v>
      </c>
      <c r="M416" s="6">
        <f t="shared" si="22"/>
        <v>13001713.480199507</v>
      </c>
      <c r="N416" s="6"/>
      <c r="O416" s="6"/>
      <c r="P416" s="6"/>
      <c r="Q416" s="6"/>
      <c r="R416" s="6"/>
      <c r="S416" s="6"/>
      <c r="T416" s="6"/>
      <c r="U416" s="6"/>
      <c r="V416" s="6">
        <v>84795.727997</v>
      </c>
      <c r="W416" s="6">
        <f t="shared" si="23"/>
        <v>87136.1621030743</v>
      </c>
      <c r="X416" s="6">
        <v>17925272.365074</v>
      </c>
      <c r="Y416" s="6">
        <f t="shared" si="24"/>
        <v>18420025.10551129</v>
      </c>
      <c r="Z416" s="14">
        <f t="shared" si="15"/>
        <v>107098214.51504102</v>
      </c>
      <c r="AC416" s="14">
        <f t="shared" si="16"/>
        <v>110054216.18955381</v>
      </c>
      <c r="AF416" s="51"/>
      <c r="AG416" s="6">
        <v>84925470.683785</v>
      </c>
      <c r="AH416" s="6">
        <f t="shared" si="25"/>
        <v>57775632.208221495</v>
      </c>
      <c r="AI416" s="6"/>
      <c r="AJ416" s="6"/>
      <c r="AK416" s="6"/>
      <c r="AL416" s="6"/>
      <c r="AM416" s="6">
        <v>7741757.860281</v>
      </c>
      <c r="AN416" s="6">
        <f t="shared" si="17"/>
        <v>7589428.890004242</v>
      </c>
      <c r="AO416" s="6">
        <v>16004364.988462</v>
      </c>
      <c r="AP416" s="6">
        <f t="shared" si="26"/>
        <v>13208459.352261774</v>
      </c>
      <c r="AQ416" s="6"/>
      <c r="AR416" s="6"/>
      <c r="AS416" s="6"/>
      <c r="AT416" s="6"/>
      <c r="AU416" s="6">
        <v>120289.503114</v>
      </c>
      <c r="AV416" s="6">
        <f t="shared" si="27"/>
        <v>117879.67734255774</v>
      </c>
      <c r="AW416" s="6">
        <v>26505650.777922</v>
      </c>
      <c r="AX416" s="6">
        <f t="shared" si="28"/>
        <v>25996229.839651197</v>
      </c>
      <c r="AY416" s="6"/>
      <c r="AZ416" s="6"/>
      <c r="BA416" s="6">
        <v>5358117</v>
      </c>
      <c r="BB416" s="6">
        <f t="shared" si="18"/>
        <v>5358117</v>
      </c>
      <c r="BC416" s="6">
        <v>313753.766482</v>
      </c>
      <c r="BD416" s="6">
        <f t="shared" si="19"/>
        <v>140969404.580046</v>
      </c>
      <c r="BG416" s="6">
        <f t="shared" si="20"/>
        <v>110045746.96748127</v>
      </c>
      <c r="BJ416" s="52"/>
      <c r="BK416" s="6">
        <f t="shared" si="12"/>
        <v>248067619.09508702</v>
      </c>
      <c r="BL416" s="6">
        <f t="shared" si="13"/>
        <v>220099963.15703508</v>
      </c>
    </row>
    <row r="417" spans="1:64" ht="12.75">
      <c r="A417" s="5" t="s">
        <v>1050</v>
      </c>
      <c r="B417" s="5" t="s">
        <v>416</v>
      </c>
      <c r="C417" s="5" t="s">
        <v>1349</v>
      </c>
      <c r="D417" s="6">
        <v>41992395.713882</v>
      </c>
      <c r="E417" s="6">
        <f t="shared" si="21"/>
        <v>43151421.49791696</v>
      </c>
      <c r="F417" s="6"/>
      <c r="G417" s="6"/>
      <c r="H417" s="6"/>
      <c r="I417" s="6"/>
      <c r="J417" s="6">
        <v>2431676.746864</v>
      </c>
      <c r="K417" s="6">
        <f t="shared" si="14"/>
        <v>2498793.0901957024</v>
      </c>
      <c r="L417" s="6">
        <v>6026494.399844</v>
      </c>
      <c r="M417" s="6">
        <f t="shared" si="22"/>
        <v>6192830.763321647</v>
      </c>
      <c r="N417" s="6"/>
      <c r="O417" s="6"/>
      <c r="P417" s="6"/>
      <c r="Q417" s="6"/>
      <c r="R417" s="6"/>
      <c r="S417" s="6"/>
      <c r="T417" s="6"/>
      <c r="U417" s="6"/>
      <c r="V417" s="6">
        <v>62354.591529</v>
      </c>
      <c r="W417" s="6">
        <f t="shared" si="23"/>
        <v>64075.631210267515</v>
      </c>
      <c r="X417" s="6">
        <v>4592740.268413</v>
      </c>
      <c r="Y417" s="6">
        <f t="shared" si="24"/>
        <v>4719503.8002375625</v>
      </c>
      <c r="Z417" s="14">
        <f t="shared" si="15"/>
        <v>55105661.72053199</v>
      </c>
      <c r="AC417" s="14">
        <f t="shared" si="16"/>
        <v>56626624.78288214</v>
      </c>
      <c r="AF417" s="51"/>
      <c r="AG417" s="6">
        <v>50175101.688724</v>
      </c>
      <c r="AH417" s="6">
        <f t="shared" si="25"/>
        <v>34134614.71378484</v>
      </c>
      <c r="AI417" s="6"/>
      <c r="AJ417" s="6"/>
      <c r="AK417" s="6"/>
      <c r="AL417" s="6"/>
      <c r="AM417" s="6">
        <v>3512157.475081</v>
      </c>
      <c r="AN417" s="6">
        <f t="shared" si="17"/>
        <v>3443051.292572537</v>
      </c>
      <c r="AO417" s="6">
        <v>7623020.150299</v>
      </c>
      <c r="AP417" s="6">
        <f t="shared" si="26"/>
        <v>6291305.645009087</v>
      </c>
      <c r="AQ417" s="6"/>
      <c r="AR417" s="6"/>
      <c r="AS417" s="6"/>
      <c r="AT417" s="6"/>
      <c r="AU417" s="6">
        <v>88454.961224</v>
      </c>
      <c r="AV417" s="6">
        <f t="shared" si="27"/>
        <v>86682.89433826762</v>
      </c>
      <c r="AW417" s="6">
        <v>6791169.873962</v>
      </c>
      <c r="AX417" s="6">
        <f t="shared" si="28"/>
        <v>6660648.116238104</v>
      </c>
      <c r="AY417" s="6"/>
      <c r="AZ417" s="6"/>
      <c r="BA417" s="6">
        <v>2427360</v>
      </c>
      <c r="BB417" s="6">
        <f t="shared" si="18"/>
        <v>2427360</v>
      </c>
      <c r="BC417" s="6">
        <v>161436.948296</v>
      </c>
      <c r="BD417" s="6">
        <f t="shared" si="19"/>
        <v>70778701.09758599</v>
      </c>
      <c r="BG417" s="6">
        <f t="shared" si="20"/>
        <v>53043662.66194283</v>
      </c>
      <c r="BJ417" s="52"/>
      <c r="BK417" s="6">
        <f t="shared" si="12"/>
        <v>125884362.81811798</v>
      </c>
      <c r="BL417" s="6">
        <f t="shared" si="13"/>
        <v>109670287.44482496</v>
      </c>
    </row>
    <row r="418" spans="1:64" ht="12.75">
      <c r="A418" s="5" t="s">
        <v>1051</v>
      </c>
      <c r="B418" s="5" t="s">
        <v>417</v>
      </c>
      <c r="C418" s="5" t="s">
        <v>1349</v>
      </c>
      <c r="D418" s="6">
        <v>69535577.018043</v>
      </c>
      <c r="E418" s="6">
        <f t="shared" si="21"/>
        <v>71454817.99730958</v>
      </c>
      <c r="F418" s="6"/>
      <c r="G418" s="6"/>
      <c r="H418" s="6"/>
      <c r="I418" s="6"/>
      <c r="J418" s="6">
        <v>3015594.710483</v>
      </c>
      <c r="K418" s="6">
        <f t="shared" si="14"/>
        <v>3098827.685506947</v>
      </c>
      <c r="L418" s="6">
        <v>9079136.670824</v>
      </c>
      <c r="M418" s="6">
        <f t="shared" si="22"/>
        <v>9329728.553458208</v>
      </c>
      <c r="N418" s="6"/>
      <c r="O418" s="6"/>
      <c r="P418" s="6"/>
      <c r="Q418" s="6"/>
      <c r="R418" s="6"/>
      <c r="S418" s="6"/>
      <c r="T418" s="6"/>
      <c r="U418" s="6"/>
      <c r="V418" s="6">
        <v>66916.129251</v>
      </c>
      <c r="W418" s="6">
        <f t="shared" si="23"/>
        <v>68763.07124731211</v>
      </c>
      <c r="X418" s="6">
        <v>8424594.866349</v>
      </c>
      <c r="Y418" s="6">
        <f t="shared" si="24"/>
        <v>8657120.839305555</v>
      </c>
      <c r="Z418" s="14">
        <f t="shared" si="15"/>
        <v>90121819.39495</v>
      </c>
      <c r="AC418" s="14">
        <f t="shared" si="16"/>
        <v>92609258.1468276</v>
      </c>
      <c r="AF418" s="51"/>
      <c r="AG418" s="6">
        <v>83085391.737033</v>
      </c>
      <c r="AH418" s="6">
        <f t="shared" si="25"/>
        <v>56523808.419602394</v>
      </c>
      <c r="AI418" s="6"/>
      <c r="AJ418" s="6"/>
      <c r="AK418" s="6"/>
      <c r="AL418" s="6"/>
      <c r="AM418" s="6">
        <v>4355531.021093</v>
      </c>
      <c r="AN418" s="6">
        <f t="shared" si="17"/>
        <v>4269830.387280166</v>
      </c>
      <c r="AO418" s="6">
        <v>11484361.752796</v>
      </c>
      <c r="AP418" s="6">
        <f t="shared" si="26"/>
        <v>9478084.604283512</v>
      </c>
      <c r="AQ418" s="6"/>
      <c r="AR418" s="6"/>
      <c r="AS418" s="6"/>
      <c r="AT418" s="6"/>
      <c r="AU418" s="6">
        <v>94925.86629</v>
      </c>
      <c r="AV418" s="6">
        <f t="shared" si="27"/>
        <v>93024.16420427994</v>
      </c>
      <c r="AW418" s="6">
        <v>12457237.185863</v>
      </c>
      <c r="AX418" s="6">
        <f t="shared" si="28"/>
        <v>12217817.391621608</v>
      </c>
      <c r="AY418" s="6"/>
      <c r="AZ418" s="6"/>
      <c r="BA418" s="6">
        <v>2986168</v>
      </c>
      <c r="BB418" s="6">
        <f t="shared" si="18"/>
        <v>2986168</v>
      </c>
      <c r="BC418" s="6">
        <v>264019.90365</v>
      </c>
      <c r="BD418" s="6">
        <f t="shared" si="19"/>
        <v>114727635.46672499</v>
      </c>
      <c r="BG418" s="6">
        <f t="shared" si="20"/>
        <v>85568732.96699196</v>
      </c>
      <c r="BJ418" s="52"/>
      <c r="BK418" s="6">
        <f t="shared" si="12"/>
        <v>204849454.861675</v>
      </c>
      <c r="BL418" s="6">
        <f t="shared" si="13"/>
        <v>178177991.11381954</v>
      </c>
    </row>
    <row r="419" spans="1:64" ht="12.75">
      <c r="A419" s="5" t="s">
        <v>1052</v>
      </c>
      <c r="B419" s="5" t="s">
        <v>418</v>
      </c>
      <c r="C419" s="5" t="s">
        <v>1349</v>
      </c>
      <c r="D419" s="6">
        <v>45188771.927545</v>
      </c>
      <c r="E419" s="6">
        <f t="shared" si="21"/>
        <v>46436020.40962162</v>
      </c>
      <c r="F419" s="6"/>
      <c r="G419" s="6"/>
      <c r="H419" s="6"/>
      <c r="I419" s="6"/>
      <c r="J419" s="6">
        <v>2353771.791787</v>
      </c>
      <c r="K419" s="6">
        <f t="shared" si="14"/>
        <v>2418737.892197257</v>
      </c>
      <c r="L419" s="6">
        <v>6362327.128794</v>
      </c>
      <c r="M419" s="6">
        <f t="shared" si="22"/>
        <v>6537932.760798929</v>
      </c>
      <c r="N419" s="6"/>
      <c r="O419" s="6"/>
      <c r="P419" s="6"/>
      <c r="Q419" s="6"/>
      <c r="R419" s="6"/>
      <c r="S419" s="6"/>
      <c r="T419" s="6"/>
      <c r="U419" s="6"/>
      <c r="V419" s="6">
        <v>66223.752989</v>
      </c>
      <c r="W419" s="6">
        <f t="shared" si="23"/>
        <v>68051.58481247559</v>
      </c>
      <c r="X419" s="6">
        <v>4267731.520332</v>
      </c>
      <c r="Y419" s="6">
        <f t="shared" si="24"/>
        <v>4385524.534693605</v>
      </c>
      <c r="Z419" s="14">
        <f t="shared" si="15"/>
        <v>58238826.121447004</v>
      </c>
      <c r="AC419" s="14">
        <f t="shared" si="16"/>
        <v>59846267.18212389</v>
      </c>
      <c r="AF419" s="51"/>
      <c r="AG419" s="6">
        <v>53994328.928072</v>
      </c>
      <c r="AH419" s="6">
        <f t="shared" si="25"/>
        <v>36732872.53353599</v>
      </c>
      <c r="AI419" s="6"/>
      <c r="AJ419" s="6"/>
      <c r="AK419" s="6"/>
      <c r="AL419" s="6"/>
      <c r="AM419" s="6">
        <v>3399636.569219</v>
      </c>
      <c r="AN419" s="6">
        <f t="shared" si="17"/>
        <v>3332744.3791956943</v>
      </c>
      <c r="AO419" s="6">
        <v>8047820.95323</v>
      </c>
      <c r="AP419" s="6">
        <f t="shared" si="26"/>
        <v>6641895.258678069</v>
      </c>
      <c r="AQ419" s="6"/>
      <c r="AR419" s="6"/>
      <c r="AS419" s="6"/>
      <c r="AT419" s="6"/>
      <c r="AU419" s="6">
        <v>93943.675343</v>
      </c>
      <c r="AV419" s="6">
        <f t="shared" si="27"/>
        <v>92061.65002869625</v>
      </c>
      <c r="AW419" s="6">
        <v>6310587.587627</v>
      </c>
      <c r="AX419" s="6">
        <f t="shared" si="28"/>
        <v>6189302.301071925</v>
      </c>
      <c r="AY419" s="6"/>
      <c r="AZ419" s="6"/>
      <c r="BA419" s="6">
        <v>0</v>
      </c>
      <c r="BB419" s="6">
        <f t="shared" si="18"/>
        <v>0</v>
      </c>
      <c r="BC419" s="6">
        <v>170615.832709</v>
      </c>
      <c r="BD419" s="6">
        <f t="shared" si="19"/>
        <v>72016933.54619999</v>
      </c>
      <c r="BG419" s="6">
        <f t="shared" si="20"/>
        <v>52988876.12251038</v>
      </c>
      <c r="BJ419" s="52"/>
      <c r="BK419" s="6">
        <f t="shared" si="12"/>
        <v>130255759.667647</v>
      </c>
      <c r="BL419" s="6">
        <f t="shared" si="13"/>
        <v>112835143.30463427</v>
      </c>
    </row>
    <row r="420" spans="1:64" ht="12.75">
      <c r="A420" s="5" t="s">
        <v>1053</v>
      </c>
      <c r="B420" s="5" t="s">
        <v>419</v>
      </c>
      <c r="C420" s="5" t="s">
        <v>1349</v>
      </c>
      <c r="D420" s="6">
        <v>76353093.663883</v>
      </c>
      <c r="E420" s="6">
        <f t="shared" si="21"/>
        <v>78460503.89239782</v>
      </c>
      <c r="F420" s="6"/>
      <c r="G420" s="6"/>
      <c r="H420" s="6"/>
      <c r="I420" s="6"/>
      <c r="J420" s="6">
        <v>3299981.743316</v>
      </c>
      <c r="K420" s="6">
        <f t="shared" si="14"/>
        <v>3391064.0419637877</v>
      </c>
      <c r="L420" s="6">
        <v>7637225.237881</v>
      </c>
      <c r="M420" s="6">
        <f t="shared" si="22"/>
        <v>7848019.140412748</v>
      </c>
      <c r="N420" s="6"/>
      <c r="O420" s="6"/>
      <c r="P420" s="6"/>
      <c r="Q420" s="6"/>
      <c r="R420" s="6"/>
      <c r="S420" s="6"/>
      <c r="T420" s="6"/>
      <c r="U420" s="6"/>
      <c r="V420" s="6">
        <v>84388.447844</v>
      </c>
      <c r="W420" s="6">
        <f t="shared" si="23"/>
        <v>86717.64067196603</v>
      </c>
      <c r="X420" s="6">
        <v>4046296.559015</v>
      </c>
      <c r="Y420" s="6">
        <f t="shared" si="24"/>
        <v>4157977.780389087</v>
      </c>
      <c r="Z420" s="14">
        <f t="shared" si="15"/>
        <v>91420985.651939</v>
      </c>
      <c r="AC420" s="14">
        <f t="shared" si="16"/>
        <v>93944282.49583541</v>
      </c>
      <c r="AF420" s="51"/>
      <c r="AG420" s="6">
        <v>91231380.675134</v>
      </c>
      <c r="AH420" s="6">
        <f t="shared" si="25"/>
        <v>62065604.739017144</v>
      </c>
      <c r="AI420" s="6"/>
      <c r="AJ420" s="6"/>
      <c r="AK420" s="6"/>
      <c r="AL420" s="6"/>
      <c r="AM420" s="6">
        <v>4766281.358064</v>
      </c>
      <c r="AN420" s="6">
        <f t="shared" si="17"/>
        <v>4672498.686941185</v>
      </c>
      <c r="AO420" s="6">
        <v>9660462.288365</v>
      </c>
      <c r="AP420" s="6">
        <f t="shared" si="26"/>
        <v>7972813.888705812</v>
      </c>
      <c r="AQ420" s="6"/>
      <c r="AR420" s="6"/>
      <c r="AS420" s="6"/>
      <c r="AT420" s="6"/>
      <c r="AU420" s="6">
        <v>119711.743733</v>
      </c>
      <c r="AV420" s="6">
        <f t="shared" si="27"/>
        <v>117313.49253298735</v>
      </c>
      <c r="AW420" s="6">
        <v>5983157.26271</v>
      </c>
      <c r="AX420" s="6">
        <f t="shared" si="28"/>
        <v>5868164.968722248</v>
      </c>
      <c r="AY420" s="6">
        <v>874388.941176</v>
      </c>
      <c r="AZ420" s="6">
        <f>AY420/$AY$680*$AZ$680</f>
        <v>874388.9411754479</v>
      </c>
      <c r="BA420" s="6">
        <v>3301491</v>
      </c>
      <c r="BB420" s="6">
        <f t="shared" si="18"/>
        <v>3301491</v>
      </c>
      <c r="BC420" s="6">
        <v>267825.927012</v>
      </c>
      <c r="BD420" s="6">
        <f t="shared" si="19"/>
        <v>116204699.19619401</v>
      </c>
      <c r="BG420" s="6">
        <f t="shared" si="20"/>
        <v>84872275.71709482</v>
      </c>
      <c r="BJ420" s="52"/>
      <c r="BK420" s="6">
        <f t="shared" si="12"/>
        <v>207625684.84813303</v>
      </c>
      <c r="BL420" s="6">
        <f t="shared" si="13"/>
        <v>178816558.21293023</v>
      </c>
    </row>
    <row r="421" spans="1:64" ht="12.75">
      <c r="A421" s="5" t="s">
        <v>1054</v>
      </c>
      <c r="B421" s="5" t="s">
        <v>420</v>
      </c>
      <c r="C421" s="5" t="s">
        <v>1349</v>
      </c>
      <c r="D421" s="6">
        <v>117603025.036032</v>
      </c>
      <c r="E421" s="6">
        <f t="shared" si="21"/>
        <v>120848968.40220699</v>
      </c>
      <c r="F421" s="6"/>
      <c r="G421" s="6"/>
      <c r="H421" s="6"/>
      <c r="I421" s="6"/>
      <c r="J421" s="6">
        <v>5892176.558911</v>
      </c>
      <c r="K421" s="6">
        <f t="shared" si="14"/>
        <v>6054805.635908544</v>
      </c>
      <c r="L421" s="6">
        <v>14771431.648875</v>
      </c>
      <c r="M421" s="6">
        <f t="shared" si="22"/>
        <v>15179135.707124203</v>
      </c>
      <c r="N421" s="6"/>
      <c r="O421" s="6"/>
      <c r="P421" s="6"/>
      <c r="Q421" s="6"/>
      <c r="R421" s="6"/>
      <c r="S421" s="6"/>
      <c r="T421" s="6"/>
      <c r="U421" s="6"/>
      <c r="V421" s="6">
        <v>88990.71358</v>
      </c>
      <c r="W421" s="6">
        <f t="shared" si="23"/>
        <v>91446.93285078555</v>
      </c>
      <c r="X421" s="6">
        <v>18956968.791741</v>
      </c>
      <c r="Y421" s="6">
        <f t="shared" si="24"/>
        <v>19480197.229729604</v>
      </c>
      <c r="Z421" s="14">
        <f t="shared" si="15"/>
        <v>157312592.749139</v>
      </c>
      <c r="AC421" s="14">
        <f t="shared" si="16"/>
        <v>161654553.9078201</v>
      </c>
      <c r="AF421" s="51"/>
      <c r="AG421" s="6">
        <v>140519340.222681</v>
      </c>
      <c r="AH421" s="6">
        <f t="shared" si="25"/>
        <v>95596687.93684603</v>
      </c>
      <c r="AI421" s="6"/>
      <c r="AJ421" s="6"/>
      <c r="AK421" s="6"/>
      <c r="AL421" s="6"/>
      <c r="AM421" s="6">
        <v>8510280.806263</v>
      </c>
      <c r="AN421" s="6">
        <f t="shared" si="17"/>
        <v>8342830.165803799</v>
      </c>
      <c r="AO421" s="6">
        <v>18684647.09949</v>
      </c>
      <c r="AP421" s="6">
        <f t="shared" si="26"/>
        <v>15420505.712216094</v>
      </c>
      <c r="AQ421" s="6"/>
      <c r="AR421" s="6"/>
      <c r="AS421" s="6"/>
      <c r="AT421" s="6"/>
      <c r="AU421" s="6">
        <v>126240.424738</v>
      </c>
      <c r="AV421" s="6">
        <f t="shared" si="27"/>
        <v>123711.38088083867</v>
      </c>
      <c r="AW421" s="6">
        <v>28031194.4147</v>
      </c>
      <c r="AX421" s="6">
        <f t="shared" si="28"/>
        <v>27492453.54471608</v>
      </c>
      <c r="AY421" s="6"/>
      <c r="AZ421" s="6"/>
      <c r="BA421" s="6">
        <v>5822753</v>
      </c>
      <c r="BB421" s="6">
        <f t="shared" si="18"/>
        <v>5822753</v>
      </c>
      <c r="BC421" s="6">
        <v>460861.263781</v>
      </c>
      <c r="BD421" s="6">
        <f t="shared" si="19"/>
        <v>202155317.231653</v>
      </c>
      <c r="BG421" s="6">
        <f t="shared" si="20"/>
        <v>152798941.74046284</v>
      </c>
      <c r="BJ421" s="52"/>
      <c r="BK421" s="6">
        <f t="shared" si="12"/>
        <v>359467909.98079205</v>
      </c>
      <c r="BL421" s="6">
        <f t="shared" si="13"/>
        <v>314453495.64828295</v>
      </c>
    </row>
    <row r="422" spans="1:64" ht="12.75">
      <c r="A422" s="5" t="s">
        <v>1055</v>
      </c>
      <c r="B422" s="5" t="s">
        <v>421</v>
      </c>
      <c r="C422" s="5" t="s">
        <v>1349</v>
      </c>
      <c r="D422" s="6">
        <v>129883535.124848</v>
      </c>
      <c r="E422" s="6">
        <f t="shared" si="21"/>
        <v>133468430.99878223</v>
      </c>
      <c r="F422" s="6"/>
      <c r="G422" s="6"/>
      <c r="H422" s="6"/>
      <c r="I422" s="6"/>
      <c r="J422" s="6">
        <v>5841302.380353</v>
      </c>
      <c r="K422" s="6">
        <f t="shared" si="14"/>
        <v>6002527.286817095</v>
      </c>
      <c r="L422" s="6">
        <v>16605695.708076</v>
      </c>
      <c r="M422" s="6">
        <f t="shared" si="22"/>
        <v>17064027.01212056</v>
      </c>
      <c r="N422" s="6"/>
      <c r="O422" s="6"/>
      <c r="P422" s="6"/>
      <c r="Q422" s="6"/>
      <c r="R422" s="6"/>
      <c r="S422" s="6"/>
      <c r="T422" s="6"/>
      <c r="U422" s="6"/>
      <c r="V422" s="6">
        <v>105933.567974</v>
      </c>
      <c r="W422" s="6">
        <f t="shared" si="23"/>
        <v>108857.42441489597</v>
      </c>
      <c r="X422" s="6">
        <v>14905822.747936</v>
      </c>
      <c r="Y422" s="6">
        <f t="shared" si="24"/>
        <v>15317236.114651855</v>
      </c>
      <c r="Z422" s="14">
        <f t="shared" si="15"/>
        <v>167342289.529187</v>
      </c>
      <c r="AC422" s="14">
        <f t="shared" si="16"/>
        <v>171961078.83678666</v>
      </c>
      <c r="AF422" s="51"/>
      <c r="AG422" s="6">
        <v>155192850.319465</v>
      </c>
      <c r="AH422" s="6">
        <f t="shared" si="25"/>
        <v>105579221.04180868</v>
      </c>
      <c r="AI422" s="6"/>
      <c r="AJ422" s="6"/>
      <c r="AK422" s="6"/>
      <c r="AL422" s="6"/>
      <c r="AM422" s="6">
        <v>8436801.415246</v>
      </c>
      <c r="AN422" s="6">
        <f t="shared" si="17"/>
        <v>8270796.575620691</v>
      </c>
      <c r="AO422" s="6">
        <v>21004840.392064</v>
      </c>
      <c r="AP422" s="6">
        <f t="shared" si="26"/>
        <v>17335369.48946985</v>
      </c>
      <c r="AQ422" s="6"/>
      <c r="AR422" s="6"/>
      <c r="AS422" s="6"/>
      <c r="AT422" s="6"/>
      <c r="AU422" s="6">
        <v>150275.214986</v>
      </c>
      <c r="AV422" s="6">
        <f t="shared" si="27"/>
        <v>147264.6689573986</v>
      </c>
      <c r="AW422" s="6">
        <v>22040866.34043</v>
      </c>
      <c r="AX422" s="6">
        <f t="shared" si="28"/>
        <v>21617255.582651675</v>
      </c>
      <c r="AY422" s="6"/>
      <c r="AZ422" s="6"/>
      <c r="BA422" s="6">
        <v>5775872</v>
      </c>
      <c r="BB422" s="6">
        <f t="shared" si="18"/>
        <v>5775872</v>
      </c>
      <c r="BC422" s="6">
        <v>490244.154576</v>
      </c>
      <c r="BD422" s="6">
        <f t="shared" si="19"/>
        <v>213091749.83676702</v>
      </c>
      <c r="BG422" s="6">
        <f t="shared" si="20"/>
        <v>158725779.3585083</v>
      </c>
      <c r="BJ422" s="52"/>
      <c r="BK422" s="6">
        <f t="shared" si="12"/>
        <v>380434039.36595404</v>
      </c>
      <c r="BL422" s="6">
        <f t="shared" si="13"/>
        <v>330686858.195295</v>
      </c>
    </row>
    <row r="423" spans="1:64" ht="12.75">
      <c r="A423" s="5" t="s">
        <v>1056</v>
      </c>
      <c r="B423" s="5" t="s">
        <v>422</v>
      </c>
      <c r="C423" s="5" t="s">
        <v>1349</v>
      </c>
      <c r="D423" s="6">
        <v>135729344.719831</v>
      </c>
      <c r="E423" s="6">
        <f t="shared" si="21"/>
        <v>139475589.9031809</v>
      </c>
      <c r="F423" s="6"/>
      <c r="G423" s="6"/>
      <c r="H423" s="6"/>
      <c r="I423" s="6"/>
      <c r="J423" s="6">
        <v>4324606.157394</v>
      </c>
      <c r="K423" s="6">
        <f t="shared" si="14"/>
        <v>4443968.960039695</v>
      </c>
      <c r="L423" s="6">
        <v>14190715.062853</v>
      </c>
      <c r="M423" s="6">
        <f t="shared" si="22"/>
        <v>14582390.850150429</v>
      </c>
      <c r="N423" s="6"/>
      <c r="O423" s="6"/>
      <c r="P423" s="6"/>
      <c r="Q423" s="6"/>
      <c r="R423" s="6"/>
      <c r="S423" s="6"/>
      <c r="T423" s="6"/>
      <c r="U423" s="6"/>
      <c r="V423" s="6">
        <v>81496.758752</v>
      </c>
      <c r="W423" s="6">
        <f t="shared" si="23"/>
        <v>83746.13850523991</v>
      </c>
      <c r="X423" s="6">
        <v>14424056.756063</v>
      </c>
      <c r="Y423" s="6">
        <f t="shared" si="24"/>
        <v>14822172.972260067</v>
      </c>
      <c r="Z423" s="14">
        <f t="shared" si="15"/>
        <v>168750219.454893</v>
      </c>
      <c r="AC423" s="14">
        <f t="shared" si="16"/>
        <v>173407868.82413635</v>
      </c>
      <c r="AF423" s="51"/>
      <c r="AG423" s="6">
        <v>162177783.803129</v>
      </c>
      <c r="AH423" s="6">
        <f t="shared" si="25"/>
        <v>110331139.92670588</v>
      </c>
      <c r="AI423" s="6"/>
      <c r="AJ423" s="6"/>
      <c r="AK423" s="6"/>
      <c r="AL423" s="6"/>
      <c r="AM423" s="6">
        <v>6246182.952589</v>
      </c>
      <c r="AN423" s="6">
        <f t="shared" si="17"/>
        <v>6123281.3281130325</v>
      </c>
      <c r="AO423" s="6">
        <v>17950088.34225</v>
      </c>
      <c r="AP423" s="6">
        <f t="shared" si="26"/>
        <v>14814271.757051537</v>
      </c>
      <c r="AQ423" s="6"/>
      <c r="AR423" s="6"/>
      <c r="AS423" s="6"/>
      <c r="AT423" s="6"/>
      <c r="AU423" s="6">
        <v>115609.652129</v>
      </c>
      <c r="AV423" s="6">
        <f t="shared" si="27"/>
        <v>113293.58038611562</v>
      </c>
      <c r="AW423" s="6">
        <v>21328491.048318</v>
      </c>
      <c r="AX423" s="6">
        <f t="shared" si="28"/>
        <v>20918571.668757442</v>
      </c>
      <c r="AY423" s="6"/>
      <c r="AZ423" s="6"/>
      <c r="BA423" s="6">
        <v>4280969</v>
      </c>
      <c r="BB423" s="6">
        <f t="shared" si="18"/>
        <v>4280969</v>
      </c>
      <c r="BC423" s="6">
        <v>494368.8108</v>
      </c>
      <c r="BD423" s="6">
        <f t="shared" si="19"/>
        <v>212593493.60921496</v>
      </c>
      <c r="BG423" s="6">
        <f t="shared" si="20"/>
        <v>156581527.261014</v>
      </c>
      <c r="BJ423" s="52"/>
      <c r="BK423" s="6">
        <f t="shared" si="12"/>
        <v>381343713.06410795</v>
      </c>
      <c r="BL423" s="6">
        <f t="shared" si="13"/>
        <v>329989396.08515036</v>
      </c>
    </row>
    <row r="424" spans="1:64" ht="12.75">
      <c r="A424" s="5" t="s">
        <v>1057</v>
      </c>
      <c r="B424" s="5" t="s">
        <v>423</v>
      </c>
      <c r="C424" s="5" t="s">
        <v>1349</v>
      </c>
      <c r="D424" s="6">
        <v>80157102.793851</v>
      </c>
      <c r="E424" s="6">
        <f t="shared" si="21"/>
        <v>82369506.90493394</v>
      </c>
      <c r="F424" s="6"/>
      <c r="G424" s="6"/>
      <c r="H424" s="6"/>
      <c r="I424" s="6"/>
      <c r="J424" s="6">
        <v>3127338.94441</v>
      </c>
      <c r="K424" s="6">
        <f t="shared" si="14"/>
        <v>3213656.1551898937</v>
      </c>
      <c r="L424" s="6">
        <v>8984828.360822</v>
      </c>
      <c r="M424" s="6">
        <f t="shared" si="22"/>
        <v>9232817.25400817</v>
      </c>
      <c r="N424" s="6"/>
      <c r="O424" s="6"/>
      <c r="P424" s="6"/>
      <c r="Q424" s="6"/>
      <c r="R424" s="6"/>
      <c r="S424" s="6"/>
      <c r="T424" s="6"/>
      <c r="U424" s="6"/>
      <c r="V424" s="6">
        <v>71314.75491</v>
      </c>
      <c r="W424" s="6">
        <f t="shared" si="23"/>
        <v>73283.1027100637</v>
      </c>
      <c r="X424" s="6">
        <v>4644713.288825</v>
      </c>
      <c r="Y424" s="6">
        <f t="shared" si="24"/>
        <v>4772911.320151379</v>
      </c>
      <c r="Z424" s="14">
        <f t="shared" si="15"/>
        <v>96985298.14281802</v>
      </c>
      <c r="AC424" s="14">
        <f t="shared" si="16"/>
        <v>99662174.73699345</v>
      </c>
      <c r="AF424" s="51"/>
      <c r="AG424" s="6">
        <v>95776645.161148</v>
      </c>
      <c r="AH424" s="6">
        <f t="shared" si="25"/>
        <v>65157792.83192547</v>
      </c>
      <c r="AI424" s="6"/>
      <c r="AJ424" s="6"/>
      <c r="AK424" s="6"/>
      <c r="AL424" s="6"/>
      <c r="AM424" s="6">
        <v>4516927.204606</v>
      </c>
      <c r="AN424" s="6">
        <f t="shared" si="17"/>
        <v>4428050.89481817</v>
      </c>
      <c r="AO424" s="6">
        <v>11365069.491029</v>
      </c>
      <c r="AP424" s="6">
        <f t="shared" si="26"/>
        <v>9379632.276326437</v>
      </c>
      <c r="AQ424" s="6"/>
      <c r="AR424" s="6"/>
      <c r="AS424" s="6"/>
      <c r="AT424" s="6"/>
      <c r="AU424" s="6">
        <v>101165.667605</v>
      </c>
      <c r="AV424" s="6">
        <f t="shared" si="27"/>
        <v>99138.96014783603</v>
      </c>
      <c r="AW424" s="6">
        <v>6868021.076045</v>
      </c>
      <c r="AX424" s="6">
        <f t="shared" si="28"/>
        <v>6736022.28944902</v>
      </c>
      <c r="AY424" s="6"/>
      <c r="AZ424" s="6"/>
      <c r="BA424" s="6">
        <v>3123928</v>
      </c>
      <c r="BB424" s="6">
        <f t="shared" si="18"/>
        <v>3123928</v>
      </c>
      <c r="BC424" s="6">
        <v>284127.076473</v>
      </c>
      <c r="BD424" s="6">
        <f t="shared" si="19"/>
        <v>122035883.67690599</v>
      </c>
      <c r="BG424" s="6">
        <f t="shared" si="20"/>
        <v>88924565.25266694</v>
      </c>
      <c r="BJ424" s="52"/>
      <c r="BK424" s="6">
        <f t="shared" si="12"/>
        <v>219021181.81972402</v>
      </c>
      <c r="BL424" s="6">
        <f t="shared" si="13"/>
        <v>188586739.98966038</v>
      </c>
    </row>
    <row r="425" spans="1:64" ht="12.75">
      <c r="A425" s="5" t="s">
        <v>1058</v>
      </c>
      <c r="B425" s="5" t="s">
        <v>424</v>
      </c>
      <c r="C425" s="5" t="s">
        <v>1349</v>
      </c>
      <c r="D425" s="6">
        <v>43987469.300491</v>
      </c>
      <c r="E425" s="6">
        <f t="shared" si="21"/>
        <v>45201560.80984638</v>
      </c>
      <c r="F425" s="6"/>
      <c r="G425" s="6"/>
      <c r="H425" s="6"/>
      <c r="I425" s="6"/>
      <c r="J425" s="6">
        <v>2225919.627782</v>
      </c>
      <c r="K425" s="6">
        <f t="shared" si="14"/>
        <v>2287356.8998863865</v>
      </c>
      <c r="L425" s="6">
        <v>6159975.144948</v>
      </c>
      <c r="M425" s="6">
        <f t="shared" si="22"/>
        <v>6329995.690349962</v>
      </c>
      <c r="N425" s="6"/>
      <c r="O425" s="6"/>
      <c r="P425" s="6"/>
      <c r="Q425" s="6"/>
      <c r="R425" s="6"/>
      <c r="S425" s="6"/>
      <c r="T425" s="6"/>
      <c r="U425" s="6"/>
      <c r="V425" s="6">
        <v>58363.246023</v>
      </c>
      <c r="W425" s="6">
        <f t="shared" si="23"/>
        <v>59974.121178624206</v>
      </c>
      <c r="X425" s="6">
        <v>4111253.670726</v>
      </c>
      <c r="Y425" s="6">
        <f t="shared" si="24"/>
        <v>4224727.763548586</v>
      </c>
      <c r="Z425" s="14">
        <f t="shared" si="15"/>
        <v>56542980.98997</v>
      </c>
      <c r="AC425" s="14">
        <f t="shared" si="16"/>
        <v>58103615.28480993</v>
      </c>
      <c r="AF425" s="51"/>
      <c r="AG425" s="6">
        <v>52558938.533058</v>
      </c>
      <c r="AH425" s="6">
        <f t="shared" si="25"/>
        <v>35756362.34325009</v>
      </c>
      <c r="AI425" s="6"/>
      <c r="AJ425" s="6"/>
      <c r="AK425" s="6"/>
      <c r="AL425" s="6"/>
      <c r="AM425" s="6">
        <v>3214975.127647</v>
      </c>
      <c r="AN425" s="6">
        <f t="shared" si="17"/>
        <v>3151716.3872551788</v>
      </c>
      <c r="AO425" s="6">
        <v>7791862.323226</v>
      </c>
      <c r="AP425" s="6">
        <f t="shared" si="26"/>
        <v>6430651.690894795</v>
      </c>
      <c r="AQ425" s="6"/>
      <c r="AR425" s="6"/>
      <c r="AS425" s="6"/>
      <c r="AT425" s="6"/>
      <c r="AU425" s="6">
        <v>82792.91929</v>
      </c>
      <c r="AV425" s="6">
        <f t="shared" si="27"/>
        <v>81134.28320428189</v>
      </c>
      <c r="AW425" s="6">
        <v>6079207.715027</v>
      </c>
      <c r="AX425" s="6">
        <f t="shared" si="28"/>
        <v>5962369.395376622</v>
      </c>
      <c r="AY425" s="6"/>
      <c r="AZ425" s="6"/>
      <c r="BA425" s="6">
        <v>2204309</v>
      </c>
      <c r="BB425" s="6">
        <f t="shared" si="18"/>
        <v>2204309</v>
      </c>
      <c r="BC425" s="6">
        <v>165647.703223</v>
      </c>
      <c r="BD425" s="6">
        <f t="shared" si="19"/>
        <v>72097733.321471</v>
      </c>
      <c r="BG425" s="6">
        <f t="shared" si="20"/>
        <v>53586543.099980965</v>
      </c>
      <c r="BJ425" s="52"/>
      <c r="BK425" s="6">
        <f t="shared" si="12"/>
        <v>128640714.311441</v>
      </c>
      <c r="BL425" s="6">
        <f t="shared" si="13"/>
        <v>111690158.3847909</v>
      </c>
    </row>
    <row r="426" spans="1:64" ht="12.75">
      <c r="A426" t="s">
        <v>1059</v>
      </c>
      <c r="B426" t="s">
        <v>425</v>
      </c>
      <c r="C426" s="18" t="s">
        <v>1350</v>
      </c>
      <c r="Z426" s="12">
        <f>IoS_BL_1415</f>
        <v>1357641.305456</v>
      </c>
      <c r="AC426" s="12">
        <f>IoS_BL_1415*RPI_inc</f>
        <v>1395113.3584728322</v>
      </c>
      <c r="AF426" s="51"/>
      <c r="AG426" s="9"/>
      <c r="AM426" s="9">
        <v>17992.779981</v>
      </c>
      <c r="AN426" s="9">
        <f t="shared" si="17"/>
        <v>17638.749062391224</v>
      </c>
      <c r="AO426" s="9">
        <v>243961.297575</v>
      </c>
      <c r="AP426" s="9">
        <f t="shared" si="26"/>
        <v>201342.12665529133</v>
      </c>
      <c r="AS426" s="9">
        <v>28887.968986</v>
      </c>
      <c r="AT426" s="1">
        <f aca="true" t="shared" si="29" ref="AT426:AT489">AS426/$AS$680*$AT$680</f>
        <v>28309.240918876858</v>
      </c>
      <c r="AU426" s="9">
        <v>64362.395038</v>
      </c>
      <c r="AV426" s="1">
        <f t="shared" si="27"/>
        <v>63072.98778084867</v>
      </c>
      <c r="AW426" s="9">
        <v>7506.858663</v>
      </c>
      <c r="AX426" s="1">
        <f t="shared" si="28"/>
        <v>7362.581843856322</v>
      </c>
      <c r="AY426" s="9"/>
      <c r="AZ426" s="9"/>
      <c r="BA426" s="9">
        <v>13914</v>
      </c>
      <c r="BB426" s="9">
        <f t="shared" si="18"/>
        <v>13913.999999999998</v>
      </c>
      <c r="BC426" s="9">
        <v>3977.331229</v>
      </c>
      <c r="BD426" s="1">
        <v>1946837.697689</v>
      </c>
      <c r="BG426" s="1">
        <f>IoS_RSG</f>
        <v>1909886.641527</v>
      </c>
      <c r="BJ426" s="52"/>
      <c r="BK426" s="1">
        <f t="shared" si="12"/>
        <v>3304479.003145</v>
      </c>
      <c r="BL426" s="1">
        <f t="shared" si="13"/>
        <v>3304999.9999998324</v>
      </c>
    </row>
    <row r="427" spans="1:64" ht="12.75">
      <c r="A427" s="3" t="s">
        <v>1060</v>
      </c>
      <c r="B427" s="3" t="s">
        <v>426</v>
      </c>
      <c r="C427" s="3" t="s">
        <v>1351</v>
      </c>
      <c r="D427" s="3"/>
      <c r="E427" s="4"/>
      <c r="F427" s="4">
        <v>3425761.740743</v>
      </c>
      <c r="G427" s="4">
        <f aca="true" t="shared" si="30" ref="G427:G490">F427*RPI_inc</f>
        <v>3520315.6741393036</v>
      </c>
      <c r="H427" s="4"/>
      <c r="I427" s="4"/>
      <c r="J427" s="4">
        <v>99457.81353</v>
      </c>
      <c r="K427" s="4">
        <f aca="true" t="shared" si="31" ref="K427:K471">J427*RPI_inc</f>
        <v>102202.93364866242</v>
      </c>
      <c r="L427" s="4"/>
      <c r="M427" s="4"/>
      <c r="N427" s="4"/>
      <c r="O427" s="4"/>
      <c r="P427" s="4"/>
      <c r="Q427" s="4"/>
      <c r="R427" s="4"/>
      <c r="S427" s="4"/>
      <c r="T427" s="4">
        <v>22018.786949</v>
      </c>
      <c r="U427" s="4">
        <f aca="true" t="shared" si="32" ref="U427:U489">T427*RPI_inc</f>
        <v>22626.52416839915</v>
      </c>
      <c r="V427" s="4"/>
      <c r="W427" s="4"/>
      <c r="X427" s="4"/>
      <c r="Y427" s="4"/>
      <c r="Z427" s="13">
        <f aca="true" t="shared" si="33" ref="Z427:Z490">D427+F427+H427+J427+L427+N427+P427+R427+T427+V427+X427</f>
        <v>3547238.341222</v>
      </c>
      <c r="AC427" s="13">
        <f aca="true" t="shared" si="34" ref="AC427:AC490">E427+G427+I427+K427+M427+O427+Q427+S427+U427+W427+Y427</f>
        <v>3645145.1319563654</v>
      </c>
      <c r="AF427" s="51"/>
      <c r="AG427" s="4"/>
      <c r="AH427" s="4"/>
      <c r="AI427" s="4">
        <v>3784708.986277</v>
      </c>
      <c r="AJ427" s="4">
        <f aca="true" t="shared" si="35" ref="AJ427:AJ490">AI427/$AI$680*$AJ$680</f>
        <v>2513875.0356613956</v>
      </c>
      <c r="AK427" s="4"/>
      <c r="AL427" s="4"/>
      <c r="AM427" s="4">
        <v>143650.468219</v>
      </c>
      <c r="AN427" s="4">
        <f t="shared" si="17"/>
        <v>140823.96184945304</v>
      </c>
      <c r="AO427" s="4"/>
      <c r="AP427" s="4"/>
      <c r="AQ427" s="4"/>
      <c r="AR427" s="4"/>
      <c r="AS427" s="4">
        <v>31235.405346</v>
      </c>
      <c r="AT427" s="4">
        <f t="shared" si="29"/>
        <v>30609.649836138477</v>
      </c>
      <c r="AU427" s="4"/>
      <c r="AV427" s="4"/>
      <c r="AW427" s="4"/>
      <c r="AX427" s="4"/>
      <c r="AY427" s="4"/>
      <c r="AZ427" s="4"/>
      <c r="BA427" s="4"/>
      <c r="BB427" s="4"/>
      <c r="BC427" s="4">
        <v>10391.950932</v>
      </c>
      <c r="BD427" s="4">
        <f aca="true" t="shared" si="36" ref="BD427:BD490">AG427+AI427+AK427+AM427+AO427+AQ427+AS427+AU427+AW427+AY427+BA427+BC427</f>
        <v>3969986.810774</v>
      </c>
      <c r="BG427" s="4">
        <f aca="true" t="shared" si="37" ref="BG427:BG490">AH427+AJ427+AL427+AN427+AP427+AR427+AT427+AV427+AX427+AZ427+BB427</f>
        <v>2685308.647346987</v>
      </c>
      <c r="BJ427" s="52"/>
      <c r="BK427" s="4">
        <f t="shared" si="12"/>
        <v>7517225.151996</v>
      </c>
      <c r="BL427" s="4">
        <f t="shared" si="13"/>
        <v>6330453.779303352</v>
      </c>
    </row>
    <row r="428" spans="1:64" ht="12.75">
      <c r="A428" s="3" t="s">
        <v>1061</v>
      </c>
      <c r="B428" s="3" t="s">
        <v>427</v>
      </c>
      <c r="C428" s="3" t="s">
        <v>1351</v>
      </c>
      <c r="D428" s="3"/>
      <c r="E428" s="4"/>
      <c r="F428" s="4">
        <v>913663.992563</v>
      </c>
      <c r="G428" s="4">
        <f t="shared" si="30"/>
        <v>938881.894693189</v>
      </c>
      <c r="H428" s="4"/>
      <c r="I428" s="4"/>
      <c r="J428" s="4">
        <v>47786.994992</v>
      </c>
      <c r="K428" s="4">
        <f t="shared" si="31"/>
        <v>49105.95663721444</v>
      </c>
      <c r="L428" s="4"/>
      <c r="M428" s="4"/>
      <c r="N428" s="4"/>
      <c r="O428" s="4"/>
      <c r="P428" s="4"/>
      <c r="Q428" s="4"/>
      <c r="R428" s="4"/>
      <c r="S428" s="4"/>
      <c r="T428" s="4">
        <v>23274.431663</v>
      </c>
      <c r="U428" s="4">
        <f t="shared" si="32"/>
        <v>23916.82574287049</v>
      </c>
      <c r="V428" s="4"/>
      <c r="W428" s="4"/>
      <c r="X428" s="4"/>
      <c r="Y428" s="4"/>
      <c r="Z428" s="13">
        <f t="shared" si="33"/>
        <v>984725.419218</v>
      </c>
      <c r="AC428" s="13">
        <f t="shared" si="34"/>
        <v>1011904.6770732738</v>
      </c>
      <c r="AF428" s="51"/>
      <c r="AG428" s="4"/>
      <c r="AH428" s="4"/>
      <c r="AI428" s="4">
        <v>1009396.620309</v>
      </c>
      <c r="AJ428" s="4">
        <f t="shared" si="35"/>
        <v>670460.2583914656</v>
      </c>
      <c r="AK428" s="4"/>
      <c r="AL428" s="4"/>
      <c r="AM428" s="4">
        <v>69020.461659</v>
      </c>
      <c r="AN428" s="4">
        <f t="shared" si="17"/>
        <v>67662.39595321463</v>
      </c>
      <c r="AO428" s="4"/>
      <c r="AP428" s="4"/>
      <c r="AQ428" s="4"/>
      <c r="AR428" s="4"/>
      <c r="AS428" s="4">
        <v>33016.637514</v>
      </c>
      <c r="AT428" s="4">
        <f t="shared" si="29"/>
        <v>32355.197631513187</v>
      </c>
      <c r="AU428" s="4"/>
      <c r="AV428" s="4"/>
      <c r="AW428" s="4"/>
      <c r="AX428" s="4"/>
      <c r="AY428" s="4"/>
      <c r="AZ428" s="4"/>
      <c r="BA428" s="4">
        <v>47260</v>
      </c>
      <c r="BB428" s="4">
        <f>BA428/$BA$680*$BB$680</f>
        <v>47260</v>
      </c>
      <c r="BC428" s="4">
        <v>2884.840897</v>
      </c>
      <c r="BD428" s="4">
        <f t="shared" si="36"/>
        <v>1161578.560379</v>
      </c>
      <c r="BG428" s="4">
        <f t="shared" si="37"/>
        <v>817737.8519761935</v>
      </c>
      <c r="BJ428" s="52"/>
      <c r="BK428" s="4">
        <f t="shared" si="12"/>
        <v>2146303.979597</v>
      </c>
      <c r="BL428" s="4">
        <f t="shared" si="13"/>
        <v>1829642.5290494673</v>
      </c>
    </row>
    <row r="429" spans="1:64" ht="12.75">
      <c r="A429" s="3" t="s">
        <v>1062</v>
      </c>
      <c r="B429" s="3" t="s">
        <v>428</v>
      </c>
      <c r="C429" s="3" t="s">
        <v>1351</v>
      </c>
      <c r="D429" s="3"/>
      <c r="E429" s="4"/>
      <c r="F429" s="4">
        <v>1228865.139473</v>
      </c>
      <c r="G429" s="4">
        <f t="shared" si="30"/>
        <v>1262782.860944654</v>
      </c>
      <c r="H429" s="4"/>
      <c r="I429" s="4"/>
      <c r="J429" s="4">
        <v>72040.935424</v>
      </c>
      <c r="K429" s="4">
        <f t="shared" si="31"/>
        <v>74029.3264229639</v>
      </c>
      <c r="L429" s="4"/>
      <c r="M429" s="4"/>
      <c r="N429" s="4"/>
      <c r="O429" s="4"/>
      <c r="P429" s="4"/>
      <c r="Q429" s="4"/>
      <c r="R429" s="4"/>
      <c r="S429" s="4"/>
      <c r="T429" s="4">
        <v>28944.178682</v>
      </c>
      <c r="U429" s="4">
        <f t="shared" si="32"/>
        <v>29743.06259466667</v>
      </c>
      <c r="V429" s="4"/>
      <c r="W429" s="4"/>
      <c r="X429" s="4"/>
      <c r="Y429" s="4"/>
      <c r="Z429" s="13">
        <f t="shared" si="33"/>
        <v>1329850.253579</v>
      </c>
      <c r="AC429" s="13">
        <f t="shared" si="34"/>
        <v>1366555.2499622847</v>
      </c>
      <c r="AF429" s="51"/>
      <c r="AG429" s="4"/>
      <c r="AH429" s="4"/>
      <c r="AI429" s="4">
        <v>1357624.168946</v>
      </c>
      <c r="AJ429" s="4">
        <f t="shared" si="35"/>
        <v>901759.5589248062</v>
      </c>
      <c r="AK429" s="4"/>
      <c r="AL429" s="4"/>
      <c r="AM429" s="4">
        <v>104051.293079</v>
      </c>
      <c r="AN429" s="4">
        <f t="shared" si="17"/>
        <v>102003.95103902124</v>
      </c>
      <c r="AO429" s="4"/>
      <c r="AP429" s="4"/>
      <c r="AQ429" s="4"/>
      <c r="AR429" s="4"/>
      <c r="AS429" s="4">
        <v>41059.625839</v>
      </c>
      <c r="AT429" s="4">
        <f t="shared" si="29"/>
        <v>40237.05648806641</v>
      </c>
      <c r="AU429" s="4"/>
      <c r="AV429" s="4"/>
      <c r="AW429" s="4"/>
      <c r="AX429" s="4"/>
      <c r="AY429" s="4"/>
      <c r="AZ429" s="4"/>
      <c r="BA429" s="4"/>
      <c r="BB429" s="4"/>
      <c r="BC429" s="4">
        <v>3895.914865</v>
      </c>
      <c r="BD429" s="4">
        <f t="shared" si="36"/>
        <v>1506631.002729</v>
      </c>
      <c r="BG429" s="4">
        <f t="shared" si="37"/>
        <v>1044000.5664518939</v>
      </c>
      <c r="BJ429" s="52"/>
      <c r="BK429" s="4">
        <f t="shared" si="12"/>
        <v>2836481.256308</v>
      </c>
      <c r="BL429" s="4">
        <f t="shared" si="13"/>
        <v>2410555.8164141783</v>
      </c>
    </row>
    <row r="430" spans="1:64" ht="12.75">
      <c r="A430" s="3" t="s">
        <v>1063</v>
      </c>
      <c r="B430" s="3" t="s">
        <v>429</v>
      </c>
      <c r="C430" s="3" t="s">
        <v>1351</v>
      </c>
      <c r="D430" s="3"/>
      <c r="E430" s="4"/>
      <c r="F430" s="4">
        <v>2853777.838789</v>
      </c>
      <c r="G430" s="4">
        <f t="shared" si="30"/>
        <v>2932544.530730098</v>
      </c>
      <c r="H430" s="4"/>
      <c r="I430" s="4"/>
      <c r="J430" s="4">
        <v>93581.575473</v>
      </c>
      <c r="K430" s="4">
        <f t="shared" si="31"/>
        <v>96164.50643085351</v>
      </c>
      <c r="L430" s="4"/>
      <c r="M430" s="4"/>
      <c r="N430" s="4"/>
      <c r="O430" s="4"/>
      <c r="P430" s="4"/>
      <c r="Q430" s="4"/>
      <c r="R430" s="4"/>
      <c r="S430" s="4"/>
      <c r="T430" s="4">
        <v>32791.347014</v>
      </c>
      <c r="U430" s="4">
        <f t="shared" si="32"/>
        <v>33696.41603986412</v>
      </c>
      <c r="V430" s="4"/>
      <c r="W430" s="4"/>
      <c r="X430" s="4"/>
      <c r="Y430" s="4"/>
      <c r="Z430" s="13">
        <f t="shared" si="33"/>
        <v>2980150.761276</v>
      </c>
      <c r="AC430" s="13">
        <f t="shared" si="34"/>
        <v>3062405.4532008157</v>
      </c>
      <c r="AF430" s="51"/>
      <c r="AG430" s="4"/>
      <c r="AH430" s="4"/>
      <c r="AI430" s="4">
        <v>3152793.290569</v>
      </c>
      <c r="AJ430" s="4">
        <f t="shared" si="35"/>
        <v>2094144.721430393</v>
      </c>
      <c r="AK430" s="4"/>
      <c r="AL430" s="4"/>
      <c r="AM430" s="4">
        <v>135163.207959</v>
      </c>
      <c r="AN430" s="4">
        <f t="shared" si="17"/>
        <v>132503.69927127278</v>
      </c>
      <c r="AO430" s="4"/>
      <c r="AP430" s="4"/>
      <c r="AQ430" s="4"/>
      <c r="AR430" s="4"/>
      <c r="AS430" s="4">
        <v>46517.14094</v>
      </c>
      <c r="AT430" s="4">
        <f t="shared" si="29"/>
        <v>45585.2382826222</v>
      </c>
      <c r="AU430" s="4"/>
      <c r="AV430" s="4"/>
      <c r="AW430" s="4"/>
      <c r="AX430" s="4"/>
      <c r="AY430" s="4"/>
      <c r="AZ430" s="4"/>
      <c r="BA430" s="4">
        <v>92712</v>
      </c>
      <c r="BB430" s="4">
        <f>BA430/$BA$680*$BB$680</f>
        <v>92712</v>
      </c>
      <c r="BC430" s="4">
        <v>8730.617315</v>
      </c>
      <c r="BD430" s="4">
        <f t="shared" si="36"/>
        <v>3435916.2567829997</v>
      </c>
      <c r="BG430" s="4">
        <f t="shared" si="37"/>
        <v>2364945.658984288</v>
      </c>
      <c r="BJ430" s="52"/>
      <c r="BK430" s="4">
        <f t="shared" si="12"/>
        <v>6416067.018059</v>
      </c>
      <c r="BL430" s="4">
        <f t="shared" si="13"/>
        <v>5427351.112185104</v>
      </c>
    </row>
    <row r="431" spans="1:64" ht="12.75">
      <c r="A431" s="3" t="s">
        <v>1064</v>
      </c>
      <c r="B431" s="3" t="s">
        <v>430</v>
      </c>
      <c r="C431" s="3" t="s">
        <v>1351</v>
      </c>
      <c r="D431" s="3"/>
      <c r="E431" s="4"/>
      <c r="F431" s="4">
        <v>3502307.088659</v>
      </c>
      <c r="G431" s="4">
        <f t="shared" si="30"/>
        <v>3598973.73866445</v>
      </c>
      <c r="H431" s="4"/>
      <c r="I431" s="4"/>
      <c r="J431" s="4">
        <v>69093.856232</v>
      </c>
      <c r="K431" s="4">
        <f t="shared" si="31"/>
        <v>71000.90534243737</v>
      </c>
      <c r="L431" s="4"/>
      <c r="M431" s="4"/>
      <c r="N431" s="4"/>
      <c r="O431" s="4"/>
      <c r="P431" s="4"/>
      <c r="Q431" s="4"/>
      <c r="R431" s="4"/>
      <c r="S431" s="4"/>
      <c r="T431" s="4">
        <v>233055.071382</v>
      </c>
      <c r="U431" s="4">
        <f t="shared" si="32"/>
        <v>239487.5892757707</v>
      </c>
      <c r="V431" s="4"/>
      <c r="W431" s="4"/>
      <c r="X431" s="4"/>
      <c r="Y431" s="4"/>
      <c r="Z431" s="13">
        <f t="shared" si="33"/>
        <v>3804456.0162730003</v>
      </c>
      <c r="AC431" s="13">
        <f t="shared" si="34"/>
        <v>3909462.2332826583</v>
      </c>
      <c r="AF431" s="51"/>
      <c r="AG431" s="4"/>
      <c r="AH431" s="4"/>
      <c r="AI431" s="4">
        <v>3869274.664814</v>
      </c>
      <c r="AJ431" s="4">
        <f t="shared" si="35"/>
        <v>2570045.1530782836</v>
      </c>
      <c r="AK431" s="4"/>
      <c r="AL431" s="4"/>
      <c r="AM431" s="4">
        <v>99794.721466</v>
      </c>
      <c r="AN431" s="4">
        <f t="shared" si="17"/>
        <v>97831.13290713233</v>
      </c>
      <c r="AO431" s="4"/>
      <c r="AP431" s="4"/>
      <c r="AQ431" s="4"/>
      <c r="AR431" s="4"/>
      <c r="AS431" s="4">
        <v>330607.205544</v>
      </c>
      <c r="AT431" s="4">
        <f t="shared" si="29"/>
        <v>323983.9753288822</v>
      </c>
      <c r="AU431" s="4"/>
      <c r="AV431" s="4"/>
      <c r="AW431" s="4"/>
      <c r="AX431" s="4"/>
      <c r="AY431" s="4"/>
      <c r="AZ431" s="4"/>
      <c r="BA431" s="4"/>
      <c r="BB431" s="4"/>
      <c r="BC431" s="4">
        <v>11145.49304</v>
      </c>
      <c r="BD431" s="4">
        <f t="shared" si="36"/>
        <v>4310822.084864001</v>
      </c>
      <c r="BG431" s="4">
        <f t="shared" si="37"/>
        <v>2991860.261314298</v>
      </c>
      <c r="BJ431" s="52"/>
      <c r="BK431" s="4">
        <f t="shared" si="12"/>
        <v>8115278.101137001</v>
      </c>
      <c r="BL431" s="4">
        <f t="shared" si="13"/>
        <v>6901322.494596956</v>
      </c>
    </row>
    <row r="432" spans="1:64" ht="12.75">
      <c r="A432" s="3" t="s">
        <v>1065</v>
      </c>
      <c r="B432" s="3" t="s">
        <v>431</v>
      </c>
      <c r="C432" s="3" t="s">
        <v>1351</v>
      </c>
      <c r="D432" s="3"/>
      <c r="E432" s="4"/>
      <c r="F432" s="4">
        <v>2128275.965467</v>
      </c>
      <c r="G432" s="4">
        <f t="shared" si="30"/>
        <v>2187018.189566938</v>
      </c>
      <c r="H432" s="4"/>
      <c r="I432" s="4"/>
      <c r="J432" s="4">
        <v>40795.623874</v>
      </c>
      <c r="K432" s="4">
        <f t="shared" si="31"/>
        <v>41921.61773888747</v>
      </c>
      <c r="L432" s="4"/>
      <c r="M432" s="4"/>
      <c r="N432" s="4"/>
      <c r="O432" s="4"/>
      <c r="P432" s="4"/>
      <c r="Q432" s="4"/>
      <c r="R432" s="4"/>
      <c r="S432" s="4"/>
      <c r="T432" s="4">
        <v>27242.96948</v>
      </c>
      <c r="U432" s="4">
        <f t="shared" si="32"/>
        <v>27994.898573927814</v>
      </c>
      <c r="V432" s="4"/>
      <c r="W432" s="4"/>
      <c r="X432" s="4"/>
      <c r="Y432" s="4"/>
      <c r="Z432" s="13">
        <f t="shared" si="33"/>
        <v>2196314.5588209997</v>
      </c>
      <c r="AC432" s="13">
        <f t="shared" si="34"/>
        <v>2256934.7058797535</v>
      </c>
      <c r="AF432" s="51"/>
      <c r="AG432" s="4"/>
      <c r="AH432" s="4"/>
      <c r="AI432" s="4">
        <v>2351274.192827</v>
      </c>
      <c r="AJ432" s="4">
        <f t="shared" si="35"/>
        <v>1561760.631206979</v>
      </c>
      <c r="AK432" s="4"/>
      <c r="AL432" s="4"/>
      <c r="AM432" s="4">
        <v>58922.574937</v>
      </c>
      <c r="AN432" s="4">
        <f t="shared" si="17"/>
        <v>57763.19804505952</v>
      </c>
      <c r="AO432" s="4"/>
      <c r="AP432" s="4"/>
      <c r="AQ432" s="4"/>
      <c r="AR432" s="4"/>
      <c r="AS432" s="4">
        <v>38646.32491</v>
      </c>
      <c r="AT432" s="4">
        <f t="shared" si="29"/>
        <v>37872.10250179206</v>
      </c>
      <c r="AU432" s="4"/>
      <c r="AV432" s="4"/>
      <c r="AW432" s="4"/>
      <c r="AX432" s="4"/>
      <c r="AY432" s="4">
        <v>18954.176471</v>
      </c>
      <c r="AZ432" s="4">
        <f>AY432/$AY$680*$AZ$680</f>
        <v>18954.17647098803</v>
      </c>
      <c r="BA432" s="4"/>
      <c r="BB432" s="4"/>
      <c r="BC432" s="4">
        <v>6434.299286</v>
      </c>
      <c r="BD432" s="4">
        <f t="shared" si="36"/>
        <v>2474231.5684309998</v>
      </c>
      <c r="BG432" s="4">
        <f t="shared" si="37"/>
        <v>1676350.1082248187</v>
      </c>
      <c r="BJ432" s="52"/>
      <c r="BK432" s="4">
        <f t="shared" si="12"/>
        <v>4670546.127251999</v>
      </c>
      <c r="BL432" s="4">
        <f t="shared" si="13"/>
        <v>3933284.814104572</v>
      </c>
    </row>
    <row r="433" spans="1:64" ht="12.75">
      <c r="A433" s="3" t="s">
        <v>1066</v>
      </c>
      <c r="B433" s="3" t="s">
        <v>432</v>
      </c>
      <c r="C433" s="3" t="s">
        <v>1351</v>
      </c>
      <c r="D433" s="3"/>
      <c r="E433" s="4"/>
      <c r="F433" s="4">
        <v>3192269.887363</v>
      </c>
      <c r="G433" s="4">
        <f t="shared" si="30"/>
        <v>3280379.2473114477</v>
      </c>
      <c r="H433" s="4"/>
      <c r="I433" s="4"/>
      <c r="J433" s="4">
        <v>75685.68552</v>
      </c>
      <c r="K433" s="4">
        <f t="shared" si="31"/>
        <v>77774.67471694267</v>
      </c>
      <c r="L433" s="4"/>
      <c r="M433" s="4"/>
      <c r="N433" s="4"/>
      <c r="O433" s="4"/>
      <c r="P433" s="4"/>
      <c r="Q433" s="4"/>
      <c r="R433" s="4"/>
      <c r="S433" s="4"/>
      <c r="T433" s="4">
        <v>28944.178682</v>
      </c>
      <c r="U433" s="4">
        <f t="shared" si="32"/>
        <v>29743.06259466667</v>
      </c>
      <c r="V433" s="4"/>
      <c r="W433" s="4"/>
      <c r="X433" s="4"/>
      <c r="Y433" s="4"/>
      <c r="Z433" s="13">
        <f t="shared" si="33"/>
        <v>3296899.7515649996</v>
      </c>
      <c r="AC433" s="13">
        <f t="shared" si="34"/>
        <v>3387896.984623057</v>
      </c>
      <c r="AF433" s="51"/>
      <c r="AG433" s="4"/>
      <c r="AH433" s="4"/>
      <c r="AI433" s="4">
        <v>3526752.133878</v>
      </c>
      <c r="AJ433" s="4">
        <f t="shared" si="35"/>
        <v>2342535.232819239</v>
      </c>
      <c r="AK433" s="4"/>
      <c r="AL433" s="4"/>
      <c r="AM433" s="4">
        <v>109315.535668</v>
      </c>
      <c r="AN433" s="4">
        <f t="shared" si="17"/>
        <v>107164.61293390222</v>
      </c>
      <c r="AO433" s="4"/>
      <c r="AP433" s="4"/>
      <c r="AQ433" s="4"/>
      <c r="AR433" s="4"/>
      <c r="AS433" s="4">
        <v>41059.625839</v>
      </c>
      <c r="AT433" s="4">
        <f t="shared" si="29"/>
        <v>40237.05648806641</v>
      </c>
      <c r="AU433" s="4"/>
      <c r="AV433" s="4"/>
      <c r="AW433" s="4"/>
      <c r="AX433" s="4"/>
      <c r="AY433" s="4"/>
      <c r="AZ433" s="4"/>
      <c r="BA433" s="4"/>
      <c r="BB433" s="4"/>
      <c r="BC433" s="4">
        <v>9658.561718</v>
      </c>
      <c r="BD433" s="4">
        <f t="shared" si="36"/>
        <v>3686785.8571030004</v>
      </c>
      <c r="BG433" s="4">
        <f t="shared" si="37"/>
        <v>2489936.9022412077</v>
      </c>
      <c r="BJ433" s="52"/>
      <c r="BK433" s="4">
        <f t="shared" si="12"/>
        <v>6983685.6086679995</v>
      </c>
      <c r="BL433" s="4">
        <f t="shared" si="13"/>
        <v>5877833.8868642645</v>
      </c>
    </row>
    <row r="434" spans="1:64" ht="12.75">
      <c r="A434" s="3" t="s">
        <v>1067</v>
      </c>
      <c r="B434" s="3" t="s">
        <v>433</v>
      </c>
      <c r="C434" s="3" t="s">
        <v>1351</v>
      </c>
      <c r="D434" s="3"/>
      <c r="E434" s="4"/>
      <c r="F434" s="4">
        <v>2266521.371639</v>
      </c>
      <c r="G434" s="4">
        <f t="shared" si="30"/>
        <v>2329079.2863551504</v>
      </c>
      <c r="H434" s="4"/>
      <c r="I434" s="4"/>
      <c r="J434" s="4">
        <v>70604.051042</v>
      </c>
      <c r="K434" s="4">
        <f t="shared" si="31"/>
        <v>72552.78281173673</v>
      </c>
      <c r="L434" s="4"/>
      <c r="M434" s="4"/>
      <c r="N434" s="4"/>
      <c r="O434" s="4"/>
      <c r="P434" s="4"/>
      <c r="Q434" s="4"/>
      <c r="R434" s="4"/>
      <c r="S434" s="4"/>
      <c r="T434" s="4">
        <v>20439.354513</v>
      </c>
      <c r="U434" s="4">
        <f t="shared" si="32"/>
        <v>21003.498055821656</v>
      </c>
      <c r="V434" s="4"/>
      <c r="W434" s="4"/>
      <c r="X434" s="4"/>
      <c r="Y434" s="4"/>
      <c r="Z434" s="13">
        <f t="shared" si="33"/>
        <v>2357564.777194</v>
      </c>
      <c r="AC434" s="13">
        <f t="shared" si="34"/>
        <v>2422635.567222709</v>
      </c>
      <c r="AF434" s="51"/>
      <c r="AG434" s="4"/>
      <c r="AH434" s="4"/>
      <c r="AI434" s="4">
        <v>2504004.788427</v>
      </c>
      <c r="AJ434" s="4">
        <f t="shared" si="35"/>
        <v>1663207.1711794543</v>
      </c>
      <c r="AK434" s="4"/>
      <c r="AL434" s="4"/>
      <c r="AM434" s="4">
        <v>101975.949706</v>
      </c>
      <c r="AN434" s="4">
        <f t="shared" si="17"/>
        <v>99969.44269660284</v>
      </c>
      <c r="AO434" s="4"/>
      <c r="AP434" s="4"/>
      <c r="AQ434" s="4"/>
      <c r="AR434" s="4"/>
      <c r="AS434" s="4">
        <v>28994.854471</v>
      </c>
      <c r="AT434" s="4">
        <f t="shared" si="29"/>
        <v>28413.985110033478</v>
      </c>
      <c r="AU434" s="4"/>
      <c r="AV434" s="4"/>
      <c r="AW434" s="4"/>
      <c r="AX434" s="4"/>
      <c r="AY434" s="4">
        <v>15324.058824</v>
      </c>
      <c r="AZ434" s="4">
        <f>AY434/$AY$680*$AZ$680</f>
        <v>15324.058823990323</v>
      </c>
      <c r="BA434" s="4"/>
      <c r="BB434" s="4"/>
      <c r="BC434" s="4">
        <v>6906.696175</v>
      </c>
      <c r="BD434" s="4">
        <f t="shared" si="36"/>
        <v>2657206.347603</v>
      </c>
      <c r="BG434" s="4">
        <f t="shared" si="37"/>
        <v>1806914.657810081</v>
      </c>
      <c r="BJ434" s="52"/>
      <c r="BK434" s="4">
        <f t="shared" si="12"/>
        <v>5014771.124797</v>
      </c>
      <c r="BL434" s="4">
        <f t="shared" si="13"/>
        <v>4229550.22503279</v>
      </c>
    </row>
    <row r="435" spans="1:64" ht="12.75">
      <c r="A435" s="3" t="s">
        <v>1068</v>
      </c>
      <c r="B435" s="3" t="s">
        <v>434</v>
      </c>
      <c r="C435" s="3" t="s">
        <v>1351</v>
      </c>
      <c r="D435" s="3"/>
      <c r="E435" s="4"/>
      <c r="F435" s="4">
        <v>3177412.954022</v>
      </c>
      <c r="G435" s="4">
        <f t="shared" si="30"/>
        <v>3265112.2499928833</v>
      </c>
      <c r="H435" s="4"/>
      <c r="I435" s="4"/>
      <c r="J435" s="4">
        <v>46495.509625</v>
      </c>
      <c r="K435" s="4">
        <f t="shared" si="31"/>
        <v>47778.82517728238</v>
      </c>
      <c r="L435" s="4"/>
      <c r="M435" s="4"/>
      <c r="N435" s="4"/>
      <c r="O435" s="4"/>
      <c r="P435" s="4"/>
      <c r="Q435" s="4"/>
      <c r="R435" s="4"/>
      <c r="S435" s="4"/>
      <c r="T435" s="4">
        <v>31778.848552</v>
      </c>
      <c r="U435" s="4">
        <f t="shared" si="32"/>
        <v>32655.971760441615</v>
      </c>
      <c r="V435" s="4"/>
      <c r="W435" s="4"/>
      <c r="X435" s="4"/>
      <c r="Y435" s="4"/>
      <c r="Z435" s="13">
        <f t="shared" si="33"/>
        <v>3255687.312199</v>
      </c>
      <c r="AC435" s="13">
        <f t="shared" si="34"/>
        <v>3345547.0469306074</v>
      </c>
      <c r="AF435" s="51"/>
      <c r="AG435" s="4"/>
      <c r="AH435" s="4"/>
      <c r="AI435" s="4">
        <v>3510338.508711</v>
      </c>
      <c r="AJ435" s="4">
        <f t="shared" si="35"/>
        <v>2331632.9936506175</v>
      </c>
      <c r="AK435" s="4"/>
      <c r="AL435" s="4"/>
      <c r="AM435" s="4">
        <v>67155.123269</v>
      </c>
      <c r="AN435" s="4">
        <f t="shared" si="17"/>
        <v>65833.76047762949</v>
      </c>
      <c r="AO435" s="4"/>
      <c r="AP435" s="4"/>
      <c r="AQ435" s="4"/>
      <c r="AR435" s="4"/>
      <c r="AS435" s="4">
        <v>45080.831122</v>
      </c>
      <c r="AT435" s="4">
        <f t="shared" si="29"/>
        <v>44177.70282411989</v>
      </c>
      <c r="AU435" s="4"/>
      <c r="AV435" s="4"/>
      <c r="AW435" s="4"/>
      <c r="AX435" s="4"/>
      <c r="AY435" s="4">
        <v>38182.176471</v>
      </c>
      <c r="AZ435" s="4">
        <f>AY435/$AY$680*$AZ$680</f>
        <v>38182.176470975886</v>
      </c>
      <c r="BA435" s="4"/>
      <c r="BB435" s="4"/>
      <c r="BC435" s="4">
        <v>9537.826203</v>
      </c>
      <c r="BD435" s="4">
        <f t="shared" si="36"/>
        <v>3670294.4657759997</v>
      </c>
      <c r="BG435" s="4">
        <f t="shared" si="37"/>
        <v>2479826.633423343</v>
      </c>
      <c r="BJ435" s="52"/>
      <c r="BK435" s="4">
        <f t="shared" si="12"/>
        <v>6925981.7779749995</v>
      </c>
      <c r="BL435" s="4">
        <f t="shared" si="13"/>
        <v>5825373.680353951</v>
      </c>
    </row>
    <row r="436" spans="1:64" ht="12.75">
      <c r="A436" s="3" t="s">
        <v>1069</v>
      </c>
      <c r="B436" s="3" t="s">
        <v>435</v>
      </c>
      <c r="C436" s="3" t="s">
        <v>1351</v>
      </c>
      <c r="D436" s="3"/>
      <c r="E436" s="4"/>
      <c r="F436" s="4">
        <v>2704345.132028</v>
      </c>
      <c r="G436" s="4">
        <f t="shared" si="30"/>
        <v>2778987.3543557366</v>
      </c>
      <c r="H436" s="4"/>
      <c r="I436" s="4"/>
      <c r="J436" s="4">
        <v>44310.04432</v>
      </c>
      <c r="K436" s="4">
        <f t="shared" si="31"/>
        <v>45533.03917384289</v>
      </c>
      <c r="L436" s="4"/>
      <c r="M436" s="4"/>
      <c r="N436" s="4"/>
      <c r="O436" s="4"/>
      <c r="P436" s="4"/>
      <c r="Q436" s="4"/>
      <c r="R436" s="4"/>
      <c r="S436" s="4"/>
      <c r="T436" s="4">
        <v>38461.094033</v>
      </c>
      <c r="U436" s="4">
        <f t="shared" si="32"/>
        <v>39522.6528916603</v>
      </c>
      <c r="V436" s="4"/>
      <c r="W436" s="4"/>
      <c r="X436" s="4"/>
      <c r="Y436" s="4"/>
      <c r="Z436" s="13">
        <f t="shared" si="33"/>
        <v>2787116.270381</v>
      </c>
      <c r="AC436" s="13">
        <f t="shared" si="34"/>
        <v>2864043.0464212396</v>
      </c>
      <c r="AF436" s="51"/>
      <c r="AG436" s="4"/>
      <c r="AH436" s="4"/>
      <c r="AI436" s="4">
        <v>2987703.202313</v>
      </c>
      <c r="AJ436" s="4">
        <f t="shared" si="35"/>
        <v>1984488.7735076586</v>
      </c>
      <c r="AK436" s="4"/>
      <c r="AL436" s="4"/>
      <c r="AM436" s="4">
        <v>63998.577764</v>
      </c>
      <c r="AN436" s="4">
        <f t="shared" si="17"/>
        <v>62739.32403559506</v>
      </c>
      <c r="AO436" s="4"/>
      <c r="AP436" s="4"/>
      <c r="AQ436" s="4"/>
      <c r="AR436" s="4"/>
      <c r="AS436" s="4">
        <v>54560.129265</v>
      </c>
      <c r="AT436" s="4">
        <f t="shared" si="29"/>
        <v>53467.09713917542</v>
      </c>
      <c r="AU436" s="4"/>
      <c r="AV436" s="4"/>
      <c r="AW436" s="4"/>
      <c r="AX436" s="4"/>
      <c r="AY436" s="4"/>
      <c r="AZ436" s="4"/>
      <c r="BA436" s="4"/>
      <c r="BB436" s="4"/>
      <c r="BC436" s="4">
        <v>8165.105566</v>
      </c>
      <c r="BD436" s="4">
        <f t="shared" si="36"/>
        <v>3114427.014908</v>
      </c>
      <c r="BG436" s="4">
        <f t="shared" si="37"/>
        <v>2100695.194682429</v>
      </c>
      <c r="BJ436" s="52"/>
      <c r="BK436" s="4">
        <f t="shared" si="12"/>
        <v>5901543.285289</v>
      </c>
      <c r="BL436" s="4">
        <f t="shared" si="13"/>
        <v>4964738.241103669</v>
      </c>
    </row>
    <row r="437" spans="1:64" ht="12.75">
      <c r="A437" s="3" t="s">
        <v>1070</v>
      </c>
      <c r="B437" s="3" t="s">
        <v>436</v>
      </c>
      <c r="C437" s="3" t="s">
        <v>1351</v>
      </c>
      <c r="D437" s="3"/>
      <c r="E437" s="4"/>
      <c r="F437" s="4">
        <v>2874880.283236</v>
      </c>
      <c r="G437" s="4">
        <f t="shared" si="30"/>
        <v>2954229.4205652317</v>
      </c>
      <c r="H437" s="4"/>
      <c r="I437" s="4"/>
      <c r="J437" s="4">
        <v>68314.322018</v>
      </c>
      <c r="K437" s="4">
        <f t="shared" si="31"/>
        <v>70199.85532210616</v>
      </c>
      <c r="L437" s="4"/>
      <c r="M437" s="4"/>
      <c r="N437" s="4"/>
      <c r="O437" s="4"/>
      <c r="P437" s="4"/>
      <c r="Q437" s="4"/>
      <c r="R437" s="4"/>
      <c r="S437" s="4"/>
      <c r="T437" s="4">
        <v>27121.599994</v>
      </c>
      <c r="U437" s="4">
        <f t="shared" si="32"/>
        <v>27870.17918704034</v>
      </c>
      <c r="V437" s="4"/>
      <c r="W437" s="4"/>
      <c r="X437" s="4"/>
      <c r="Y437" s="4"/>
      <c r="Z437" s="13">
        <f t="shared" si="33"/>
        <v>2970316.205248</v>
      </c>
      <c r="AC437" s="13">
        <f t="shared" si="34"/>
        <v>3052299.4550743783</v>
      </c>
      <c r="AF437" s="51"/>
      <c r="AG437" s="4"/>
      <c r="AH437" s="4"/>
      <c r="AI437" s="4">
        <v>3176106.824076</v>
      </c>
      <c r="AJ437" s="4">
        <f t="shared" si="35"/>
        <v>2109630.0097547546</v>
      </c>
      <c r="AK437" s="4"/>
      <c r="AL437" s="4"/>
      <c r="AM437" s="4">
        <v>98668.812391</v>
      </c>
      <c r="AN437" s="4">
        <f t="shared" si="17"/>
        <v>96727.37753069992</v>
      </c>
      <c r="AO437" s="4"/>
      <c r="AP437" s="4"/>
      <c r="AQ437" s="4"/>
      <c r="AR437" s="4"/>
      <c r="AS437" s="4">
        <v>38474.152615</v>
      </c>
      <c r="AT437" s="4">
        <f t="shared" si="29"/>
        <v>37703.37942606898</v>
      </c>
      <c r="AU437" s="4"/>
      <c r="AV437" s="4"/>
      <c r="AW437" s="4"/>
      <c r="AX437" s="4"/>
      <c r="AY437" s="4">
        <v>21548.235294</v>
      </c>
      <c r="AZ437" s="4">
        <f>AY437/$AY$680*$AZ$680</f>
        <v>21548.235293986392</v>
      </c>
      <c r="BA437" s="4">
        <v>68459</v>
      </c>
      <c r="BB437" s="4">
        <f>BA437/$BA$680*$BB$680</f>
        <v>68459</v>
      </c>
      <c r="BC437" s="4">
        <v>8701.806106</v>
      </c>
      <c r="BD437" s="4">
        <f t="shared" si="36"/>
        <v>3411958.830482</v>
      </c>
      <c r="BG437" s="4">
        <f t="shared" si="37"/>
        <v>2334068.00200551</v>
      </c>
      <c r="BJ437" s="52"/>
      <c r="BK437" s="4">
        <f t="shared" si="12"/>
        <v>6382275.035730001</v>
      </c>
      <c r="BL437" s="4">
        <f t="shared" si="13"/>
        <v>5386367.457079888</v>
      </c>
    </row>
    <row r="438" spans="1:64" ht="12.75">
      <c r="A438" s="3" t="s">
        <v>1071</v>
      </c>
      <c r="B438" s="3" t="s">
        <v>437</v>
      </c>
      <c r="C438" s="3" t="s">
        <v>1351</v>
      </c>
      <c r="D438" s="3"/>
      <c r="E438" s="4"/>
      <c r="F438" s="4">
        <v>2184668.112401</v>
      </c>
      <c r="G438" s="4">
        <f t="shared" si="30"/>
        <v>2244966.8076477367</v>
      </c>
      <c r="H438" s="4"/>
      <c r="I438" s="4"/>
      <c r="J438" s="4">
        <v>40848.977574</v>
      </c>
      <c r="K438" s="4">
        <f t="shared" si="31"/>
        <v>41976.444046318466</v>
      </c>
      <c r="L438" s="4"/>
      <c r="M438" s="4"/>
      <c r="N438" s="4"/>
      <c r="O438" s="4"/>
      <c r="P438" s="4"/>
      <c r="Q438" s="4"/>
      <c r="R438" s="4"/>
      <c r="S438" s="4"/>
      <c r="T438" s="4">
        <v>20439.354513</v>
      </c>
      <c r="U438" s="4">
        <f t="shared" si="32"/>
        <v>21003.498055821656</v>
      </c>
      <c r="V438" s="4"/>
      <c r="W438" s="4"/>
      <c r="X438" s="4"/>
      <c r="Y438" s="4"/>
      <c r="Z438" s="13">
        <f t="shared" si="33"/>
        <v>2245956.444488</v>
      </c>
      <c r="AC438" s="13">
        <f t="shared" si="34"/>
        <v>2307946.749749877</v>
      </c>
      <c r="AF438" s="51"/>
      <c r="AG438" s="4"/>
      <c r="AH438" s="4"/>
      <c r="AI438" s="4">
        <v>2413575.041924</v>
      </c>
      <c r="AJ438" s="4">
        <f t="shared" si="35"/>
        <v>1603142.0293047805</v>
      </c>
      <c r="AK438" s="4"/>
      <c r="AL438" s="4"/>
      <c r="AM438" s="4">
        <v>58999.63559</v>
      </c>
      <c r="AN438" s="4">
        <f t="shared" si="17"/>
        <v>57838.742431323706</v>
      </c>
      <c r="AO438" s="4"/>
      <c r="AP438" s="4"/>
      <c r="AQ438" s="4"/>
      <c r="AR438" s="4"/>
      <c r="AS438" s="4">
        <v>28994.854471</v>
      </c>
      <c r="AT438" s="4">
        <f t="shared" si="29"/>
        <v>28413.985110033478</v>
      </c>
      <c r="AU438" s="4"/>
      <c r="AV438" s="4"/>
      <c r="AW438" s="4"/>
      <c r="AX438" s="4"/>
      <c r="AY438" s="4">
        <v>5674.294118</v>
      </c>
      <c r="AZ438" s="4">
        <f>AY438/$AY$680*$AZ$680</f>
        <v>5674.294117996416</v>
      </c>
      <c r="BA438" s="4"/>
      <c r="BB438" s="4"/>
      <c r="BC438" s="4">
        <v>6579.729616</v>
      </c>
      <c r="BD438" s="4">
        <f t="shared" si="36"/>
        <v>2513823.555719</v>
      </c>
      <c r="BG438" s="4">
        <f t="shared" si="37"/>
        <v>1695069.0509641343</v>
      </c>
      <c r="BJ438" s="52"/>
      <c r="BK438" s="4">
        <f t="shared" si="12"/>
        <v>4759780.0002069995</v>
      </c>
      <c r="BL438" s="4">
        <f t="shared" si="13"/>
        <v>4003015.8007140113</v>
      </c>
    </row>
    <row r="439" spans="1:64" ht="12.75">
      <c r="A439" s="3" t="s">
        <v>1072</v>
      </c>
      <c r="B439" s="3" t="s">
        <v>438</v>
      </c>
      <c r="C439" s="3" t="s">
        <v>1351</v>
      </c>
      <c r="D439" s="3"/>
      <c r="E439" s="4"/>
      <c r="F439" s="4">
        <v>1439738.056765</v>
      </c>
      <c r="G439" s="4">
        <f t="shared" si="30"/>
        <v>1479476.0498391932</v>
      </c>
      <c r="H439" s="4"/>
      <c r="I439" s="4"/>
      <c r="J439" s="4">
        <v>36590.863567</v>
      </c>
      <c r="K439" s="4">
        <f t="shared" si="31"/>
        <v>37600.80247649257</v>
      </c>
      <c r="L439" s="4"/>
      <c r="M439" s="4"/>
      <c r="N439" s="4"/>
      <c r="O439" s="4"/>
      <c r="P439" s="4"/>
      <c r="Q439" s="4"/>
      <c r="R439" s="4"/>
      <c r="S439" s="4"/>
      <c r="T439" s="4">
        <v>51623.16676</v>
      </c>
      <c r="U439" s="4">
        <f t="shared" si="32"/>
        <v>53048.01000390658</v>
      </c>
      <c r="V439" s="4"/>
      <c r="W439" s="4"/>
      <c r="X439" s="4"/>
      <c r="Y439" s="4"/>
      <c r="Z439" s="13">
        <f t="shared" si="33"/>
        <v>1527952.087092</v>
      </c>
      <c r="AC439" s="13">
        <f t="shared" si="34"/>
        <v>1570124.8623195924</v>
      </c>
      <c r="AF439" s="51"/>
      <c r="AG439" s="4"/>
      <c r="AH439" s="4"/>
      <c r="AI439" s="4">
        <v>1590592.100004</v>
      </c>
      <c r="AJ439" s="4">
        <f t="shared" si="35"/>
        <v>1056501.2492687432</v>
      </c>
      <c r="AK439" s="4"/>
      <c r="AL439" s="4"/>
      <c r="AM439" s="4">
        <v>52849.489622</v>
      </c>
      <c r="AN439" s="4">
        <f t="shared" si="17"/>
        <v>51809.60843751159</v>
      </c>
      <c r="AO439" s="4"/>
      <c r="AP439" s="4"/>
      <c r="AQ439" s="4"/>
      <c r="AR439" s="4"/>
      <c r="AS439" s="4">
        <v>73231.579139</v>
      </c>
      <c r="AT439" s="4">
        <f t="shared" si="29"/>
        <v>71764.49191427928</v>
      </c>
      <c r="AU439" s="4"/>
      <c r="AV439" s="4"/>
      <c r="AW439" s="4"/>
      <c r="AX439" s="4"/>
      <c r="AY439" s="4">
        <v>79475.882353</v>
      </c>
      <c r="AZ439" s="4">
        <f>AY439/$AY$680*$AZ$680</f>
        <v>79475.88235294979</v>
      </c>
      <c r="BA439" s="4"/>
      <c r="BB439" s="4"/>
      <c r="BC439" s="4">
        <v>4476.271845</v>
      </c>
      <c r="BD439" s="4">
        <f t="shared" si="36"/>
        <v>1800625.322963</v>
      </c>
      <c r="BG439" s="4">
        <f t="shared" si="37"/>
        <v>1259551.231973484</v>
      </c>
      <c r="BJ439" s="52"/>
      <c r="BK439" s="4">
        <f t="shared" si="12"/>
        <v>3328577.4100550003</v>
      </c>
      <c r="BL439" s="4">
        <f t="shared" si="13"/>
        <v>2829676.0942930765</v>
      </c>
    </row>
    <row r="440" spans="1:64" ht="12.75">
      <c r="A440" s="3" t="s">
        <v>1073</v>
      </c>
      <c r="B440" s="3" t="s">
        <v>439</v>
      </c>
      <c r="C440" s="3" t="s">
        <v>1351</v>
      </c>
      <c r="D440" s="3"/>
      <c r="E440" s="4"/>
      <c r="F440" s="4">
        <v>1892962.191256</v>
      </c>
      <c r="G440" s="4">
        <f t="shared" si="30"/>
        <v>1945209.5553458682</v>
      </c>
      <c r="H440" s="4"/>
      <c r="I440" s="4"/>
      <c r="J440" s="4">
        <v>83008.989963</v>
      </c>
      <c r="K440" s="4">
        <f t="shared" si="31"/>
        <v>85300.1085819363</v>
      </c>
      <c r="L440" s="4"/>
      <c r="M440" s="4"/>
      <c r="N440" s="4"/>
      <c r="O440" s="4"/>
      <c r="P440" s="4"/>
      <c r="Q440" s="4"/>
      <c r="R440" s="4"/>
      <c r="S440" s="4"/>
      <c r="T440" s="4">
        <v>27121.599994</v>
      </c>
      <c r="U440" s="4">
        <f t="shared" si="32"/>
        <v>27870.17918704034</v>
      </c>
      <c r="V440" s="4"/>
      <c r="W440" s="4"/>
      <c r="X440" s="4"/>
      <c r="Y440" s="4"/>
      <c r="Z440" s="13">
        <f t="shared" si="33"/>
        <v>2003092.781213</v>
      </c>
      <c r="AC440" s="13">
        <f t="shared" si="34"/>
        <v>2058379.8431148448</v>
      </c>
      <c r="AF440" s="51"/>
      <c r="AG440" s="4"/>
      <c r="AH440" s="4"/>
      <c r="AI440" s="4">
        <v>2091304.520897</v>
      </c>
      <c r="AJ440" s="4">
        <f t="shared" si="35"/>
        <v>1389083.8756985494</v>
      </c>
      <c r="AK440" s="4"/>
      <c r="AL440" s="4"/>
      <c r="AM440" s="4">
        <v>119892.845533</v>
      </c>
      <c r="AN440" s="4">
        <f t="shared" si="17"/>
        <v>117533.80072260994</v>
      </c>
      <c r="AO440" s="4"/>
      <c r="AP440" s="4"/>
      <c r="AQ440" s="4"/>
      <c r="AR440" s="4"/>
      <c r="AS440" s="4">
        <v>38474.152615</v>
      </c>
      <c r="AT440" s="4">
        <f t="shared" si="29"/>
        <v>37703.37942606898</v>
      </c>
      <c r="AU440" s="4"/>
      <c r="AV440" s="4"/>
      <c r="AW440" s="4"/>
      <c r="AX440" s="4"/>
      <c r="AY440" s="4">
        <v>50847.352941</v>
      </c>
      <c r="AZ440" s="4">
        <f>AY440/$AY$680*$AZ$680</f>
        <v>50847.35294096789</v>
      </c>
      <c r="BA440" s="4">
        <v>82913</v>
      </c>
      <c r="BB440" s="4">
        <f>BA440/$BA$680*$BB$680</f>
        <v>82913</v>
      </c>
      <c r="BC440" s="4">
        <v>5868.238864</v>
      </c>
      <c r="BD440" s="4">
        <f t="shared" si="36"/>
        <v>2389300.11085</v>
      </c>
      <c r="BG440" s="4">
        <f t="shared" si="37"/>
        <v>1678081.4087881963</v>
      </c>
      <c r="BJ440" s="52"/>
      <c r="BK440" s="4">
        <f t="shared" si="12"/>
        <v>4392392.892062999</v>
      </c>
      <c r="BL440" s="4">
        <f t="shared" si="13"/>
        <v>3736461.2519030413</v>
      </c>
    </row>
    <row r="441" spans="1:64" ht="12.75">
      <c r="A441" s="3" t="s">
        <v>1074</v>
      </c>
      <c r="B441" s="3" t="s">
        <v>440</v>
      </c>
      <c r="C441" s="3" t="s">
        <v>1351</v>
      </c>
      <c r="D441" s="3"/>
      <c r="E441" s="4"/>
      <c r="F441" s="4">
        <v>2774428.593978</v>
      </c>
      <c r="G441" s="4">
        <f t="shared" si="30"/>
        <v>2851005.17937442</v>
      </c>
      <c r="H441" s="4"/>
      <c r="I441" s="4"/>
      <c r="J441" s="4">
        <v>63613.494484</v>
      </c>
      <c r="K441" s="4">
        <f t="shared" si="31"/>
        <v>65369.28095595754</v>
      </c>
      <c r="L441" s="4"/>
      <c r="M441" s="4"/>
      <c r="N441" s="4"/>
      <c r="O441" s="4"/>
      <c r="P441" s="4"/>
      <c r="Q441" s="4"/>
      <c r="R441" s="4"/>
      <c r="S441" s="4"/>
      <c r="T441" s="4">
        <v>31778.848552</v>
      </c>
      <c r="U441" s="4">
        <f t="shared" si="32"/>
        <v>32655.971760441615</v>
      </c>
      <c r="V441" s="4"/>
      <c r="W441" s="4"/>
      <c r="X441" s="4"/>
      <c r="Y441" s="4"/>
      <c r="Z441" s="13">
        <f t="shared" si="33"/>
        <v>2869820.9370139996</v>
      </c>
      <c r="AC441" s="13">
        <f t="shared" si="34"/>
        <v>2949030.4320908193</v>
      </c>
      <c r="AF441" s="51"/>
      <c r="AG441" s="4"/>
      <c r="AH441" s="4"/>
      <c r="AI441" s="4">
        <v>3065129.92615</v>
      </c>
      <c r="AJ441" s="4">
        <f t="shared" si="35"/>
        <v>2035917.0626714053</v>
      </c>
      <c r="AK441" s="4"/>
      <c r="AL441" s="4"/>
      <c r="AM441" s="4">
        <v>91879.239482</v>
      </c>
      <c r="AN441" s="4">
        <f t="shared" si="17"/>
        <v>90071.39813734747</v>
      </c>
      <c r="AO441" s="4"/>
      <c r="AP441" s="4"/>
      <c r="AQ441" s="4"/>
      <c r="AR441" s="4"/>
      <c r="AS441" s="4">
        <v>45080.831122</v>
      </c>
      <c r="AT441" s="4">
        <f t="shared" si="29"/>
        <v>44177.70282411989</v>
      </c>
      <c r="AU441" s="4"/>
      <c r="AV441" s="4"/>
      <c r="AW441" s="4"/>
      <c r="AX441" s="4"/>
      <c r="AY441" s="4"/>
      <c r="AZ441" s="4"/>
      <c r="BA441" s="4">
        <v>62808</v>
      </c>
      <c r="BB441" s="4">
        <f>BA441/$BA$680*$BB$680</f>
        <v>62807.99999999999</v>
      </c>
      <c r="BC441" s="4">
        <v>8407.39626</v>
      </c>
      <c r="BD441" s="4">
        <f t="shared" si="36"/>
        <v>3273305.393014</v>
      </c>
      <c r="BG441" s="4">
        <f t="shared" si="37"/>
        <v>2232974.1636328725</v>
      </c>
      <c r="BJ441" s="52"/>
      <c r="BK441" s="4">
        <f t="shared" si="12"/>
        <v>6143126.330027999</v>
      </c>
      <c r="BL441" s="4">
        <f t="shared" si="13"/>
        <v>5182004.595723692</v>
      </c>
    </row>
    <row r="442" spans="1:64" ht="12.75">
      <c r="A442" s="3" t="s">
        <v>1075</v>
      </c>
      <c r="B442" s="3" t="s">
        <v>441</v>
      </c>
      <c r="C442" s="3" t="s">
        <v>1351</v>
      </c>
      <c r="D442" s="3"/>
      <c r="E442" s="4"/>
      <c r="F442" s="4">
        <v>2549121.226788</v>
      </c>
      <c r="G442" s="4">
        <f t="shared" si="30"/>
        <v>2619479.1375061404</v>
      </c>
      <c r="H442" s="4"/>
      <c r="I442" s="4"/>
      <c r="J442" s="4">
        <v>36705.309291</v>
      </c>
      <c r="K442" s="4">
        <f t="shared" si="31"/>
        <v>37718.40699966879</v>
      </c>
      <c r="L442" s="4"/>
      <c r="M442" s="4"/>
      <c r="N442" s="4"/>
      <c r="O442" s="4"/>
      <c r="P442" s="4"/>
      <c r="Q442" s="4"/>
      <c r="R442" s="4"/>
      <c r="S442" s="4"/>
      <c r="T442" s="4">
        <v>20439.354513</v>
      </c>
      <c r="U442" s="4">
        <f t="shared" si="32"/>
        <v>21003.498055821656</v>
      </c>
      <c r="V442" s="4"/>
      <c r="W442" s="4"/>
      <c r="X442" s="4"/>
      <c r="Y442" s="4"/>
      <c r="Z442" s="13">
        <f t="shared" si="33"/>
        <v>2606265.8905920004</v>
      </c>
      <c r="AC442" s="13">
        <f t="shared" si="34"/>
        <v>2678201.0425616307</v>
      </c>
      <c r="AF442" s="51"/>
      <c r="AG442" s="4"/>
      <c r="AH442" s="4"/>
      <c r="AI442" s="4">
        <v>2816215.120682</v>
      </c>
      <c r="AJ442" s="4">
        <f t="shared" si="35"/>
        <v>1870583.1578080736</v>
      </c>
      <c r="AK442" s="4"/>
      <c r="AL442" s="4"/>
      <c r="AM442" s="4">
        <v>53014.787663</v>
      </c>
      <c r="AN442" s="4">
        <f t="shared" si="17"/>
        <v>51971.6540285088</v>
      </c>
      <c r="AO442" s="4"/>
      <c r="AP442" s="4"/>
      <c r="AQ442" s="4"/>
      <c r="AR442" s="4"/>
      <c r="AS442" s="4">
        <v>28994.854471</v>
      </c>
      <c r="AT442" s="4">
        <f t="shared" si="29"/>
        <v>28413.985110033478</v>
      </c>
      <c r="AU442" s="4"/>
      <c r="AV442" s="4"/>
      <c r="AW442" s="4"/>
      <c r="AX442" s="4"/>
      <c r="AY442" s="4"/>
      <c r="AZ442" s="4"/>
      <c r="BA442" s="4">
        <v>36052</v>
      </c>
      <c r="BB442" s="4">
        <f>BA442/$BA$680*$BB$680</f>
        <v>36052</v>
      </c>
      <c r="BC442" s="4">
        <v>7635.288257</v>
      </c>
      <c r="BD442" s="4">
        <f t="shared" si="36"/>
        <v>2941912.0510730003</v>
      </c>
      <c r="BG442" s="4">
        <f t="shared" si="37"/>
        <v>1987020.796946616</v>
      </c>
      <c r="BJ442" s="52"/>
      <c r="BK442" s="4">
        <f t="shared" si="12"/>
        <v>5548177.941665001</v>
      </c>
      <c r="BL442" s="4">
        <f t="shared" si="13"/>
        <v>4665221.839508247</v>
      </c>
    </row>
    <row r="443" spans="1:64" ht="12.75">
      <c r="A443" s="3" t="s">
        <v>1076</v>
      </c>
      <c r="B443" s="3" t="s">
        <v>442</v>
      </c>
      <c r="C443" s="3" t="s">
        <v>1351</v>
      </c>
      <c r="D443" s="3"/>
      <c r="E443" s="4"/>
      <c r="F443" s="4">
        <v>2923644.937052</v>
      </c>
      <c r="G443" s="4">
        <f t="shared" si="30"/>
        <v>3004340.0202402715</v>
      </c>
      <c r="H443" s="4"/>
      <c r="I443" s="4"/>
      <c r="J443" s="4">
        <v>46205.118875</v>
      </c>
      <c r="K443" s="4">
        <f t="shared" si="31"/>
        <v>47480.419395966026</v>
      </c>
      <c r="L443" s="4"/>
      <c r="M443" s="4"/>
      <c r="N443" s="4"/>
      <c r="O443" s="4"/>
      <c r="P443" s="4"/>
      <c r="Q443" s="4"/>
      <c r="R443" s="4"/>
      <c r="S443" s="4"/>
      <c r="T443" s="4">
        <v>34613.925701</v>
      </c>
      <c r="U443" s="4">
        <f t="shared" si="32"/>
        <v>35569.29944646284</v>
      </c>
      <c r="V443" s="4"/>
      <c r="W443" s="4"/>
      <c r="X443" s="4"/>
      <c r="Y443" s="4"/>
      <c r="Z443" s="13">
        <f t="shared" si="33"/>
        <v>3004463.981628</v>
      </c>
      <c r="AC443" s="13">
        <f t="shared" si="34"/>
        <v>3087389.7390827</v>
      </c>
      <c r="AF443" s="51"/>
      <c r="AG443" s="4"/>
      <c r="AH443" s="4"/>
      <c r="AI443" s="4">
        <v>3229980.980388</v>
      </c>
      <c r="AJ443" s="4">
        <f t="shared" si="35"/>
        <v>2145414.2396945264</v>
      </c>
      <c r="AK443" s="4"/>
      <c r="AL443" s="4"/>
      <c r="AM443" s="4">
        <v>66735.70155</v>
      </c>
      <c r="AN443" s="4">
        <f t="shared" si="17"/>
        <v>65422.59141645217</v>
      </c>
      <c r="AO443" s="4"/>
      <c r="AP443" s="4"/>
      <c r="AQ443" s="4"/>
      <c r="AR443" s="4"/>
      <c r="AS443" s="4">
        <v>49102.614164</v>
      </c>
      <c r="AT443" s="4">
        <f t="shared" si="29"/>
        <v>48118.91534461963</v>
      </c>
      <c r="AU443" s="4"/>
      <c r="AV443" s="4"/>
      <c r="AW443" s="4"/>
      <c r="AX443" s="4"/>
      <c r="AY443" s="4"/>
      <c r="AZ443" s="4"/>
      <c r="BA443" s="4"/>
      <c r="BB443" s="4"/>
      <c r="BC443" s="4">
        <v>8801.845061</v>
      </c>
      <c r="BD443" s="4">
        <f t="shared" si="36"/>
        <v>3354621.141163</v>
      </c>
      <c r="BG443" s="4">
        <f t="shared" si="37"/>
        <v>2258955.746455598</v>
      </c>
      <c r="BJ443" s="52"/>
      <c r="BK443" s="4">
        <f t="shared" si="12"/>
        <v>6359085.122791</v>
      </c>
      <c r="BL443" s="4">
        <f t="shared" si="13"/>
        <v>5346345.485538298</v>
      </c>
    </row>
    <row r="444" spans="1:64" ht="12.75">
      <c r="A444" s="3" t="s">
        <v>1077</v>
      </c>
      <c r="B444" s="3" t="s">
        <v>443</v>
      </c>
      <c r="C444" s="3" t="s">
        <v>1351</v>
      </c>
      <c r="D444" s="3"/>
      <c r="E444" s="4"/>
      <c r="F444" s="4">
        <v>2860373.627765</v>
      </c>
      <c r="G444" s="4">
        <f t="shared" si="30"/>
        <v>2939322.3690833542</v>
      </c>
      <c r="H444" s="4"/>
      <c r="I444" s="4"/>
      <c r="J444" s="4">
        <v>59810.312409</v>
      </c>
      <c r="K444" s="4">
        <f t="shared" si="31"/>
        <v>61461.127825808915</v>
      </c>
      <c r="L444" s="4"/>
      <c r="M444" s="4"/>
      <c r="N444" s="4"/>
      <c r="O444" s="4"/>
      <c r="P444" s="4"/>
      <c r="Q444" s="4"/>
      <c r="R444" s="4"/>
      <c r="S444" s="4"/>
      <c r="T444" s="4">
        <v>40283.672721</v>
      </c>
      <c r="U444" s="4">
        <f t="shared" si="32"/>
        <v>41395.53629928663</v>
      </c>
      <c r="V444" s="4"/>
      <c r="W444" s="4"/>
      <c r="X444" s="4"/>
      <c r="Y444" s="4"/>
      <c r="Z444" s="13">
        <f t="shared" si="33"/>
        <v>2960467.612895</v>
      </c>
      <c r="AC444" s="13">
        <f t="shared" si="34"/>
        <v>3042179.0332084494</v>
      </c>
      <c r="AF444" s="51"/>
      <c r="AG444" s="4"/>
      <c r="AH444" s="4"/>
      <c r="AI444" s="4">
        <v>3160080.178478</v>
      </c>
      <c r="AJ444" s="4">
        <f t="shared" si="35"/>
        <v>2098984.8097089157</v>
      </c>
      <c r="AK444" s="4"/>
      <c r="AL444" s="4"/>
      <c r="AM444" s="4">
        <v>86386.167934</v>
      </c>
      <c r="AN444" s="4">
        <f t="shared" si="17"/>
        <v>84686.40978539476</v>
      </c>
      <c r="AO444" s="4"/>
      <c r="AP444" s="4"/>
      <c r="AQ444" s="4"/>
      <c r="AR444" s="4"/>
      <c r="AS444" s="4">
        <v>57145.602489</v>
      </c>
      <c r="AT444" s="4">
        <f t="shared" si="29"/>
        <v>56000.77420117285</v>
      </c>
      <c r="AU444" s="4"/>
      <c r="AV444" s="4"/>
      <c r="AW444" s="4"/>
      <c r="AX444" s="4"/>
      <c r="AY444" s="4"/>
      <c r="AZ444" s="4"/>
      <c r="BA444" s="4">
        <v>60404</v>
      </c>
      <c r="BB444" s="4">
        <f>BA444/$BA$680*$BB$680</f>
        <v>60404.00000000001</v>
      </c>
      <c r="BC444" s="4">
        <v>8672.953777</v>
      </c>
      <c r="BD444" s="4">
        <f t="shared" si="36"/>
        <v>3372688.9026780003</v>
      </c>
      <c r="BG444" s="4">
        <f t="shared" si="37"/>
        <v>2300075.993695483</v>
      </c>
      <c r="BJ444" s="52"/>
      <c r="BK444" s="4">
        <f t="shared" si="12"/>
        <v>6333156.515573001</v>
      </c>
      <c r="BL444" s="4">
        <f t="shared" si="13"/>
        <v>5342255.026903933</v>
      </c>
    </row>
    <row r="445" spans="1:64" ht="12.75">
      <c r="A445" s="3" t="s">
        <v>1078</v>
      </c>
      <c r="B445" s="3" t="s">
        <v>444</v>
      </c>
      <c r="C445" s="3" t="s">
        <v>1351</v>
      </c>
      <c r="D445" s="3"/>
      <c r="E445" s="4"/>
      <c r="F445" s="4">
        <v>1999226.963089</v>
      </c>
      <c r="G445" s="4">
        <f t="shared" si="30"/>
        <v>2054407.32512755</v>
      </c>
      <c r="H445" s="4"/>
      <c r="I445" s="4"/>
      <c r="J445" s="4">
        <v>56828.614404</v>
      </c>
      <c r="K445" s="4">
        <f t="shared" si="31"/>
        <v>58397.132423643314</v>
      </c>
      <c r="L445" s="4"/>
      <c r="M445" s="4"/>
      <c r="N445" s="4"/>
      <c r="O445" s="4"/>
      <c r="P445" s="4"/>
      <c r="Q445" s="4"/>
      <c r="R445" s="4"/>
      <c r="S445" s="4"/>
      <c r="T445" s="4">
        <v>52635.665222</v>
      </c>
      <c r="U445" s="4">
        <f t="shared" si="32"/>
        <v>54088.45428332909</v>
      </c>
      <c r="V445" s="4"/>
      <c r="W445" s="4"/>
      <c r="X445" s="4"/>
      <c r="Y445" s="4"/>
      <c r="Z445" s="13">
        <f t="shared" si="33"/>
        <v>2108691.242715</v>
      </c>
      <c r="AC445" s="13">
        <f t="shared" si="34"/>
        <v>2166892.9118345226</v>
      </c>
      <c r="AF445" s="51"/>
      <c r="AG445" s="4"/>
      <c r="AH445" s="4"/>
      <c r="AI445" s="4">
        <v>2208703.589284</v>
      </c>
      <c r="AJ445" s="4">
        <f t="shared" si="35"/>
        <v>1467062.5494349147</v>
      </c>
      <c r="AK445" s="4"/>
      <c r="AL445" s="4"/>
      <c r="AM445" s="4">
        <v>82079.595133</v>
      </c>
      <c r="AN445" s="4">
        <f t="shared" si="17"/>
        <v>80464.57430271931</v>
      </c>
      <c r="AO445" s="4"/>
      <c r="AP445" s="4"/>
      <c r="AQ445" s="4"/>
      <c r="AR445" s="4"/>
      <c r="AS445" s="4">
        <v>74667.888957</v>
      </c>
      <c r="AT445" s="4">
        <f t="shared" si="29"/>
        <v>73172.02737278161</v>
      </c>
      <c r="AU445" s="4"/>
      <c r="AV445" s="4"/>
      <c r="AW445" s="4"/>
      <c r="AX445" s="4"/>
      <c r="AY445" s="4"/>
      <c r="AZ445" s="4"/>
      <c r="BA445" s="4">
        <v>56665</v>
      </c>
      <c r="BB445" s="4">
        <f>BA445/$BA$680*$BB$680</f>
        <v>56665</v>
      </c>
      <c r="BC445" s="4">
        <v>6177.598971</v>
      </c>
      <c r="BD445" s="4">
        <f t="shared" si="36"/>
        <v>2428293.672345</v>
      </c>
      <c r="BG445" s="4">
        <f t="shared" si="37"/>
        <v>1677364.1511104156</v>
      </c>
      <c r="BJ445" s="52"/>
      <c r="BK445" s="4">
        <f t="shared" si="12"/>
        <v>4536984.9150600005</v>
      </c>
      <c r="BL445" s="4">
        <f t="shared" si="13"/>
        <v>3844257.0629449384</v>
      </c>
    </row>
    <row r="446" spans="1:64" ht="12.75">
      <c r="A446" s="3" t="s">
        <v>1079</v>
      </c>
      <c r="B446" s="3" t="s">
        <v>445</v>
      </c>
      <c r="C446" s="3" t="s">
        <v>1351</v>
      </c>
      <c r="D446" s="3"/>
      <c r="E446" s="4"/>
      <c r="F446" s="4">
        <v>2394837.457032</v>
      </c>
      <c r="G446" s="4">
        <f t="shared" si="30"/>
        <v>2460937.0046783187</v>
      </c>
      <c r="H446" s="4"/>
      <c r="I446" s="4"/>
      <c r="J446" s="4">
        <v>57434.647273</v>
      </c>
      <c r="K446" s="4">
        <f t="shared" si="31"/>
        <v>59019.89231450531</v>
      </c>
      <c r="L446" s="4"/>
      <c r="M446" s="4"/>
      <c r="N446" s="4"/>
      <c r="O446" s="4"/>
      <c r="P446" s="4"/>
      <c r="Q446" s="4"/>
      <c r="R446" s="4"/>
      <c r="S446" s="4"/>
      <c r="T446" s="4">
        <v>43118.342591</v>
      </c>
      <c r="U446" s="4">
        <f t="shared" si="32"/>
        <v>44308.44546506157</v>
      </c>
      <c r="V446" s="4"/>
      <c r="W446" s="4"/>
      <c r="X446" s="4"/>
      <c r="Y446" s="4"/>
      <c r="Z446" s="13">
        <f t="shared" si="33"/>
        <v>2495390.446896</v>
      </c>
      <c r="AC446" s="13">
        <f t="shared" si="34"/>
        <v>2564265.3424578854</v>
      </c>
      <c r="AF446" s="51"/>
      <c r="AG446" s="4"/>
      <c r="AH446" s="4"/>
      <c r="AI446" s="4">
        <v>2645765.680813</v>
      </c>
      <c r="AJ446" s="4">
        <f t="shared" si="35"/>
        <v>1757367.4275411477</v>
      </c>
      <c r="AK446" s="4"/>
      <c r="AL446" s="4"/>
      <c r="AM446" s="4">
        <v>82954.910026</v>
      </c>
      <c r="AN446" s="4">
        <f t="shared" si="17"/>
        <v>81322.66625763147</v>
      </c>
      <c r="AO446" s="4"/>
      <c r="AP446" s="4"/>
      <c r="AQ446" s="4"/>
      <c r="AR446" s="4"/>
      <c r="AS446" s="4">
        <v>61166.807772</v>
      </c>
      <c r="AT446" s="4">
        <f t="shared" si="29"/>
        <v>59941.42053722633</v>
      </c>
      <c r="AU446" s="4"/>
      <c r="AV446" s="4"/>
      <c r="AW446" s="4"/>
      <c r="AX446" s="4"/>
      <c r="AY446" s="4"/>
      <c r="AZ446" s="4"/>
      <c r="BA446" s="4"/>
      <c r="BB446" s="4"/>
      <c r="BC446" s="4">
        <v>7310.468761</v>
      </c>
      <c r="BD446" s="4">
        <f t="shared" si="36"/>
        <v>2797197.8673719997</v>
      </c>
      <c r="BG446" s="4">
        <f t="shared" si="37"/>
        <v>1898631.5143360056</v>
      </c>
      <c r="BJ446" s="52"/>
      <c r="BK446" s="4">
        <f t="shared" si="12"/>
        <v>5292588.3142679995</v>
      </c>
      <c r="BL446" s="4">
        <f t="shared" si="13"/>
        <v>4462896.856793891</v>
      </c>
    </row>
    <row r="447" spans="1:64" ht="12.75">
      <c r="A447" s="3" t="s">
        <v>1080</v>
      </c>
      <c r="B447" s="3" t="s">
        <v>446</v>
      </c>
      <c r="C447" s="3" t="s">
        <v>1351</v>
      </c>
      <c r="D447" s="3"/>
      <c r="E447" s="4"/>
      <c r="F447" s="4">
        <v>2172862.224732</v>
      </c>
      <c r="G447" s="4">
        <f t="shared" si="30"/>
        <v>2232835.0674528405</v>
      </c>
      <c r="H447" s="4"/>
      <c r="I447" s="4"/>
      <c r="J447" s="4">
        <v>48733.106789</v>
      </c>
      <c r="K447" s="4">
        <f t="shared" si="31"/>
        <v>50078.18192330361</v>
      </c>
      <c r="L447" s="4"/>
      <c r="M447" s="4"/>
      <c r="N447" s="4"/>
      <c r="O447" s="4"/>
      <c r="P447" s="4"/>
      <c r="Q447" s="4"/>
      <c r="R447" s="4"/>
      <c r="S447" s="4"/>
      <c r="T447" s="4">
        <v>26109.101532</v>
      </c>
      <c r="U447" s="4">
        <f t="shared" si="32"/>
        <v>26829.734907617836</v>
      </c>
      <c r="V447" s="4"/>
      <c r="W447" s="4"/>
      <c r="X447" s="4"/>
      <c r="Y447" s="4"/>
      <c r="Z447" s="13">
        <f t="shared" si="33"/>
        <v>2247704.433053</v>
      </c>
      <c r="AC447" s="13">
        <f t="shared" si="34"/>
        <v>2309742.984283762</v>
      </c>
      <c r="AF447" s="51"/>
      <c r="AG447" s="4"/>
      <c r="AH447" s="4"/>
      <c r="AI447" s="4">
        <v>2400532.147371</v>
      </c>
      <c r="AJ447" s="4">
        <f t="shared" si="35"/>
        <v>1594478.692935079</v>
      </c>
      <c r="AK447" s="4"/>
      <c r="AL447" s="4"/>
      <c r="AM447" s="4">
        <v>70386.96468</v>
      </c>
      <c r="AN447" s="4">
        <f t="shared" si="17"/>
        <v>69002.01128257847</v>
      </c>
      <c r="AO447" s="4"/>
      <c r="AP447" s="4"/>
      <c r="AQ447" s="4"/>
      <c r="AR447" s="4"/>
      <c r="AS447" s="4">
        <v>37037.842797</v>
      </c>
      <c r="AT447" s="4">
        <f t="shared" si="29"/>
        <v>36295.84396756666</v>
      </c>
      <c r="AU447" s="4"/>
      <c r="AV447" s="4"/>
      <c r="AW447" s="4"/>
      <c r="AX447" s="4"/>
      <c r="AY447" s="4"/>
      <c r="AZ447" s="4"/>
      <c r="BA447" s="4">
        <v>48944</v>
      </c>
      <c r="BB447" s="4">
        <f>BA447/$BA$680*$BB$680</f>
        <v>48943.99999999999</v>
      </c>
      <c r="BC447" s="4">
        <v>6584.850504</v>
      </c>
      <c r="BD447" s="4">
        <f t="shared" si="36"/>
        <v>2563485.8053520005</v>
      </c>
      <c r="BG447" s="4">
        <f t="shared" si="37"/>
        <v>1748720.5481852244</v>
      </c>
      <c r="BJ447" s="52"/>
      <c r="BK447" s="4">
        <f t="shared" si="12"/>
        <v>4811190.238405</v>
      </c>
      <c r="BL447" s="4">
        <f t="shared" si="13"/>
        <v>4058463.5324689867</v>
      </c>
    </row>
    <row r="448" spans="1:64" ht="12.75">
      <c r="A448" s="3" t="s">
        <v>1081</v>
      </c>
      <c r="B448" s="3" t="s">
        <v>447</v>
      </c>
      <c r="C448" s="3" t="s">
        <v>1351</v>
      </c>
      <c r="D448" s="3"/>
      <c r="E448" s="4"/>
      <c r="F448" s="4">
        <v>1376859.417411</v>
      </c>
      <c r="G448" s="4">
        <f t="shared" si="30"/>
        <v>1414861.9066389045</v>
      </c>
      <c r="H448" s="4"/>
      <c r="I448" s="4"/>
      <c r="J448" s="4">
        <v>57698.972092</v>
      </c>
      <c r="K448" s="4">
        <f t="shared" si="31"/>
        <v>59291.512722989384</v>
      </c>
      <c r="L448" s="4"/>
      <c r="M448" s="4"/>
      <c r="N448" s="4"/>
      <c r="O448" s="4"/>
      <c r="P448" s="4"/>
      <c r="Q448" s="4"/>
      <c r="R448" s="4"/>
      <c r="S448" s="4"/>
      <c r="T448" s="4">
        <v>57292.913779</v>
      </c>
      <c r="U448" s="4">
        <f t="shared" si="32"/>
        <v>58874.24685570276</v>
      </c>
      <c r="V448" s="4"/>
      <c r="W448" s="4"/>
      <c r="X448" s="4"/>
      <c r="Y448" s="4"/>
      <c r="Z448" s="13">
        <f t="shared" si="33"/>
        <v>1491851.3032820001</v>
      </c>
      <c r="AC448" s="13">
        <f t="shared" si="34"/>
        <v>1533027.6662175965</v>
      </c>
      <c r="AF448" s="51"/>
      <c r="AG448" s="4"/>
      <c r="AH448" s="4"/>
      <c r="AI448" s="4">
        <v>1521125.111516</v>
      </c>
      <c r="AJ448" s="4">
        <f t="shared" si="35"/>
        <v>1010359.9663337125</v>
      </c>
      <c r="AK448" s="4"/>
      <c r="AL448" s="4"/>
      <c r="AM448" s="4">
        <v>83336.683793</v>
      </c>
      <c r="AN448" s="4">
        <f t="shared" si="17"/>
        <v>81696.92813833184</v>
      </c>
      <c r="AO448" s="4"/>
      <c r="AP448" s="4"/>
      <c r="AQ448" s="4"/>
      <c r="AR448" s="4"/>
      <c r="AS448" s="4">
        <v>81274.567465</v>
      </c>
      <c r="AT448" s="4">
        <f t="shared" si="29"/>
        <v>79646.35077181249</v>
      </c>
      <c r="AU448" s="4"/>
      <c r="AV448" s="4"/>
      <c r="AW448" s="4"/>
      <c r="AX448" s="4"/>
      <c r="AY448" s="4">
        <v>47051.823529</v>
      </c>
      <c r="AZ448" s="4">
        <f>AY448/$AY$680*$AZ$680</f>
        <v>47051.823528970286</v>
      </c>
      <c r="BA448" s="4">
        <v>56727</v>
      </c>
      <c r="BB448" s="4">
        <f>BA448/$BA$680*$BB$680</f>
        <v>56726.99999999999</v>
      </c>
      <c r="BC448" s="4">
        <v>4370.511381</v>
      </c>
      <c r="BD448" s="4">
        <f t="shared" si="36"/>
        <v>1793885.697684</v>
      </c>
      <c r="BG448" s="4">
        <f t="shared" si="37"/>
        <v>1275482.068772827</v>
      </c>
      <c r="BJ448" s="52"/>
      <c r="BK448" s="4">
        <f t="shared" si="12"/>
        <v>3285737.0009660004</v>
      </c>
      <c r="BL448" s="4">
        <f t="shared" si="13"/>
        <v>2808509.7349904235</v>
      </c>
    </row>
    <row r="449" spans="1:64" ht="12.75">
      <c r="A449" s="3" t="s">
        <v>1082</v>
      </c>
      <c r="B449" s="3" t="s">
        <v>448</v>
      </c>
      <c r="C449" s="3" t="s">
        <v>1351</v>
      </c>
      <c r="D449" s="3"/>
      <c r="E449" s="4"/>
      <c r="F449" s="4">
        <v>2264461.03576</v>
      </c>
      <c r="G449" s="4">
        <f t="shared" si="30"/>
        <v>2326962.083456136</v>
      </c>
      <c r="H449" s="4"/>
      <c r="I449" s="4"/>
      <c r="J449" s="4">
        <v>70772.257746</v>
      </c>
      <c r="K449" s="4">
        <f t="shared" si="31"/>
        <v>72725.63216361783</v>
      </c>
      <c r="L449" s="4"/>
      <c r="M449" s="4"/>
      <c r="N449" s="4"/>
      <c r="O449" s="4"/>
      <c r="P449" s="4"/>
      <c r="Q449" s="4"/>
      <c r="R449" s="4"/>
      <c r="S449" s="4"/>
      <c r="T449" s="4">
        <v>40283.672721</v>
      </c>
      <c r="U449" s="4">
        <f t="shared" si="32"/>
        <v>41395.53629928663</v>
      </c>
      <c r="V449" s="4"/>
      <c r="W449" s="4"/>
      <c r="X449" s="4"/>
      <c r="Y449" s="4"/>
      <c r="Z449" s="13">
        <f t="shared" si="33"/>
        <v>2375516.9662269996</v>
      </c>
      <c r="AC449" s="13">
        <f t="shared" si="34"/>
        <v>2441083.25191904</v>
      </c>
      <c r="AF449" s="51"/>
      <c r="AG449" s="4"/>
      <c r="AH449" s="4"/>
      <c r="AI449" s="4">
        <v>2501728.573002</v>
      </c>
      <c r="AJ449" s="4">
        <f t="shared" si="35"/>
        <v>1661695.2659964024</v>
      </c>
      <c r="AK449" s="4"/>
      <c r="AL449" s="4"/>
      <c r="AM449" s="4">
        <v>102218.896648</v>
      </c>
      <c r="AN449" s="4">
        <f t="shared" si="17"/>
        <v>100207.60934733375</v>
      </c>
      <c r="AO449" s="4"/>
      <c r="AP449" s="4"/>
      <c r="AQ449" s="4"/>
      <c r="AR449" s="4"/>
      <c r="AS449" s="4">
        <v>57145.602489</v>
      </c>
      <c r="AT449" s="4">
        <f t="shared" si="29"/>
        <v>56000.77420117285</v>
      </c>
      <c r="AU449" s="4"/>
      <c r="AV449" s="4"/>
      <c r="AW449" s="4"/>
      <c r="AX449" s="4"/>
      <c r="AY449" s="4">
        <v>26458.058824</v>
      </c>
      <c r="AZ449" s="4">
        <f>AY449/$AY$680*$AZ$680</f>
        <v>26458.05882398329</v>
      </c>
      <c r="BA449" s="4">
        <v>70868</v>
      </c>
      <c r="BB449" s="4">
        <f>BA449/$BA$680*$BB$680</f>
        <v>70868</v>
      </c>
      <c r="BC449" s="4">
        <v>6959.288713</v>
      </c>
      <c r="BD449" s="4">
        <f t="shared" si="36"/>
        <v>2765378.419676</v>
      </c>
      <c r="BG449" s="4">
        <f t="shared" si="37"/>
        <v>1915229.708368892</v>
      </c>
      <c r="BJ449" s="52"/>
      <c r="BK449" s="4">
        <f t="shared" si="12"/>
        <v>5140895.385902999</v>
      </c>
      <c r="BL449" s="4">
        <f t="shared" si="13"/>
        <v>4356312.960287932</v>
      </c>
    </row>
    <row r="450" spans="1:64" ht="12.75">
      <c r="A450" s="3" t="s">
        <v>1083</v>
      </c>
      <c r="B450" s="3" t="s">
        <v>449</v>
      </c>
      <c r="C450" s="3" t="s">
        <v>1351</v>
      </c>
      <c r="D450" s="3"/>
      <c r="E450" s="4"/>
      <c r="F450" s="4">
        <v>3425278.418594</v>
      </c>
      <c r="G450" s="4">
        <f t="shared" si="30"/>
        <v>3519819.0118885264</v>
      </c>
      <c r="H450" s="4"/>
      <c r="I450" s="4"/>
      <c r="J450" s="4">
        <v>48230.115799</v>
      </c>
      <c r="K450" s="4">
        <f t="shared" si="31"/>
        <v>49561.30795481104</v>
      </c>
      <c r="L450" s="4"/>
      <c r="M450" s="4"/>
      <c r="N450" s="4"/>
      <c r="O450" s="4"/>
      <c r="P450" s="4"/>
      <c r="Q450" s="4"/>
      <c r="R450" s="4"/>
      <c r="S450" s="4"/>
      <c r="T450" s="4">
        <v>204706.336285</v>
      </c>
      <c r="U450" s="4">
        <f t="shared" si="32"/>
        <v>210356.4050147346</v>
      </c>
      <c r="V450" s="4"/>
      <c r="W450" s="4"/>
      <c r="X450" s="4"/>
      <c r="Y450" s="4"/>
      <c r="Z450" s="13">
        <f t="shared" si="33"/>
        <v>3678214.870678</v>
      </c>
      <c r="AC450" s="13">
        <f t="shared" si="34"/>
        <v>3779736.724858072</v>
      </c>
      <c r="AF450" s="51"/>
      <c r="AG450" s="4"/>
      <c r="AH450" s="4"/>
      <c r="AI450" s="4">
        <v>3784175.022208</v>
      </c>
      <c r="AJ450" s="4">
        <f t="shared" si="35"/>
        <v>2513520.366663629</v>
      </c>
      <c r="AK450" s="4"/>
      <c r="AL450" s="4"/>
      <c r="AM450" s="4">
        <v>69660.476849</v>
      </c>
      <c r="AN450" s="4">
        <f t="shared" si="17"/>
        <v>68289.81802720485</v>
      </c>
      <c r="AO450" s="4"/>
      <c r="AP450" s="4"/>
      <c r="AQ450" s="4"/>
      <c r="AR450" s="4"/>
      <c r="AS450" s="4">
        <v>290392.263918</v>
      </c>
      <c r="AT450" s="4">
        <f t="shared" si="29"/>
        <v>284574.6810451361</v>
      </c>
      <c r="AU450" s="4"/>
      <c r="AV450" s="4"/>
      <c r="AW450" s="4"/>
      <c r="AX450" s="4"/>
      <c r="AY450" s="4"/>
      <c r="AZ450" s="4"/>
      <c r="BA450" s="4"/>
      <c r="BB450" s="4"/>
      <c r="BC450" s="4">
        <v>10775.658351</v>
      </c>
      <c r="BD450" s="4">
        <f t="shared" si="36"/>
        <v>4155003.421326</v>
      </c>
      <c r="BG450" s="4">
        <f t="shared" si="37"/>
        <v>2866384.86573597</v>
      </c>
      <c r="BJ450" s="52"/>
      <c r="BK450" s="4">
        <f t="shared" si="12"/>
        <v>7833218.292004</v>
      </c>
      <c r="BL450" s="4">
        <f t="shared" si="13"/>
        <v>6646121.590594042</v>
      </c>
    </row>
    <row r="451" spans="1:64" ht="12.75">
      <c r="A451" s="3" t="s">
        <v>1084</v>
      </c>
      <c r="B451" s="3" t="s">
        <v>450</v>
      </c>
      <c r="C451" s="3" t="s">
        <v>1351</v>
      </c>
      <c r="D451" s="3"/>
      <c r="E451" s="4"/>
      <c r="F451" s="4">
        <v>2557133.454924</v>
      </c>
      <c r="G451" s="4">
        <f t="shared" si="30"/>
        <v>2627712.5099431337</v>
      </c>
      <c r="H451" s="4"/>
      <c r="I451" s="4"/>
      <c r="J451" s="4">
        <v>58328.62721</v>
      </c>
      <c r="K451" s="4">
        <f t="shared" si="31"/>
        <v>59938.54685698514</v>
      </c>
      <c r="L451" s="4"/>
      <c r="M451" s="4"/>
      <c r="N451" s="4"/>
      <c r="O451" s="4"/>
      <c r="P451" s="4"/>
      <c r="Q451" s="4"/>
      <c r="R451" s="4"/>
      <c r="S451" s="4"/>
      <c r="T451" s="4">
        <v>48099.78615</v>
      </c>
      <c r="U451" s="4">
        <f t="shared" si="32"/>
        <v>49427.38109681528</v>
      </c>
      <c r="V451" s="4"/>
      <c r="W451" s="4"/>
      <c r="X451" s="4"/>
      <c r="Y451" s="4"/>
      <c r="Z451" s="13">
        <f t="shared" si="33"/>
        <v>2663561.868284</v>
      </c>
      <c r="AC451" s="13">
        <f t="shared" si="34"/>
        <v>2737078.437896934</v>
      </c>
      <c r="AF451" s="51"/>
      <c r="AG451" s="4"/>
      <c r="AH451" s="4"/>
      <c r="AI451" s="4">
        <v>2825066.860563</v>
      </c>
      <c r="AJ451" s="4">
        <f t="shared" si="35"/>
        <v>1876462.6502577437</v>
      </c>
      <c r="AK451" s="4"/>
      <c r="AL451" s="4"/>
      <c r="AM451" s="4">
        <v>84246.117142</v>
      </c>
      <c r="AN451" s="4">
        <f t="shared" si="17"/>
        <v>82588.46722506109</v>
      </c>
      <c r="AO451" s="4"/>
      <c r="AP451" s="4"/>
      <c r="AQ451" s="4"/>
      <c r="AR451" s="4"/>
      <c r="AS451" s="4">
        <v>68233.382745</v>
      </c>
      <c r="AT451" s="4">
        <f t="shared" si="29"/>
        <v>66866.42705045379</v>
      </c>
      <c r="AU451" s="4"/>
      <c r="AV451" s="4"/>
      <c r="AW451" s="4"/>
      <c r="AX451" s="4"/>
      <c r="AY451" s="4">
        <v>36380.529412</v>
      </c>
      <c r="AZ451" s="4">
        <f aca="true" t="shared" si="38" ref="AZ451:AZ456">AY451/$AY$680*$AZ$680</f>
        <v>36380.529411977026</v>
      </c>
      <c r="BA451" s="4">
        <v>57638</v>
      </c>
      <c r="BB451" s="4">
        <f>BA451/$BA$680*$BB$680</f>
        <v>57638</v>
      </c>
      <c r="BC451" s="4">
        <v>7803.141931</v>
      </c>
      <c r="BD451" s="4">
        <f t="shared" si="36"/>
        <v>3079368.031793</v>
      </c>
      <c r="BG451" s="4">
        <f t="shared" si="37"/>
        <v>2119936.0739452355</v>
      </c>
      <c r="BJ451" s="52"/>
      <c r="BK451" s="4">
        <f aca="true" t="shared" si="39" ref="BK451:BK514">Z451+BD451</f>
        <v>5742929.900077</v>
      </c>
      <c r="BL451" s="4">
        <f aca="true" t="shared" si="40" ref="BL451:BL514">AC451+BG451</f>
        <v>4857014.511842169</v>
      </c>
    </row>
    <row r="452" spans="1:64" ht="12.75">
      <c r="A452" s="3" t="s">
        <v>1085</v>
      </c>
      <c r="B452" s="3" t="s">
        <v>451</v>
      </c>
      <c r="C452" s="3" t="s">
        <v>1351</v>
      </c>
      <c r="D452" s="3"/>
      <c r="E452" s="4"/>
      <c r="F452" s="4">
        <v>1630597.578832</v>
      </c>
      <c r="G452" s="4">
        <f t="shared" si="30"/>
        <v>1675603.4568040085</v>
      </c>
      <c r="H452" s="4"/>
      <c r="I452" s="4"/>
      <c r="J452" s="4">
        <v>52186.027932</v>
      </c>
      <c r="K452" s="4">
        <f t="shared" si="31"/>
        <v>53626.40662226751</v>
      </c>
      <c r="L452" s="4"/>
      <c r="M452" s="4"/>
      <c r="N452" s="4"/>
      <c r="O452" s="4"/>
      <c r="P452" s="4"/>
      <c r="Q452" s="4"/>
      <c r="R452" s="4"/>
      <c r="S452" s="4"/>
      <c r="T452" s="4">
        <v>34613.925701</v>
      </c>
      <c r="U452" s="4">
        <f t="shared" si="32"/>
        <v>35569.29944646284</v>
      </c>
      <c r="V452" s="4"/>
      <c r="W452" s="4"/>
      <c r="X452" s="4"/>
      <c r="Y452" s="4"/>
      <c r="Z452" s="13">
        <f t="shared" si="33"/>
        <v>1717397.532465</v>
      </c>
      <c r="AC452" s="13">
        <f t="shared" si="34"/>
        <v>1764799.162872739</v>
      </c>
      <c r="AF452" s="51"/>
      <c r="AG452" s="4"/>
      <c r="AH452" s="4"/>
      <c r="AI452" s="4">
        <v>1801449.656061</v>
      </c>
      <c r="AJ452" s="4">
        <f t="shared" si="35"/>
        <v>1196556.8118428402</v>
      </c>
      <c r="AK452" s="4"/>
      <c r="AL452" s="4"/>
      <c r="AM452" s="4">
        <v>75374.141869</v>
      </c>
      <c r="AN452" s="4">
        <f t="shared" si="17"/>
        <v>73891.05939295079</v>
      </c>
      <c r="AO452" s="4"/>
      <c r="AP452" s="4"/>
      <c r="AQ452" s="4"/>
      <c r="AR452" s="4"/>
      <c r="AS452" s="4">
        <v>49102.614164</v>
      </c>
      <c r="AT452" s="4">
        <f t="shared" si="29"/>
        <v>48118.91534461963</v>
      </c>
      <c r="AU452" s="4"/>
      <c r="AV452" s="4"/>
      <c r="AW452" s="4"/>
      <c r="AX452" s="4"/>
      <c r="AY452" s="4">
        <v>47858.764706</v>
      </c>
      <c r="AZ452" s="4">
        <f t="shared" si="38"/>
        <v>47858.76470596978</v>
      </c>
      <c r="BA452" s="4"/>
      <c r="BB452" s="4"/>
      <c r="BC452" s="4">
        <v>5031.269165</v>
      </c>
      <c r="BD452" s="4">
        <f t="shared" si="36"/>
        <v>1978816.4459649997</v>
      </c>
      <c r="BG452" s="4">
        <f t="shared" si="37"/>
        <v>1366425.5512863803</v>
      </c>
      <c r="BJ452" s="52"/>
      <c r="BK452" s="4">
        <f t="shared" si="39"/>
        <v>3696213.9784299997</v>
      </c>
      <c r="BL452" s="4">
        <f t="shared" si="40"/>
        <v>3131224.714159119</v>
      </c>
    </row>
    <row r="453" spans="1:64" ht="12.75">
      <c r="A453" s="3" t="s">
        <v>1086</v>
      </c>
      <c r="B453" s="3" t="s">
        <v>452</v>
      </c>
      <c r="C453" s="3" t="s">
        <v>1351</v>
      </c>
      <c r="D453" s="3"/>
      <c r="E453" s="4"/>
      <c r="F453" s="4">
        <v>2901132.145226</v>
      </c>
      <c r="G453" s="4">
        <f t="shared" si="30"/>
        <v>2981205.8562407303</v>
      </c>
      <c r="H453" s="4"/>
      <c r="I453" s="4"/>
      <c r="J453" s="4">
        <v>75434.800945</v>
      </c>
      <c r="K453" s="4">
        <f t="shared" si="31"/>
        <v>77516.86551460721</v>
      </c>
      <c r="L453" s="4"/>
      <c r="M453" s="4"/>
      <c r="N453" s="4"/>
      <c r="O453" s="4"/>
      <c r="P453" s="4"/>
      <c r="Q453" s="4"/>
      <c r="R453" s="4"/>
      <c r="S453" s="4"/>
      <c r="T453" s="4">
        <v>45953.41974</v>
      </c>
      <c r="U453" s="4">
        <f t="shared" si="32"/>
        <v>47221.7731510828</v>
      </c>
      <c r="V453" s="4"/>
      <c r="W453" s="4"/>
      <c r="X453" s="4"/>
      <c r="Y453" s="4"/>
      <c r="Z453" s="13">
        <f t="shared" si="33"/>
        <v>3022520.3659109995</v>
      </c>
      <c r="AC453" s="13">
        <f t="shared" si="34"/>
        <v>3105944.4949064204</v>
      </c>
      <c r="AF453" s="51"/>
      <c r="AG453" s="4"/>
      <c r="AH453" s="4"/>
      <c r="AI453" s="4">
        <v>3205109.32498</v>
      </c>
      <c r="AJ453" s="4">
        <f t="shared" si="35"/>
        <v>2128894.017439011</v>
      </c>
      <c r="AK453" s="4"/>
      <c r="AL453" s="4"/>
      <c r="AM453" s="4">
        <v>108953.174126</v>
      </c>
      <c r="AN453" s="4">
        <f t="shared" si="17"/>
        <v>106809.3813178902</v>
      </c>
      <c r="AO453" s="4"/>
      <c r="AP453" s="4"/>
      <c r="AQ453" s="4"/>
      <c r="AR453" s="4"/>
      <c r="AS453" s="4">
        <v>65188.590814</v>
      </c>
      <c r="AT453" s="4">
        <f t="shared" si="29"/>
        <v>63882.63305772607</v>
      </c>
      <c r="AU453" s="4"/>
      <c r="AV453" s="4"/>
      <c r="AW453" s="4"/>
      <c r="AX453" s="4"/>
      <c r="AY453" s="4">
        <v>5653.058824</v>
      </c>
      <c r="AZ453" s="4">
        <f t="shared" si="38"/>
        <v>5653.05882399643</v>
      </c>
      <c r="BA453" s="4">
        <v>75410</v>
      </c>
      <c r="BB453" s="4">
        <f>BA453/$BA$680*$BB$680</f>
        <v>75410</v>
      </c>
      <c r="BC453" s="4">
        <v>8854.742849</v>
      </c>
      <c r="BD453" s="4">
        <f t="shared" si="36"/>
        <v>3469168.891593</v>
      </c>
      <c r="BG453" s="4">
        <f t="shared" si="37"/>
        <v>2380649.0906386236</v>
      </c>
      <c r="BJ453" s="52"/>
      <c r="BK453" s="4">
        <f t="shared" si="39"/>
        <v>6491689.257503999</v>
      </c>
      <c r="BL453" s="4">
        <f t="shared" si="40"/>
        <v>5486593.585545044</v>
      </c>
    </row>
    <row r="454" spans="1:64" ht="12.75">
      <c r="A454" s="3" t="s">
        <v>1087</v>
      </c>
      <c r="B454" s="3" t="s">
        <v>453</v>
      </c>
      <c r="C454" s="3" t="s">
        <v>1351</v>
      </c>
      <c r="D454" s="3"/>
      <c r="E454" s="4"/>
      <c r="F454" s="4">
        <v>1895241.875615</v>
      </c>
      <c r="G454" s="4">
        <f t="shared" si="30"/>
        <v>1947552.1609292144</v>
      </c>
      <c r="H454" s="4"/>
      <c r="I454" s="4"/>
      <c r="J454" s="4">
        <v>52453.203713</v>
      </c>
      <c r="K454" s="4">
        <f t="shared" si="31"/>
        <v>53900.956681724</v>
      </c>
      <c r="L454" s="4"/>
      <c r="M454" s="4"/>
      <c r="N454" s="4"/>
      <c r="O454" s="4"/>
      <c r="P454" s="4"/>
      <c r="Q454" s="4"/>
      <c r="R454" s="4"/>
      <c r="S454" s="4"/>
      <c r="T454" s="4">
        <v>23274.431663</v>
      </c>
      <c r="U454" s="4">
        <f t="shared" si="32"/>
        <v>23916.82574287049</v>
      </c>
      <c r="V454" s="4"/>
      <c r="W454" s="4"/>
      <c r="X454" s="4"/>
      <c r="Y454" s="4"/>
      <c r="Z454" s="13">
        <f t="shared" si="33"/>
        <v>1970969.510991</v>
      </c>
      <c r="AC454" s="13">
        <f t="shared" si="34"/>
        <v>2025369.943353809</v>
      </c>
      <c r="AF454" s="51"/>
      <c r="AG454" s="4"/>
      <c r="AH454" s="4"/>
      <c r="AI454" s="4">
        <v>2093823.067874</v>
      </c>
      <c r="AJ454" s="4">
        <f t="shared" si="35"/>
        <v>1390756.7420654423</v>
      </c>
      <c r="AK454" s="4"/>
      <c r="AL454" s="4"/>
      <c r="AM454" s="4">
        <v>75760.03338</v>
      </c>
      <c r="AN454" s="4">
        <f t="shared" si="17"/>
        <v>74269.35799578056</v>
      </c>
      <c r="AO454" s="4"/>
      <c r="AP454" s="4"/>
      <c r="AQ454" s="4"/>
      <c r="AR454" s="4"/>
      <c r="AS454" s="4">
        <v>33016.637514</v>
      </c>
      <c r="AT454" s="4">
        <f t="shared" si="29"/>
        <v>32355.197631513187</v>
      </c>
      <c r="AU454" s="4"/>
      <c r="AV454" s="4"/>
      <c r="AW454" s="4"/>
      <c r="AX454" s="4"/>
      <c r="AY454" s="4">
        <v>54735.647059</v>
      </c>
      <c r="AZ454" s="4">
        <f t="shared" si="38"/>
        <v>54735.647058965435</v>
      </c>
      <c r="BA454" s="4">
        <v>52843</v>
      </c>
      <c r="BB454" s="4">
        <f>BA454/$BA$680*$BB$680</f>
        <v>52843</v>
      </c>
      <c r="BC454" s="4">
        <v>5774.130881</v>
      </c>
      <c r="BD454" s="4">
        <f t="shared" si="36"/>
        <v>2315952.5167079996</v>
      </c>
      <c r="BG454" s="4">
        <f t="shared" si="37"/>
        <v>1604959.9447517016</v>
      </c>
      <c r="BJ454" s="52"/>
      <c r="BK454" s="4">
        <f t="shared" si="39"/>
        <v>4286922.027698999</v>
      </c>
      <c r="BL454" s="4">
        <f t="shared" si="40"/>
        <v>3630329.8881055107</v>
      </c>
    </row>
    <row r="455" spans="1:64" ht="12.75">
      <c r="A455" s="3" t="s">
        <v>1088</v>
      </c>
      <c r="B455" s="3" t="s">
        <v>454</v>
      </c>
      <c r="C455" s="3" t="s">
        <v>1351</v>
      </c>
      <c r="D455" s="3"/>
      <c r="E455" s="4"/>
      <c r="F455" s="4">
        <v>2042168.181609</v>
      </c>
      <c r="G455" s="4">
        <f t="shared" si="30"/>
        <v>2098533.7577468283</v>
      </c>
      <c r="H455" s="4"/>
      <c r="I455" s="4"/>
      <c r="J455" s="4">
        <v>34825.304101</v>
      </c>
      <c r="K455" s="4">
        <f t="shared" si="31"/>
        <v>35786.512069817414</v>
      </c>
      <c r="L455" s="4"/>
      <c r="M455" s="4"/>
      <c r="N455" s="4"/>
      <c r="O455" s="4"/>
      <c r="P455" s="4"/>
      <c r="Q455" s="4"/>
      <c r="R455" s="4"/>
      <c r="S455" s="4"/>
      <c r="T455" s="4">
        <v>43118.342591</v>
      </c>
      <c r="U455" s="4">
        <f t="shared" si="32"/>
        <v>44308.44546506157</v>
      </c>
      <c r="V455" s="4"/>
      <c r="W455" s="4"/>
      <c r="X455" s="4"/>
      <c r="Y455" s="4"/>
      <c r="Z455" s="13">
        <f t="shared" si="33"/>
        <v>2120111.828301</v>
      </c>
      <c r="AC455" s="13">
        <f t="shared" si="34"/>
        <v>2178628.7152817072</v>
      </c>
      <c r="AF455" s="51"/>
      <c r="AG455" s="4"/>
      <c r="AH455" s="4"/>
      <c r="AI455" s="4">
        <v>2256144.137668</v>
      </c>
      <c r="AJ455" s="4">
        <f t="shared" si="35"/>
        <v>1498573.455740538</v>
      </c>
      <c r="AK455" s="4"/>
      <c r="AL455" s="4"/>
      <c r="AM455" s="4">
        <v>50299.429099</v>
      </c>
      <c r="AN455" s="4">
        <f t="shared" si="17"/>
        <v>49309.72361111984</v>
      </c>
      <c r="AO455" s="4"/>
      <c r="AP455" s="4"/>
      <c r="AQ455" s="4"/>
      <c r="AR455" s="4"/>
      <c r="AS455" s="4">
        <v>61166.807772</v>
      </c>
      <c r="AT455" s="4">
        <f t="shared" si="29"/>
        <v>59941.42053722633</v>
      </c>
      <c r="AU455" s="4"/>
      <c r="AV455" s="4"/>
      <c r="AW455" s="4"/>
      <c r="AX455" s="4"/>
      <c r="AY455" s="4">
        <v>55580.588235</v>
      </c>
      <c r="AZ455" s="4">
        <f t="shared" si="38"/>
        <v>55580.588234964904</v>
      </c>
      <c r="BA455" s="4">
        <v>35181</v>
      </c>
      <c r="BB455" s="4">
        <f>BA455/$BA$680*$BB$680</f>
        <v>35181</v>
      </c>
      <c r="BC455" s="4">
        <v>6211.056594</v>
      </c>
      <c r="BD455" s="4">
        <f t="shared" si="36"/>
        <v>2464583.0193680003</v>
      </c>
      <c r="BG455" s="4">
        <f t="shared" si="37"/>
        <v>1698586.1881238492</v>
      </c>
      <c r="BJ455" s="52"/>
      <c r="BK455" s="4">
        <f t="shared" si="39"/>
        <v>4584694.847669</v>
      </c>
      <c r="BL455" s="4">
        <f t="shared" si="40"/>
        <v>3877214.9034055565</v>
      </c>
    </row>
    <row r="456" spans="1:64" ht="12.75">
      <c r="A456" s="3" t="s">
        <v>1089</v>
      </c>
      <c r="B456" s="3" t="s">
        <v>455</v>
      </c>
      <c r="C456" s="3" t="s">
        <v>1351</v>
      </c>
      <c r="D456" s="3"/>
      <c r="E456" s="4"/>
      <c r="F456" s="4">
        <v>1406514.719562</v>
      </c>
      <c r="G456" s="4">
        <f t="shared" si="30"/>
        <v>1445335.720314242</v>
      </c>
      <c r="H456" s="4"/>
      <c r="I456" s="4"/>
      <c r="J456" s="4">
        <v>40793.994753</v>
      </c>
      <c r="K456" s="4">
        <f t="shared" si="31"/>
        <v>41919.94365276433</v>
      </c>
      <c r="L456" s="4"/>
      <c r="M456" s="4"/>
      <c r="N456" s="4"/>
      <c r="O456" s="4"/>
      <c r="P456" s="4"/>
      <c r="Q456" s="4"/>
      <c r="R456" s="4"/>
      <c r="S456" s="4"/>
      <c r="T456" s="4">
        <v>20364.007684</v>
      </c>
      <c r="U456" s="4">
        <f t="shared" si="32"/>
        <v>20926.071590352443</v>
      </c>
      <c r="V456" s="4"/>
      <c r="W456" s="4"/>
      <c r="X456" s="4"/>
      <c r="Y456" s="4"/>
      <c r="Z456" s="13">
        <f t="shared" si="33"/>
        <v>1467672.721999</v>
      </c>
      <c r="AC456" s="13">
        <f t="shared" si="34"/>
        <v>1508181.7355573587</v>
      </c>
      <c r="AF456" s="51"/>
      <c r="AG456" s="4"/>
      <c r="AH456" s="4"/>
      <c r="AI456" s="4">
        <v>1553887.660998</v>
      </c>
      <c r="AJ456" s="4">
        <f t="shared" si="35"/>
        <v>1032121.4691456999</v>
      </c>
      <c r="AK456" s="4"/>
      <c r="AL456" s="4"/>
      <c r="AM456" s="4">
        <v>58920.22194</v>
      </c>
      <c r="AN456" s="4">
        <f t="shared" si="17"/>
        <v>57760.89134627972</v>
      </c>
      <c r="AO456" s="4"/>
      <c r="AP456" s="4"/>
      <c r="AQ456" s="4"/>
      <c r="AR456" s="4"/>
      <c r="AS456" s="4">
        <v>28887.968986</v>
      </c>
      <c r="AT456" s="4">
        <f t="shared" si="29"/>
        <v>28309.240918876858</v>
      </c>
      <c r="AU456" s="4"/>
      <c r="AV456" s="4"/>
      <c r="AW456" s="4"/>
      <c r="AX456" s="4"/>
      <c r="AY456" s="4">
        <v>54462.941176</v>
      </c>
      <c r="AZ456" s="4">
        <f t="shared" si="38"/>
        <v>54462.94117596561</v>
      </c>
      <c r="BA456" s="4"/>
      <c r="BB456" s="4"/>
      <c r="BC456" s="4">
        <v>4299.678072</v>
      </c>
      <c r="BD456" s="4">
        <f t="shared" si="36"/>
        <v>1700458.471172</v>
      </c>
      <c r="BG456" s="4">
        <f t="shared" si="37"/>
        <v>1172654.542586822</v>
      </c>
      <c r="BJ456" s="52"/>
      <c r="BK456" s="4">
        <f t="shared" si="39"/>
        <v>3168131.193171</v>
      </c>
      <c r="BL456" s="4">
        <f t="shared" si="40"/>
        <v>2680836.278144181</v>
      </c>
    </row>
    <row r="457" spans="1:64" ht="12.75">
      <c r="A457" s="3" t="s">
        <v>1090</v>
      </c>
      <c r="B457" s="3" t="s">
        <v>456</v>
      </c>
      <c r="C457" s="3" t="s">
        <v>1351</v>
      </c>
      <c r="D457" s="3"/>
      <c r="E457" s="4"/>
      <c r="F457" s="4">
        <v>820463.184812</v>
      </c>
      <c r="G457" s="4">
        <f t="shared" si="30"/>
        <v>843108.6654968323</v>
      </c>
      <c r="H457" s="4"/>
      <c r="I457" s="4"/>
      <c r="J457" s="4">
        <v>37161.870343</v>
      </c>
      <c r="K457" s="4">
        <f t="shared" si="31"/>
        <v>38187.56952444161</v>
      </c>
      <c r="L457" s="4"/>
      <c r="M457" s="4"/>
      <c r="N457" s="4"/>
      <c r="O457" s="4"/>
      <c r="P457" s="4"/>
      <c r="Q457" s="4"/>
      <c r="R457" s="4"/>
      <c r="S457" s="4"/>
      <c r="T457" s="4">
        <v>28944.178682</v>
      </c>
      <c r="U457" s="4">
        <f t="shared" si="32"/>
        <v>29743.06259466667</v>
      </c>
      <c r="V457" s="4"/>
      <c r="W457" s="4"/>
      <c r="X457" s="4"/>
      <c r="Y457" s="4"/>
      <c r="Z457" s="13">
        <f t="shared" si="33"/>
        <v>886569.2338370001</v>
      </c>
      <c r="AC457" s="13">
        <f t="shared" si="34"/>
        <v>911039.2976159407</v>
      </c>
      <c r="AF457" s="51"/>
      <c r="AG457" s="4"/>
      <c r="AH457" s="4"/>
      <c r="AI457" s="4">
        <v>906430.342641</v>
      </c>
      <c r="AJ457" s="4">
        <f t="shared" si="35"/>
        <v>602068.1162523712</v>
      </c>
      <c r="AK457" s="4"/>
      <c r="AL457" s="4"/>
      <c r="AM457" s="4">
        <v>53674.215079</v>
      </c>
      <c r="AN457" s="4">
        <f t="shared" si="17"/>
        <v>52618.10636816769</v>
      </c>
      <c r="AO457" s="4"/>
      <c r="AP457" s="4"/>
      <c r="AQ457" s="4"/>
      <c r="AR457" s="4"/>
      <c r="AS457" s="4">
        <v>41059.625839</v>
      </c>
      <c r="AT457" s="4">
        <f t="shared" si="29"/>
        <v>40237.05648806641</v>
      </c>
      <c r="AU457" s="4"/>
      <c r="AV457" s="4"/>
      <c r="AW457" s="4"/>
      <c r="AX457" s="4"/>
      <c r="AY457" s="4"/>
      <c r="AZ457" s="4"/>
      <c r="BA457" s="4"/>
      <c r="BB457" s="4"/>
      <c r="BC457" s="4">
        <v>2597.283602</v>
      </c>
      <c r="BD457" s="4">
        <f t="shared" si="36"/>
        <v>1003761.467161</v>
      </c>
      <c r="BG457" s="4">
        <f t="shared" si="37"/>
        <v>694923.2791086053</v>
      </c>
      <c r="BJ457" s="52"/>
      <c r="BK457" s="4">
        <f t="shared" si="39"/>
        <v>1890330.700998</v>
      </c>
      <c r="BL457" s="4">
        <f t="shared" si="40"/>
        <v>1605962.576724546</v>
      </c>
    </row>
    <row r="458" spans="1:64" ht="12.75">
      <c r="A458" s="3" t="s">
        <v>1091</v>
      </c>
      <c r="B458" s="3" t="s">
        <v>457</v>
      </c>
      <c r="C458" s="3" t="s">
        <v>1351</v>
      </c>
      <c r="D458" s="3"/>
      <c r="E458" s="4"/>
      <c r="F458" s="4">
        <v>1428408.668683</v>
      </c>
      <c r="G458" s="4">
        <f t="shared" si="30"/>
        <v>1467833.9610245689</v>
      </c>
      <c r="H458" s="4"/>
      <c r="I458" s="4"/>
      <c r="J458" s="4">
        <v>29026.449273</v>
      </c>
      <c r="K458" s="4">
        <f t="shared" si="31"/>
        <v>29827.60392384713</v>
      </c>
      <c r="L458" s="4"/>
      <c r="M458" s="4"/>
      <c r="N458" s="4"/>
      <c r="O458" s="4"/>
      <c r="P458" s="4"/>
      <c r="Q458" s="4"/>
      <c r="R458" s="4"/>
      <c r="S458" s="4"/>
      <c r="T458" s="4">
        <v>20364.007684</v>
      </c>
      <c r="U458" s="4">
        <f t="shared" si="32"/>
        <v>20926.071590352443</v>
      </c>
      <c r="V458" s="4"/>
      <c r="W458" s="4"/>
      <c r="X458" s="4"/>
      <c r="Y458" s="4"/>
      <c r="Z458" s="13">
        <f t="shared" si="33"/>
        <v>1477799.12564</v>
      </c>
      <c r="AC458" s="13">
        <f t="shared" si="34"/>
        <v>1518587.6365387684</v>
      </c>
      <c r="AF458" s="51"/>
      <c r="AG458" s="4"/>
      <c r="AH458" s="4"/>
      <c r="AI458" s="4">
        <v>1578075.632098</v>
      </c>
      <c r="AJ458" s="4">
        <f t="shared" si="35"/>
        <v>1048187.5753990642</v>
      </c>
      <c r="AK458" s="4"/>
      <c r="AL458" s="4"/>
      <c r="AM458" s="4">
        <v>41923.936198</v>
      </c>
      <c r="AN458" s="4">
        <f t="shared" si="17"/>
        <v>41099.029226451035</v>
      </c>
      <c r="AO458" s="4"/>
      <c r="AP458" s="4"/>
      <c r="AQ458" s="4"/>
      <c r="AR458" s="4"/>
      <c r="AS458" s="4">
        <v>28887.968986</v>
      </c>
      <c r="AT458" s="4">
        <f t="shared" si="29"/>
        <v>28309.240918876858</v>
      </c>
      <c r="AU458" s="4"/>
      <c r="AV458" s="4"/>
      <c r="AW458" s="4"/>
      <c r="AX458" s="4"/>
      <c r="AY458" s="4">
        <v>35771.411765</v>
      </c>
      <c r="AZ458" s="4">
        <f>AY458/$AY$680*$AZ$680</f>
        <v>35771.411764977405</v>
      </c>
      <c r="BA458" s="4"/>
      <c r="BB458" s="4"/>
      <c r="BC458" s="4">
        <v>4329.344274</v>
      </c>
      <c r="BD458" s="4">
        <f t="shared" si="36"/>
        <v>1688988.2933210002</v>
      </c>
      <c r="BG458" s="4">
        <f t="shared" si="37"/>
        <v>1153367.2573093695</v>
      </c>
      <c r="BJ458" s="52"/>
      <c r="BK458" s="4">
        <f t="shared" si="39"/>
        <v>3166787.418961</v>
      </c>
      <c r="BL458" s="4">
        <f t="shared" si="40"/>
        <v>2671954.893848138</v>
      </c>
    </row>
    <row r="459" spans="1:64" ht="12.75">
      <c r="A459" s="3" t="s">
        <v>1092</v>
      </c>
      <c r="B459" s="3" t="s">
        <v>458</v>
      </c>
      <c r="C459" s="3" t="s">
        <v>1351</v>
      </c>
      <c r="D459" s="3"/>
      <c r="E459" s="4"/>
      <c r="F459" s="4">
        <v>975984.062554</v>
      </c>
      <c r="G459" s="4">
        <f t="shared" si="30"/>
        <v>1002922.05154169</v>
      </c>
      <c r="H459" s="4"/>
      <c r="I459" s="4"/>
      <c r="J459" s="4">
        <v>32944.891632</v>
      </c>
      <c r="K459" s="4">
        <f t="shared" si="31"/>
        <v>33854.19861971975</v>
      </c>
      <c r="L459" s="4"/>
      <c r="M459" s="4"/>
      <c r="N459" s="4"/>
      <c r="O459" s="4"/>
      <c r="P459" s="4"/>
      <c r="Q459" s="4"/>
      <c r="R459" s="4"/>
      <c r="S459" s="4"/>
      <c r="T459" s="4">
        <v>20364.007684</v>
      </c>
      <c r="U459" s="4">
        <f t="shared" si="32"/>
        <v>20926.071590352443</v>
      </c>
      <c r="V459" s="4"/>
      <c r="W459" s="4"/>
      <c r="X459" s="4"/>
      <c r="Y459" s="4"/>
      <c r="Z459" s="13">
        <f t="shared" si="33"/>
        <v>1029292.9618699999</v>
      </c>
      <c r="AC459" s="13">
        <f t="shared" si="34"/>
        <v>1057702.3217517622</v>
      </c>
      <c r="AF459" s="51"/>
      <c r="AG459" s="4"/>
      <c r="AH459" s="4"/>
      <c r="AI459" s="4">
        <v>1078246.5132</v>
      </c>
      <c r="AJ459" s="4">
        <f t="shared" si="35"/>
        <v>716191.6548011281</v>
      </c>
      <c r="AK459" s="4"/>
      <c r="AL459" s="4"/>
      <c r="AM459" s="4">
        <v>47583.482286</v>
      </c>
      <c r="AN459" s="4">
        <f t="shared" si="17"/>
        <v>46647.21651928101</v>
      </c>
      <c r="AO459" s="4"/>
      <c r="AP459" s="4"/>
      <c r="AQ459" s="4"/>
      <c r="AR459" s="4"/>
      <c r="AS459" s="4">
        <v>28887.968986</v>
      </c>
      <c r="AT459" s="4">
        <f t="shared" si="29"/>
        <v>28309.240918876858</v>
      </c>
      <c r="AU459" s="4"/>
      <c r="AV459" s="4"/>
      <c r="AW459" s="4"/>
      <c r="AX459" s="4"/>
      <c r="AY459" s="4">
        <v>5938.058824</v>
      </c>
      <c r="AZ459" s="4">
        <f>AY459/$AY$680*$AZ$680</f>
        <v>5938.05882399625</v>
      </c>
      <c r="BA459" s="4"/>
      <c r="BB459" s="4"/>
      <c r="BC459" s="4">
        <v>3015.405486</v>
      </c>
      <c r="BD459" s="4">
        <f t="shared" si="36"/>
        <v>1163671.4287819997</v>
      </c>
      <c r="BG459" s="4">
        <f t="shared" si="37"/>
        <v>797086.1710632822</v>
      </c>
      <c r="BJ459" s="52"/>
      <c r="BK459" s="4">
        <f t="shared" si="39"/>
        <v>2192964.3906519995</v>
      </c>
      <c r="BL459" s="4">
        <f t="shared" si="40"/>
        <v>1854788.4928150442</v>
      </c>
    </row>
    <row r="460" spans="1:64" ht="12.75">
      <c r="A460" s="3" t="s">
        <v>1093</v>
      </c>
      <c r="B460" s="3" t="s">
        <v>459</v>
      </c>
      <c r="C460" s="3" t="s">
        <v>1351</v>
      </c>
      <c r="D460" s="3"/>
      <c r="E460" s="4"/>
      <c r="F460" s="4">
        <v>2509152.144811</v>
      </c>
      <c r="G460" s="4">
        <f t="shared" si="30"/>
        <v>2578406.8749225563</v>
      </c>
      <c r="H460" s="4"/>
      <c r="I460" s="4"/>
      <c r="J460" s="4">
        <v>54932.318009</v>
      </c>
      <c r="K460" s="4">
        <f t="shared" si="31"/>
        <v>56448.49663769852</v>
      </c>
      <c r="L460" s="4"/>
      <c r="M460" s="4"/>
      <c r="N460" s="4"/>
      <c r="O460" s="4"/>
      <c r="P460" s="4"/>
      <c r="Q460" s="4"/>
      <c r="R460" s="4"/>
      <c r="S460" s="4"/>
      <c r="T460" s="4">
        <v>39716.738747</v>
      </c>
      <c r="U460" s="4">
        <f t="shared" si="32"/>
        <v>40812.95446613164</v>
      </c>
      <c r="V460" s="4"/>
      <c r="W460" s="4"/>
      <c r="X460" s="4"/>
      <c r="Y460" s="4"/>
      <c r="Z460" s="13">
        <f t="shared" si="33"/>
        <v>2603801.2015670002</v>
      </c>
      <c r="AC460" s="13">
        <f t="shared" si="34"/>
        <v>2675668.3260263866</v>
      </c>
      <c r="AF460" s="51"/>
      <c r="AG460" s="4"/>
      <c r="AH460" s="4"/>
      <c r="AI460" s="4">
        <v>2772058.125777</v>
      </c>
      <c r="AJ460" s="4">
        <f t="shared" si="35"/>
        <v>1841253.2496053556</v>
      </c>
      <c r="AK460" s="4"/>
      <c r="AL460" s="4"/>
      <c r="AM460" s="4">
        <v>79340.706599</v>
      </c>
      <c r="AN460" s="4">
        <f t="shared" si="17"/>
        <v>77779.57689753226</v>
      </c>
      <c r="AO460" s="4"/>
      <c r="AP460" s="4"/>
      <c r="AQ460" s="4"/>
      <c r="AR460" s="4"/>
      <c r="AS460" s="4">
        <v>56341.361433</v>
      </c>
      <c r="AT460" s="4">
        <f t="shared" si="29"/>
        <v>55212.64493455014</v>
      </c>
      <c r="AU460" s="4"/>
      <c r="AV460" s="4"/>
      <c r="AW460" s="4"/>
      <c r="AX460" s="4"/>
      <c r="AY460" s="4">
        <v>56537.294118</v>
      </c>
      <c r="AZ460" s="4">
        <f>AY460/$AY$680*$AZ$680</f>
        <v>56537.294117964295</v>
      </c>
      <c r="BA460" s="4">
        <v>53977</v>
      </c>
      <c r="BB460" s="4">
        <f>BA460/$BA$680*$BB$680</f>
        <v>53977</v>
      </c>
      <c r="BC460" s="4">
        <v>7628.067731</v>
      </c>
      <c r="BD460" s="4">
        <f t="shared" si="36"/>
        <v>3025882.555658</v>
      </c>
      <c r="BG460" s="4">
        <f t="shared" si="37"/>
        <v>2084759.7655554023</v>
      </c>
      <c r="BJ460" s="52"/>
      <c r="BK460" s="4">
        <f t="shared" si="39"/>
        <v>5629683.757225</v>
      </c>
      <c r="BL460" s="4">
        <f t="shared" si="40"/>
        <v>4760428.091581789</v>
      </c>
    </row>
    <row r="461" spans="1:64" ht="12.75">
      <c r="A461" s="3" t="s">
        <v>1094</v>
      </c>
      <c r="B461" s="3" t="s">
        <v>460</v>
      </c>
      <c r="C461" s="3" t="s">
        <v>1351</v>
      </c>
      <c r="D461" s="3"/>
      <c r="E461" s="4"/>
      <c r="F461" s="4">
        <v>1695165.390007</v>
      </c>
      <c r="G461" s="4">
        <f t="shared" si="30"/>
        <v>1741953.3944020977</v>
      </c>
      <c r="H461" s="4"/>
      <c r="I461" s="4"/>
      <c r="J461" s="4">
        <v>62658.829804</v>
      </c>
      <c r="K461" s="4">
        <f t="shared" si="31"/>
        <v>64388.26672003397</v>
      </c>
      <c r="L461" s="4"/>
      <c r="M461" s="4"/>
      <c r="N461" s="4"/>
      <c r="O461" s="4"/>
      <c r="P461" s="4"/>
      <c r="Q461" s="4"/>
      <c r="R461" s="4"/>
      <c r="S461" s="4"/>
      <c r="T461" s="4">
        <v>58305.412241</v>
      </c>
      <c r="U461" s="4">
        <f t="shared" si="32"/>
        <v>59914.691135125264</v>
      </c>
      <c r="V461" s="4"/>
      <c r="W461" s="4"/>
      <c r="X461" s="4"/>
      <c r="Y461" s="4"/>
      <c r="Z461" s="13">
        <f t="shared" si="33"/>
        <v>1816129.632052</v>
      </c>
      <c r="AC461" s="13">
        <f t="shared" si="34"/>
        <v>1866256.3522572569</v>
      </c>
      <c r="AF461" s="51"/>
      <c r="AG461" s="4"/>
      <c r="AH461" s="4"/>
      <c r="AI461" s="4">
        <v>1872782.805787</v>
      </c>
      <c r="AJ461" s="4">
        <f t="shared" si="35"/>
        <v>1243937.6342419984</v>
      </c>
      <c r="AK461" s="4"/>
      <c r="AL461" s="4"/>
      <c r="AM461" s="4">
        <v>90500.383227</v>
      </c>
      <c r="AN461" s="4">
        <f t="shared" si="17"/>
        <v>88719.6726396347</v>
      </c>
      <c r="AO461" s="4"/>
      <c r="AP461" s="4"/>
      <c r="AQ461" s="4"/>
      <c r="AR461" s="4"/>
      <c r="AS461" s="4">
        <v>82710.877283</v>
      </c>
      <c r="AT461" s="4">
        <f t="shared" si="29"/>
        <v>81053.88623031479</v>
      </c>
      <c r="AU461" s="4"/>
      <c r="AV461" s="4"/>
      <c r="AW461" s="4"/>
      <c r="AX461" s="4"/>
      <c r="AY461" s="4"/>
      <c r="AZ461" s="4"/>
      <c r="BA461" s="4"/>
      <c r="BB461" s="4"/>
      <c r="BC461" s="4">
        <v>5320.513652</v>
      </c>
      <c r="BD461" s="4">
        <f t="shared" si="36"/>
        <v>2051314.5799490002</v>
      </c>
      <c r="BG461" s="4">
        <f t="shared" si="37"/>
        <v>1413711.193111948</v>
      </c>
      <c r="BJ461" s="52"/>
      <c r="BK461" s="4">
        <f t="shared" si="39"/>
        <v>3867444.212001</v>
      </c>
      <c r="BL461" s="4">
        <f t="shared" si="40"/>
        <v>3279967.545369205</v>
      </c>
    </row>
    <row r="462" spans="1:64" ht="12.75">
      <c r="A462" s="3" t="s">
        <v>1095</v>
      </c>
      <c r="B462" s="3" t="s">
        <v>461</v>
      </c>
      <c r="C462" s="3" t="s">
        <v>1351</v>
      </c>
      <c r="D462" s="3"/>
      <c r="E462" s="4"/>
      <c r="F462" s="4">
        <v>1126172.056119</v>
      </c>
      <c r="G462" s="4">
        <f t="shared" si="30"/>
        <v>1157255.3612772739</v>
      </c>
      <c r="H462" s="4"/>
      <c r="I462" s="4"/>
      <c r="J462" s="4">
        <v>75014.895107</v>
      </c>
      <c r="K462" s="4">
        <f t="shared" si="31"/>
        <v>77085.36991887049</v>
      </c>
      <c r="L462" s="4"/>
      <c r="M462" s="4"/>
      <c r="N462" s="4"/>
      <c r="O462" s="4"/>
      <c r="P462" s="4"/>
      <c r="Q462" s="4"/>
      <c r="R462" s="4"/>
      <c r="S462" s="4"/>
      <c r="T462" s="4">
        <v>28944.178682</v>
      </c>
      <c r="U462" s="4">
        <f t="shared" si="32"/>
        <v>29743.06259466667</v>
      </c>
      <c r="V462" s="4"/>
      <c r="W462" s="4"/>
      <c r="X462" s="4"/>
      <c r="Y462" s="4"/>
      <c r="Z462" s="13">
        <f t="shared" si="33"/>
        <v>1230131.129908</v>
      </c>
      <c r="AC462" s="13">
        <f t="shared" si="34"/>
        <v>1264083.793790811</v>
      </c>
      <c r="AF462" s="51"/>
      <c r="AG462" s="4"/>
      <c r="AH462" s="4"/>
      <c r="AI462" s="4">
        <v>1244171.026314</v>
      </c>
      <c r="AJ462" s="4">
        <f t="shared" si="35"/>
        <v>826401.8434401941</v>
      </c>
      <c r="AK462" s="4"/>
      <c r="AL462" s="4"/>
      <c r="AM462" s="4">
        <v>108346.689144</v>
      </c>
      <c r="AN462" s="4">
        <f t="shared" si="17"/>
        <v>106214.82970224753</v>
      </c>
      <c r="AO462" s="4"/>
      <c r="AP462" s="4"/>
      <c r="AQ462" s="4"/>
      <c r="AR462" s="4"/>
      <c r="AS462" s="4">
        <v>41059.625839</v>
      </c>
      <c r="AT462" s="4">
        <f t="shared" si="29"/>
        <v>40237.05648806641</v>
      </c>
      <c r="AU462" s="4"/>
      <c r="AV462" s="4"/>
      <c r="AW462" s="4"/>
      <c r="AX462" s="4"/>
      <c r="AY462" s="4"/>
      <c r="AZ462" s="4"/>
      <c r="BA462" s="4"/>
      <c r="BB462" s="4"/>
      <c r="BC462" s="4">
        <v>3603.778803</v>
      </c>
      <c r="BD462" s="4">
        <f t="shared" si="36"/>
        <v>1397181.1201</v>
      </c>
      <c r="BG462" s="4">
        <f t="shared" si="37"/>
        <v>972853.7296305081</v>
      </c>
      <c r="BJ462" s="52"/>
      <c r="BK462" s="4">
        <f t="shared" si="39"/>
        <v>2627312.250008</v>
      </c>
      <c r="BL462" s="4">
        <f t="shared" si="40"/>
        <v>2236937.523421319</v>
      </c>
    </row>
    <row r="463" spans="1:64" ht="12.75">
      <c r="A463" s="3" t="s">
        <v>1096</v>
      </c>
      <c r="B463" s="3" t="s">
        <v>462</v>
      </c>
      <c r="C463" s="3" t="s">
        <v>1351</v>
      </c>
      <c r="D463" s="3"/>
      <c r="E463" s="4"/>
      <c r="F463" s="4">
        <v>3094434.711674</v>
      </c>
      <c r="G463" s="4">
        <f t="shared" si="30"/>
        <v>3179843.7376862336</v>
      </c>
      <c r="H463" s="4"/>
      <c r="I463" s="4"/>
      <c r="J463" s="4">
        <v>83907.042702</v>
      </c>
      <c r="K463" s="4">
        <f t="shared" si="31"/>
        <v>86222.9483392102</v>
      </c>
      <c r="L463" s="4"/>
      <c r="M463" s="4"/>
      <c r="N463" s="4"/>
      <c r="O463" s="4"/>
      <c r="P463" s="4"/>
      <c r="Q463" s="4"/>
      <c r="R463" s="4"/>
      <c r="S463" s="4"/>
      <c r="T463" s="4">
        <v>74302.154838</v>
      </c>
      <c r="U463" s="4">
        <f t="shared" si="32"/>
        <v>76352.9574131465</v>
      </c>
      <c r="V463" s="4"/>
      <c r="W463" s="4"/>
      <c r="X463" s="4"/>
      <c r="Y463" s="4"/>
      <c r="Z463" s="13">
        <f t="shared" si="33"/>
        <v>3252643.909214</v>
      </c>
      <c r="AC463" s="13">
        <f t="shared" si="34"/>
        <v>3342419.6434385907</v>
      </c>
      <c r="AF463" s="51"/>
      <c r="AG463" s="4"/>
      <c r="AH463" s="4"/>
      <c r="AI463" s="4">
        <v>3418665.904704</v>
      </c>
      <c r="AJ463" s="4">
        <f t="shared" si="35"/>
        <v>2270742.3223987794</v>
      </c>
      <c r="AK463" s="4"/>
      <c r="AL463" s="4"/>
      <c r="AM463" s="4">
        <v>121189.935142</v>
      </c>
      <c r="AN463" s="4">
        <f t="shared" si="17"/>
        <v>118805.36843747924</v>
      </c>
      <c r="AO463" s="4"/>
      <c r="AP463" s="4"/>
      <c r="AQ463" s="4"/>
      <c r="AR463" s="4"/>
      <c r="AS463" s="4">
        <v>105403.53244</v>
      </c>
      <c r="AT463" s="4">
        <f t="shared" si="29"/>
        <v>103291.92734147214</v>
      </c>
      <c r="AU463" s="4"/>
      <c r="AV463" s="4"/>
      <c r="AW463" s="4"/>
      <c r="AX463" s="4"/>
      <c r="AY463" s="4"/>
      <c r="AZ463" s="4"/>
      <c r="BA463" s="4">
        <v>81204</v>
      </c>
      <c r="BB463" s="4">
        <f aca="true" t="shared" si="41" ref="BB463:BB470">BA463/$BA$680*$BB$680</f>
        <v>81204</v>
      </c>
      <c r="BC463" s="4">
        <v>9528.910283</v>
      </c>
      <c r="BD463" s="4">
        <f t="shared" si="36"/>
        <v>3735992.2825690005</v>
      </c>
      <c r="BG463" s="4">
        <f t="shared" si="37"/>
        <v>2574043.618177731</v>
      </c>
      <c r="BJ463" s="52"/>
      <c r="BK463" s="4">
        <f t="shared" si="39"/>
        <v>6988636.191783001</v>
      </c>
      <c r="BL463" s="4">
        <f t="shared" si="40"/>
        <v>5916463.261616321</v>
      </c>
    </row>
    <row r="464" spans="1:64" ht="12.75">
      <c r="A464" s="3" t="s">
        <v>1097</v>
      </c>
      <c r="B464" s="3" t="s">
        <v>463</v>
      </c>
      <c r="C464" s="3" t="s">
        <v>1351</v>
      </c>
      <c r="D464" s="3"/>
      <c r="E464" s="4"/>
      <c r="F464" s="4">
        <v>3255606.892925</v>
      </c>
      <c r="G464" s="4">
        <f t="shared" si="30"/>
        <v>3345464.408016348</v>
      </c>
      <c r="H464" s="4"/>
      <c r="I464" s="4"/>
      <c r="J464" s="4">
        <v>70748.228217</v>
      </c>
      <c r="K464" s="4">
        <f t="shared" si="31"/>
        <v>72700.93939921018</v>
      </c>
      <c r="L464" s="4"/>
      <c r="M464" s="4"/>
      <c r="N464" s="4"/>
      <c r="O464" s="4"/>
      <c r="P464" s="4"/>
      <c r="Q464" s="4"/>
      <c r="R464" s="4"/>
      <c r="S464" s="4"/>
      <c r="T464" s="4">
        <v>75314.6533</v>
      </c>
      <c r="U464" s="4">
        <f t="shared" si="32"/>
        <v>77393.40169256901</v>
      </c>
      <c r="V464" s="4"/>
      <c r="W464" s="4"/>
      <c r="X464" s="4"/>
      <c r="Y464" s="4"/>
      <c r="Z464" s="13">
        <f t="shared" si="33"/>
        <v>3401669.774442</v>
      </c>
      <c r="AC464" s="13">
        <f t="shared" si="34"/>
        <v>3495558.749108127</v>
      </c>
      <c r="AF464" s="51"/>
      <c r="AG464" s="4"/>
      <c r="AH464" s="4"/>
      <c r="AI464" s="4">
        <v>3596725.515641</v>
      </c>
      <c r="AJ464" s="4">
        <f t="shared" si="35"/>
        <v>2389012.87171106</v>
      </c>
      <c r="AK464" s="4"/>
      <c r="AL464" s="4"/>
      <c r="AM464" s="4">
        <v>102184.189942</v>
      </c>
      <c r="AN464" s="4">
        <f t="shared" si="17"/>
        <v>100173.58554008648</v>
      </c>
      <c r="AO464" s="4"/>
      <c r="AP464" s="4"/>
      <c r="AQ464" s="4"/>
      <c r="AR464" s="4"/>
      <c r="AS464" s="4">
        <v>106839.842258</v>
      </c>
      <c r="AT464" s="4">
        <f t="shared" si="29"/>
        <v>104699.46279997447</v>
      </c>
      <c r="AU464" s="4"/>
      <c r="AV464" s="4"/>
      <c r="AW464" s="4"/>
      <c r="AX464" s="4"/>
      <c r="AY464" s="4"/>
      <c r="AZ464" s="4"/>
      <c r="BA464" s="4">
        <v>70121</v>
      </c>
      <c r="BB464" s="4">
        <f t="shared" si="41"/>
        <v>70121</v>
      </c>
      <c r="BC464" s="4">
        <v>9965.494839</v>
      </c>
      <c r="BD464" s="4">
        <f t="shared" si="36"/>
        <v>3885836.04268</v>
      </c>
      <c r="BG464" s="4">
        <f t="shared" si="37"/>
        <v>2664006.9200511207</v>
      </c>
      <c r="BJ464" s="52"/>
      <c r="BK464" s="4">
        <f t="shared" si="39"/>
        <v>7287505.817121999</v>
      </c>
      <c r="BL464" s="4">
        <f t="shared" si="40"/>
        <v>6159565.669159248</v>
      </c>
    </row>
    <row r="465" spans="1:64" ht="12.75">
      <c r="A465" s="3" t="s">
        <v>1098</v>
      </c>
      <c r="B465" s="3" t="s">
        <v>464</v>
      </c>
      <c r="C465" s="3" t="s">
        <v>1351</v>
      </c>
      <c r="D465" s="3"/>
      <c r="E465" s="4"/>
      <c r="F465" s="4">
        <v>1883574.531792</v>
      </c>
      <c r="G465" s="4">
        <f t="shared" si="30"/>
        <v>1935562.7885081272</v>
      </c>
      <c r="H465" s="4"/>
      <c r="I465" s="4"/>
      <c r="J465" s="4">
        <v>75461.274155</v>
      </c>
      <c r="K465" s="4">
        <f t="shared" si="31"/>
        <v>77544.06940768578</v>
      </c>
      <c r="L465" s="4"/>
      <c r="M465" s="4"/>
      <c r="N465" s="4"/>
      <c r="O465" s="4"/>
      <c r="P465" s="4"/>
      <c r="Q465" s="4"/>
      <c r="R465" s="4"/>
      <c r="S465" s="4"/>
      <c r="T465" s="4">
        <v>38461.094033</v>
      </c>
      <c r="U465" s="4">
        <f t="shared" si="32"/>
        <v>39522.6528916603</v>
      </c>
      <c r="V465" s="4"/>
      <c r="W465" s="4"/>
      <c r="X465" s="4"/>
      <c r="Y465" s="4"/>
      <c r="Z465" s="13">
        <f t="shared" si="33"/>
        <v>1997496.89998</v>
      </c>
      <c r="AC465" s="13">
        <f t="shared" si="34"/>
        <v>2052629.5108074734</v>
      </c>
      <c r="AF465" s="51"/>
      <c r="AG465" s="4"/>
      <c r="AH465" s="4"/>
      <c r="AI465" s="4">
        <v>2080933.233625</v>
      </c>
      <c r="AJ465" s="4">
        <f t="shared" si="35"/>
        <v>1382195.0712342463</v>
      </c>
      <c r="AK465" s="4"/>
      <c r="AL465" s="4"/>
      <c r="AM465" s="4">
        <v>108991.410328</v>
      </c>
      <c r="AN465" s="4">
        <f t="shared" si="17"/>
        <v>106846.86517379736</v>
      </c>
      <c r="AO465" s="4"/>
      <c r="AP465" s="4"/>
      <c r="AQ465" s="4"/>
      <c r="AR465" s="4"/>
      <c r="AS465" s="4">
        <v>54560.129265</v>
      </c>
      <c r="AT465" s="4">
        <f t="shared" si="29"/>
        <v>53467.09713917542</v>
      </c>
      <c r="AU465" s="4"/>
      <c r="AV465" s="4"/>
      <c r="AW465" s="4"/>
      <c r="AX465" s="4"/>
      <c r="AY465" s="4"/>
      <c r="AZ465" s="4"/>
      <c r="BA465" s="4">
        <v>75459</v>
      </c>
      <c r="BB465" s="4">
        <f t="shared" si="41"/>
        <v>75459</v>
      </c>
      <c r="BC465" s="4">
        <v>5851.845231</v>
      </c>
      <c r="BD465" s="4">
        <f t="shared" si="36"/>
        <v>2325795.618449</v>
      </c>
      <c r="BG465" s="4">
        <f t="shared" si="37"/>
        <v>1617968.0335472191</v>
      </c>
      <c r="BJ465" s="52"/>
      <c r="BK465" s="4">
        <f t="shared" si="39"/>
        <v>4323292.518429</v>
      </c>
      <c r="BL465" s="4">
        <f t="shared" si="40"/>
        <v>3670597.5443546926</v>
      </c>
    </row>
    <row r="466" spans="1:64" ht="12.75">
      <c r="A466" s="3" t="s">
        <v>1099</v>
      </c>
      <c r="B466" s="3" t="s">
        <v>465</v>
      </c>
      <c r="C466" s="3" t="s">
        <v>1351</v>
      </c>
      <c r="D466" s="3"/>
      <c r="E466" s="4"/>
      <c r="F466" s="4">
        <v>1999544.416715</v>
      </c>
      <c r="G466" s="4">
        <f t="shared" si="30"/>
        <v>2054733.5407432271</v>
      </c>
      <c r="H466" s="4"/>
      <c r="I466" s="4"/>
      <c r="J466" s="4">
        <v>72877.89614</v>
      </c>
      <c r="K466" s="4">
        <f t="shared" si="31"/>
        <v>74889.38796552016</v>
      </c>
      <c r="L466" s="4"/>
      <c r="M466" s="4"/>
      <c r="N466" s="4"/>
      <c r="O466" s="4"/>
      <c r="P466" s="4"/>
      <c r="Q466" s="4"/>
      <c r="R466" s="4"/>
      <c r="S466" s="4"/>
      <c r="T466" s="4">
        <v>43118.342591</v>
      </c>
      <c r="U466" s="4">
        <f t="shared" si="32"/>
        <v>44308.44546506157</v>
      </c>
      <c r="V466" s="4"/>
      <c r="W466" s="4"/>
      <c r="X466" s="4"/>
      <c r="Y466" s="4"/>
      <c r="Z466" s="13">
        <f t="shared" si="33"/>
        <v>2115540.655446</v>
      </c>
      <c r="AC466" s="13">
        <f t="shared" si="34"/>
        <v>2173931.374173809</v>
      </c>
      <c r="AF466" s="51"/>
      <c r="AG466" s="4"/>
      <c r="AH466" s="4"/>
      <c r="AI466" s="4">
        <v>2209054.305323</v>
      </c>
      <c r="AJ466" s="4">
        <f t="shared" si="35"/>
        <v>1467295.5016376455</v>
      </c>
      <c r="AK466" s="4"/>
      <c r="AL466" s="4"/>
      <c r="AM466" s="4">
        <v>105260.1453</v>
      </c>
      <c r="AN466" s="4">
        <f t="shared" si="17"/>
        <v>103189.01754915752</v>
      </c>
      <c r="AO466" s="4"/>
      <c r="AP466" s="4"/>
      <c r="AQ466" s="4"/>
      <c r="AR466" s="4"/>
      <c r="AS466" s="4">
        <v>61166.807772</v>
      </c>
      <c r="AT466" s="4">
        <f t="shared" si="29"/>
        <v>59941.42053722633</v>
      </c>
      <c r="AU466" s="4"/>
      <c r="AV466" s="4"/>
      <c r="AW466" s="4"/>
      <c r="AX466" s="4"/>
      <c r="AY466" s="4">
        <v>7201</v>
      </c>
      <c r="AZ466" s="4">
        <f>AY466/$AY$680*$AZ$680</f>
        <v>7200.9999999954525</v>
      </c>
      <c r="BA466" s="4">
        <v>73370</v>
      </c>
      <c r="BB466" s="4">
        <f t="shared" si="41"/>
        <v>73370</v>
      </c>
      <c r="BC466" s="4">
        <v>6197.664936</v>
      </c>
      <c r="BD466" s="4">
        <f t="shared" si="36"/>
        <v>2462249.923331</v>
      </c>
      <c r="BG466" s="4">
        <f t="shared" si="37"/>
        <v>1710996.9397240249</v>
      </c>
      <c r="BJ466" s="52"/>
      <c r="BK466" s="4">
        <f t="shared" si="39"/>
        <v>4577790.578777</v>
      </c>
      <c r="BL466" s="4">
        <f t="shared" si="40"/>
        <v>3884928.3138978337</v>
      </c>
    </row>
    <row r="467" spans="1:64" ht="12.75">
      <c r="A467" s="3" t="s">
        <v>1100</v>
      </c>
      <c r="B467" s="3" t="s">
        <v>466</v>
      </c>
      <c r="C467" s="3" t="s">
        <v>1351</v>
      </c>
      <c r="D467" s="3"/>
      <c r="E467" s="4"/>
      <c r="F467" s="4">
        <v>2475454.374946</v>
      </c>
      <c r="G467" s="4">
        <f t="shared" si="30"/>
        <v>2543779.0179912187</v>
      </c>
      <c r="H467" s="4"/>
      <c r="I467" s="4"/>
      <c r="J467" s="4">
        <v>111263.236065</v>
      </c>
      <c r="K467" s="4">
        <f t="shared" si="31"/>
        <v>114334.19587146497</v>
      </c>
      <c r="L467" s="4"/>
      <c r="M467" s="4"/>
      <c r="N467" s="4"/>
      <c r="O467" s="4"/>
      <c r="P467" s="4"/>
      <c r="Q467" s="4"/>
      <c r="R467" s="4"/>
      <c r="S467" s="4"/>
      <c r="T467" s="4">
        <v>43118.342591</v>
      </c>
      <c r="U467" s="4">
        <f t="shared" si="32"/>
        <v>44308.44546506157</v>
      </c>
      <c r="V467" s="4"/>
      <c r="W467" s="4"/>
      <c r="X467" s="4"/>
      <c r="Y467" s="4"/>
      <c r="Z467" s="13">
        <f t="shared" si="33"/>
        <v>2629835.9536019997</v>
      </c>
      <c r="AC467" s="13">
        <f t="shared" si="34"/>
        <v>2702421.659327745</v>
      </c>
      <c r="AF467" s="51"/>
      <c r="AG467" s="4"/>
      <c r="AH467" s="4"/>
      <c r="AI467" s="4">
        <v>2734829.543617</v>
      </c>
      <c r="AJ467" s="4">
        <f t="shared" si="35"/>
        <v>1816525.3237213746</v>
      </c>
      <c r="AK467" s="4"/>
      <c r="AL467" s="4"/>
      <c r="AM467" s="4">
        <v>160701.461142</v>
      </c>
      <c r="AN467" s="4">
        <f t="shared" si="17"/>
        <v>157539.45471664757</v>
      </c>
      <c r="AO467" s="4"/>
      <c r="AP467" s="4"/>
      <c r="AQ467" s="4"/>
      <c r="AR467" s="4"/>
      <c r="AS467" s="4">
        <v>61166.807772</v>
      </c>
      <c r="AT467" s="4">
        <f t="shared" si="29"/>
        <v>59941.42053722633</v>
      </c>
      <c r="AU467" s="4"/>
      <c r="AV467" s="4"/>
      <c r="AW467" s="4"/>
      <c r="AX467" s="4"/>
      <c r="AY467" s="4">
        <v>24227.235294</v>
      </c>
      <c r="AZ467" s="4">
        <f>AY467/$AY$680*$AZ$680</f>
        <v>24227.235293984697</v>
      </c>
      <c r="BA467" s="4">
        <v>113194</v>
      </c>
      <c r="BB467" s="4">
        <f t="shared" si="41"/>
        <v>113194.00000000001</v>
      </c>
      <c r="BC467" s="4">
        <v>7704.338858</v>
      </c>
      <c r="BD467" s="4">
        <f t="shared" si="36"/>
        <v>3101823.3866829993</v>
      </c>
      <c r="BG467" s="4">
        <f t="shared" si="37"/>
        <v>2171427.434269233</v>
      </c>
      <c r="BJ467" s="52"/>
      <c r="BK467" s="4">
        <f t="shared" si="39"/>
        <v>5731659.340284999</v>
      </c>
      <c r="BL467" s="4">
        <f t="shared" si="40"/>
        <v>4873849.093596978</v>
      </c>
    </row>
    <row r="468" spans="1:64" ht="12.75">
      <c r="A468" s="3" t="s">
        <v>1101</v>
      </c>
      <c r="B468" s="3" t="s">
        <v>467</v>
      </c>
      <c r="C468" s="3" t="s">
        <v>1351</v>
      </c>
      <c r="D468" s="3"/>
      <c r="E468" s="4"/>
      <c r="F468" s="4">
        <v>4831400.451408</v>
      </c>
      <c r="G468" s="4">
        <f t="shared" si="30"/>
        <v>4964751.206967032</v>
      </c>
      <c r="H468" s="4"/>
      <c r="I468" s="4"/>
      <c r="J468" s="4">
        <v>165153.73144</v>
      </c>
      <c r="K468" s="4">
        <f t="shared" si="31"/>
        <v>169712.11468569003</v>
      </c>
      <c r="L468" s="4"/>
      <c r="M468" s="4"/>
      <c r="N468" s="4"/>
      <c r="O468" s="4"/>
      <c r="P468" s="4"/>
      <c r="Q468" s="4"/>
      <c r="R468" s="4"/>
      <c r="S468" s="4"/>
      <c r="T468" s="4">
        <v>81186.818556</v>
      </c>
      <c r="U468" s="4">
        <f t="shared" si="32"/>
        <v>83427.64369661146</v>
      </c>
      <c r="V468" s="4"/>
      <c r="W468" s="4"/>
      <c r="X468" s="4"/>
      <c r="Y468" s="4"/>
      <c r="Z468" s="13">
        <f t="shared" si="33"/>
        <v>5077741.0014039995</v>
      </c>
      <c r="AC468" s="13">
        <f t="shared" si="34"/>
        <v>5217890.965349333</v>
      </c>
      <c r="AF468" s="51"/>
      <c r="AG468" s="4"/>
      <c r="AH468" s="4"/>
      <c r="AI468" s="4">
        <v>5337628.851206</v>
      </c>
      <c r="AJ468" s="4">
        <f t="shared" si="35"/>
        <v>3545353.6764188907</v>
      </c>
      <c r="AK468" s="4"/>
      <c r="AL468" s="4"/>
      <c r="AM468" s="4">
        <v>238537.426146</v>
      </c>
      <c r="AN468" s="4">
        <f t="shared" si="17"/>
        <v>233843.89773125708</v>
      </c>
      <c r="AO468" s="4"/>
      <c r="AP468" s="4"/>
      <c r="AQ468" s="4"/>
      <c r="AR468" s="4"/>
      <c r="AS468" s="4">
        <v>115169.976995</v>
      </c>
      <c r="AT468" s="4">
        <f t="shared" si="29"/>
        <v>112862.71551153489</v>
      </c>
      <c r="AU468" s="4"/>
      <c r="AV468" s="4"/>
      <c r="AW468" s="4"/>
      <c r="AX468" s="4"/>
      <c r="AY468" s="4"/>
      <c r="AZ468" s="4"/>
      <c r="BA468" s="4">
        <v>161632</v>
      </c>
      <c r="BB468" s="4">
        <f t="shared" si="41"/>
        <v>161632</v>
      </c>
      <c r="BC468" s="4">
        <v>14875.694909</v>
      </c>
      <c r="BD468" s="4">
        <f t="shared" si="36"/>
        <v>5867843.949255999</v>
      </c>
      <c r="BG468" s="4">
        <f t="shared" si="37"/>
        <v>4053692.2896616827</v>
      </c>
      <c r="BJ468" s="52"/>
      <c r="BK468" s="4">
        <f t="shared" si="39"/>
        <v>10945584.950659998</v>
      </c>
      <c r="BL468" s="4">
        <f t="shared" si="40"/>
        <v>9271583.255011017</v>
      </c>
    </row>
    <row r="469" spans="1:64" ht="12.75">
      <c r="A469" s="3" t="s">
        <v>1102</v>
      </c>
      <c r="B469" s="3" t="s">
        <v>468</v>
      </c>
      <c r="C469" s="3" t="s">
        <v>1351</v>
      </c>
      <c r="D469" s="3"/>
      <c r="E469" s="4"/>
      <c r="F469" s="4">
        <v>2987685.332758</v>
      </c>
      <c r="G469" s="4">
        <f t="shared" si="30"/>
        <v>3070147.985254505</v>
      </c>
      <c r="H469" s="4"/>
      <c r="I469" s="4"/>
      <c r="J469" s="4">
        <v>88836.354402</v>
      </c>
      <c r="K469" s="4">
        <f t="shared" si="31"/>
        <v>91288.31322838216</v>
      </c>
      <c r="L469" s="4"/>
      <c r="M469" s="4"/>
      <c r="N469" s="4"/>
      <c r="O469" s="4"/>
      <c r="P469" s="4"/>
      <c r="Q469" s="4"/>
      <c r="R469" s="4"/>
      <c r="S469" s="4"/>
      <c r="T469" s="4">
        <v>28944.178682</v>
      </c>
      <c r="U469" s="4">
        <f t="shared" si="32"/>
        <v>29743.06259466667</v>
      </c>
      <c r="V469" s="4"/>
      <c r="W469" s="4"/>
      <c r="X469" s="4"/>
      <c r="Y469" s="4"/>
      <c r="Z469" s="13">
        <f t="shared" si="33"/>
        <v>3105465.865842</v>
      </c>
      <c r="AC469" s="13">
        <f t="shared" si="34"/>
        <v>3191179.361077554</v>
      </c>
      <c r="AF469" s="51"/>
      <c r="AG469" s="4"/>
      <c r="AH469" s="4"/>
      <c r="AI469" s="4">
        <v>3300731.452679</v>
      </c>
      <c r="AJ469" s="4">
        <f t="shared" si="35"/>
        <v>2192408.0367601644</v>
      </c>
      <c r="AK469" s="4"/>
      <c r="AL469" s="4"/>
      <c r="AM469" s="4">
        <v>128309.515882</v>
      </c>
      <c r="AN469" s="4">
        <f t="shared" si="17"/>
        <v>125784.8623364156</v>
      </c>
      <c r="AO469" s="4"/>
      <c r="AP469" s="4"/>
      <c r="AQ469" s="4"/>
      <c r="AR469" s="4"/>
      <c r="AS469" s="4">
        <v>41059.625839</v>
      </c>
      <c r="AT469" s="4">
        <f t="shared" si="29"/>
        <v>40237.05648806641</v>
      </c>
      <c r="AU469" s="4"/>
      <c r="AV469" s="4"/>
      <c r="AW469" s="4"/>
      <c r="AX469" s="4"/>
      <c r="AY469" s="4">
        <v>2595.176471</v>
      </c>
      <c r="AZ469" s="4">
        <f>AY469/$AY$680*$AZ$680</f>
        <v>2595.1764709983613</v>
      </c>
      <c r="BA469" s="4">
        <v>88257</v>
      </c>
      <c r="BB469" s="4">
        <f t="shared" si="41"/>
        <v>88257</v>
      </c>
      <c r="BC469" s="4">
        <v>9097.739085</v>
      </c>
      <c r="BD469" s="4">
        <f t="shared" si="36"/>
        <v>3570050.509956</v>
      </c>
      <c r="BG469" s="4">
        <f t="shared" si="37"/>
        <v>2449282.132055645</v>
      </c>
      <c r="BJ469" s="52"/>
      <c r="BK469" s="4">
        <f t="shared" si="39"/>
        <v>6675516.375798</v>
      </c>
      <c r="BL469" s="4">
        <f t="shared" si="40"/>
        <v>5640461.4931331985</v>
      </c>
    </row>
    <row r="470" spans="1:64" ht="12.75">
      <c r="A470" s="3" t="s">
        <v>1103</v>
      </c>
      <c r="B470" s="3" t="s">
        <v>469</v>
      </c>
      <c r="C470" s="3" t="s">
        <v>1351</v>
      </c>
      <c r="D470" s="3"/>
      <c r="E470" s="4"/>
      <c r="F470" s="4">
        <v>1399894.626473</v>
      </c>
      <c r="G470" s="4">
        <f t="shared" si="30"/>
        <v>1438532.907033826</v>
      </c>
      <c r="H470" s="4"/>
      <c r="I470" s="4"/>
      <c r="J470" s="4">
        <v>57463.971444</v>
      </c>
      <c r="K470" s="4">
        <f t="shared" si="31"/>
        <v>59050.025857528664</v>
      </c>
      <c r="L470" s="4"/>
      <c r="M470" s="4"/>
      <c r="N470" s="4"/>
      <c r="O470" s="4"/>
      <c r="P470" s="4"/>
      <c r="Q470" s="4"/>
      <c r="R470" s="4"/>
      <c r="S470" s="4"/>
      <c r="T470" s="4">
        <v>20364.007684</v>
      </c>
      <c r="U470" s="4">
        <f t="shared" si="32"/>
        <v>20926.071590352443</v>
      </c>
      <c r="V470" s="4"/>
      <c r="W470" s="4"/>
      <c r="X470" s="4"/>
      <c r="Y470" s="4"/>
      <c r="Z470" s="13">
        <f t="shared" si="33"/>
        <v>1477722.6056010001</v>
      </c>
      <c r="AC470" s="13">
        <f t="shared" si="34"/>
        <v>1518509.004481707</v>
      </c>
      <c r="AF470" s="51"/>
      <c r="AG470" s="4"/>
      <c r="AH470" s="4"/>
      <c r="AI470" s="4">
        <v>1546573.922418</v>
      </c>
      <c r="AJ470" s="4">
        <f t="shared" si="35"/>
        <v>1027263.5461454688</v>
      </c>
      <c r="AK470" s="4"/>
      <c r="AL470" s="4"/>
      <c r="AM470" s="4">
        <v>82997.263972</v>
      </c>
      <c r="AN470" s="4">
        <f t="shared" si="17"/>
        <v>81364.18683566805</v>
      </c>
      <c r="AO470" s="4"/>
      <c r="AP470" s="4"/>
      <c r="AQ470" s="4"/>
      <c r="AR470" s="4"/>
      <c r="AS470" s="4">
        <v>28887.968986</v>
      </c>
      <c r="AT470" s="4">
        <f t="shared" si="29"/>
        <v>28309.240918876858</v>
      </c>
      <c r="AU470" s="4"/>
      <c r="AV470" s="4"/>
      <c r="AW470" s="4"/>
      <c r="AX470" s="4"/>
      <c r="AY470" s="4"/>
      <c r="AZ470" s="4"/>
      <c r="BA470" s="4">
        <v>56708</v>
      </c>
      <c r="BB470" s="4">
        <f t="shared" si="41"/>
        <v>56708</v>
      </c>
      <c r="BC470" s="4">
        <v>4329.120102</v>
      </c>
      <c r="BD470" s="4">
        <f t="shared" si="36"/>
        <v>1719496.2754779998</v>
      </c>
      <c r="BG470" s="4">
        <f t="shared" si="37"/>
        <v>1193644.9739000138</v>
      </c>
      <c r="BJ470" s="52"/>
      <c r="BK470" s="4">
        <f t="shared" si="39"/>
        <v>3197218.881079</v>
      </c>
      <c r="BL470" s="4">
        <f t="shared" si="40"/>
        <v>2712153.978381721</v>
      </c>
    </row>
    <row r="471" spans="1:64" ht="12.75">
      <c r="A471" s="3" t="s">
        <v>1104</v>
      </c>
      <c r="B471" s="3" t="s">
        <v>470</v>
      </c>
      <c r="C471" s="3" t="s">
        <v>1351</v>
      </c>
      <c r="D471" s="3"/>
      <c r="E471" s="4"/>
      <c r="F471" s="4">
        <v>1906091.519687</v>
      </c>
      <c r="G471" s="4">
        <f t="shared" si="30"/>
        <v>1958701.2643917366</v>
      </c>
      <c r="H471" s="4"/>
      <c r="I471" s="4"/>
      <c r="J471" s="4">
        <v>74936.697317</v>
      </c>
      <c r="K471" s="4">
        <f t="shared" si="31"/>
        <v>77005.01380345647</v>
      </c>
      <c r="L471" s="4"/>
      <c r="M471" s="4"/>
      <c r="N471" s="4"/>
      <c r="O471" s="4"/>
      <c r="P471" s="4"/>
      <c r="Q471" s="4"/>
      <c r="R471" s="4"/>
      <c r="S471" s="4"/>
      <c r="T471" s="4">
        <v>34613.925701</v>
      </c>
      <c r="U471" s="4">
        <f t="shared" si="32"/>
        <v>35569.29944646284</v>
      </c>
      <c r="V471" s="4"/>
      <c r="W471" s="4"/>
      <c r="X471" s="4"/>
      <c r="Y471" s="4"/>
      <c r="Z471" s="13">
        <f t="shared" si="33"/>
        <v>2015642.142705</v>
      </c>
      <c r="AC471" s="13">
        <f t="shared" si="34"/>
        <v>2071275.577641656</v>
      </c>
      <c r="AF471" s="51"/>
      <c r="AG471" s="4"/>
      <c r="AH471" s="4"/>
      <c r="AI471" s="4">
        <v>2105809.524763</v>
      </c>
      <c r="AJ471" s="4">
        <f t="shared" si="35"/>
        <v>1398718.3726289934</v>
      </c>
      <c r="AK471" s="4"/>
      <c r="AL471" s="4"/>
      <c r="AM471" s="4">
        <v>108233.745287</v>
      </c>
      <c r="AN471" s="4">
        <f t="shared" si="17"/>
        <v>106104.10815983634</v>
      </c>
      <c r="AO471" s="4"/>
      <c r="AP471" s="4"/>
      <c r="AQ471" s="4"/>
      <c r="AR471" s="4"/>
      <c r="AS471" s="4">
        <v>49102.614164</v>
      </c>
      <c r="AT471" s="4">
        <f t="shared" si="29"/>
        <v>48118.91534461963</v>
      </c>
      <c r="AU471" s="4"/>
      <c r="AV471" s="4"/>
      <c r="AW471" s="4"/>
      <c r="AX471" s="4"/>
      <c r="AY471" s="4"/>
      <c r="AZ471" s="4"/>
      <c r="BA471" s="4"/>
      <c r="BB471" s="4"/>
      <c r="BC471" s="4">
        <v>5905.003338</v>
      </c>
      <c r="BD471" s="4">
        <f t="shared" si="36"/>
        <v>2269050.887552</v>
      </c>
      <c r="BG471" s="4">
        <f t="shared" si="37"/>
        <v>1552941.3961334494</v>
      </c>
      <c r="BJ471" s="52"/>
      <c r="BK471" s="4">
        <f t="shared" si="39"/>
        <v>4284693.030257</v>
      </c>
      <c r="BL471" s="4">
        <f t="shared" si="40"/>
        <v>3624216.9737751056</v>
      </c>
    </row>
    <row r="472" spans="1:64" ht="12.75">
      <c r="A472" s="3" t="s">
        <v>1105</v>
      </c>
      <c r="B472" s="3" t="s">
        <v>471</v>
      </c>
      <c r="C472" s="3" t="s">
        <v>1351</v>
      </c>
      <c r="D472" s="3"/>
      <c r="E472" s="4"/>
      <c r="F472" s="4">
        <v>2900626.370476</v>
      </c>
      <c r="G472" s="4">
        <f t="shared" si="30"/>
        <v>2980686.1216780976</v>
      </c>
      <c r="H472" s="4"/>
      <c r="I472" s="4"/>
      <c r="J472" s="4">
        <v>108556.452163</v>
      </c>
      <c r="K472" s="4">
        <f aca="true" t="shared" si="42" ref="K472:K535">J472*RPI_inc</f>
        <v>111552.70243501486</v>
      </c>
      <c r="L472" s="4"/>
      <c r="M472" s="4"/>
      <c r="N472" s="4"/>
      <c r="O472" s="4"/>
      <c r="P472" s="4"/>
      <c r="Q472" s="4"/>
      <c r="R472" s="4"/>
      <c r="S472" s="4"/>
      <c r="T472" s="4">
        <v>26109.101532</v>
      </c>
      <c r="U472" s="4">
        <f t="shared" si="32"/>
        <v>26829.734907617836</v>
      </c>
      <c r="V472" s="4"/>
      <c r="W472" s="4"/>
      <c r="X472" s="4"/>
      <c r="Y472" s="4"/>
      <c r="Z472" s="13">
        <f t="shared" si="33"/>
        <v>3035291.9241710003</v>
      </c>
      <c r="AC472" s="13">
        <f t="shared" si="34"/>
        <v>3119068.55902073</v>
      </c>
      <c r="AF472" s="51"/>
      <c r="AG472" s="4"/>
      <c r="AH472" s="4"/>
      <c r="AI472" s="4">
        <v>3204550.555752</v>
      </c>
      <c r="AJ472" s="4">
        <f t="shared" si="35"/>
        <v>2128522.8723871564</v>
      </c>
      <c r="AK472" s="4"/>
      <c r="AL472" s="4"/>
      <c r="AM472" s="4">
        <v>156791.956589</v>
      </c>
      <c r="AN472" s="4">
        <f aca="true" t="shared" si="43" ref="AN472:AN535">AM472/$AM$680*$AN$680</f>
        <v>153706.8746572314</v>
      </c>
      <c r="AO472" s="4"/>
      <c r="AP472" s="4"/>
      <c r="AQ472" s="4"/>
      <c r="AR472" s="4"/>
      <c r="AS472" s="4">
        <v>37037.842797</v>
      </c>
      <c r="AT472" s="4">
        <f t="shared" si="29"/>
        <v>36295.84396756666</v>
      </c>
      <c r="AU472" s="4"/>
      <c r="AV472" s="4"/>
      <c r="AW472" s="4"/>
      <c r="AX472" s="4"/>
      <c r="AY472" s="4"/>
      <c r="AZ472" s="4"/>
      <c r="BA472" s="4"/>
      <c r="BB472" s="4"/>
      <c r="BC472" s="4">
        <v>8892.158267</v>
      </c>
      <c r="BD472" s="4">
        <f t="shared" si="36"/>
        <v>3407272.513405</v>
      </c>
      <c r="BG472" s="4">
        <f t="shared" si="37"/>
        <v>2318525.5910119545</v>
      </c>
      <c r="BJ472" s="52"/>
      <c r="BK472" s="4">
        <f t="shared" si="39"/>
        <v>6442564.437576</v>
      </c>
      <c r="BL472" s="4">
        <f t="shared" si="40"/>
        <v>5437594.150032684</v>
      </c>
    </row>
    <row r="473" spans="1:64" ht="12.75">
      <c r="A473" s="3" t="s">
        <v>1106</v>
      </c>
      <c r="B473" s="3" t="s">
        <v>472</v>
      </c>
      <c r="C473" s="3" t="s">
        <v>1351</v>
      </c>
      <c r="D473" s="3"/>
      <c r="E473" s="4"/>
      <c r="F473" s="4">
        <v>3664829.485302</v>
      </c>
      <c r="G473" s="4">
        <f t="shared" si="30"/>
        <v>3765981.8914780635</v>
      </c>
      <c r="H473" s="4"/>
      <c r="I473" s="4"/>
      <c r="J473" s="4">
        <v>108752.761197</v>
      </c>
      <c r="K473" s="4">
        <f t="shared" si="42"/>
        <v>111754.42976507006</v>
      </c>
      <c r="L473" s="4"/>
      <c r="M473" s="4"/>
      <c r="N473" s="4"/>
      <c r="O473" s="4"/>
      <c r="P473" s="4"/>
      <c r="Q473" s="4"/>
      <c r="R473" s="4"/>
      <c r="S473" s="4"/>
      <c r="T473" s="4">
        <v>79971.901857</v>
      </c>
      <c r="U473" s="4">
        <f t="shared" si="32"/>
        <v>82179.19426494268</v>
      </c>
      <c r="V473" s="4"/>
      <c r="W473" s="4"/>
      <c r="X473" s="4"/>
      <c r="Y473" s="4"/>
      <c r="Z473" s="13">
        <f t="shared" si="33"/>
        <v>3853554.1483559995</v>
      </c>
      <c r="AC473" s="13">
        <f t="shared" si="34"/>
        <v>3959915.515508076</v>
      </c>
      <c r="AF473" s="51"/>
      <c r="AG473" s="4"/>
      <c r="AH473" s="4"/>
      <c r="AI473" s="4">
        <v>4048825.965108</v>
      </c>
      <c r="AJ473" s="4">
        <f t="shared" si="35"/>
        <v>2689306.5105739995</v>
      </c>
      <c r="AK473" s="4"/>
      <c r="AL473" s="4"/>
      <c r="AM473" s="4">
        <v>157075.492731</v>
      </c>
      <c r="AN473" s="4">
        <f t="shared" si="43"/>
        <v>153984.8318636296</v>
      </c>
      <c r="AO473" s="4"/>
      <c r="AP473" s="4"/>
      <c r="AQ473" s="4"/>
      <c r="AR473" s="4"/>
      <c r="AS473" s="4">
        <v>113446.520765</v>
      </c>
      <c r="AT473" s="4">
        <f t="shared" si="29"/>
        <v>111173.78619802535</v>
      </c>
      <c r="AU473" s="4"/>
      <c r="AV473" s="4"/>
      <c r="AW473" s="4"/>
      <c r="AX473" s="4"/>
      <c r="AY473" s="4"/>
      <c r="AZ473" s="4"/>
      <c r="BA473" s="4">
        <v>106919</v>
      </c>
      <c r="BB473" s="4">
        <f>BA473/$BA$680*$BB$680</f>
        <v>106919</v>
      </c>
      <c r="BC473" s="4">
        <v>11289.330395</v>
      </c>
      <c r="BD473" s="4">
        <f t="shared" si="36"/>
        <v>4437556.308999</v>
      </c>
      <c r="BG473" s="4">
        <f t="shared" si="37"/>
        <v>3061384.1286356547</v>
      </c>
      <c r="BJ473" s="52"/>
      <c r="BK473" s="4">
        <f t="shared" si="39"/>
        <v>8291110.457355</v>
      </c>
      <c r="BL473" s="4">
        <f t="shared" si="40"/>
        <v>7021299.64414373</v>
      </c>
    </row>
    <row r="474" spans="1:64" ht="12.75">
      <c r="A474" s="3" t="s">
        <v>1107</v>
      </c>
      <c r="B474" s="3" t="s">
        <v>473</v>
      </c>
      <c r="C474" s="3" t="s">
        <v>1351</v>
      </c>
      <c r="D474" s="3"/>
      <c r="E474" s="4"/>
      <c r="F474" s="4">
        <v>2837272.111552</v>
      </c>
      <c r="G474" s="4">
        <f t="shared" si="30"/>
        <v>2915583.2314037536</v>
      </c>
      <c r="H474" s="4"/>
      <c r="I474" s="4"/>
      <c r="J474" s="4">
        <v>82720.635614</v>
      </c>
      <c r="K474" s="4">
        <f t="shared" si="42"/>
        <v>85003.79540801699</v>
      </c>
      <c r="L474" s="4"/>
      <c r="M474" s="4"/>
      <c r="N474" s="4"/>
      <c r="O474" s="4"/>
      <c r="P474" s="4"/>
      <c r="Q474" s="4"/>
      <c r="R474" s="4"/>
      <c r="S474" s="4"/>
      <c r="T474" s="4">
        <v>45953.41974</v>
      </c>
      <c r="U474" s="4">
        <f t="shared" si="32"/>
        <v>47221.7731510828</v>
      </c>
      <c r="V474" s="4"/>
      <c r="W474" s="4"/>
      <c r="X474" s="4"/>
      <c r="Y474" s="4"/>
      <c r="Z474" s="13">
        <f t="shared" si="33"/>
        <v>2965946.1669059996</v>
      </c>
      <c r="AC474" s="13">
        <f t="shared" si="34"/>
        <v>3047808.7999628535</v>
      </c>
      <c r="AF474" s="51"/>
      <c r="AG474" s="4"/>
      <c r="AH474" s="4"/>
      <c r="AI474" s="4">
        <v>3134558.11284</v>
      </c>
      <c r="AJ474" s="4">
        <f t="shared" si="35"/>
        <v>2082032.572720942</v>
      </c>
      <c r="AK474" s="4"/>
      <c r="AL474" s="4"/>
      <c r="AM474" s="4">
        <v>119476.36506</v>
      </c>
      <c r="AN474" s="4">
        <f t="shared" si="43"/>
        <v>117125.51503466231</v>
      </c>
      <c r="AO474" s="4"/>
      <c r="AP474" s="4"/>
      <c r="AQ474" s="4"/>
      <c r="AR474" s="4"/>
      <c r="AS474" s="4">
        <v>65188.590814</v>
      </c>
      <c r="AT474" s="4">
        <f t="shared" si="29"/>
        <v>63882.63305772607</v>
      </c>
      <c r="AU474" s="4"/>
      <c r="AV474" s="4"/>
      <c r="AW474" s="4"/>
      <c r="AX474" s="4"/>
      <c r="AY474" s="4"/>
      <c r="AZ474" s="4"/>
      <c r="BA474" s="4">
        <v>82083</v>
      </c>
      <c r="BB474" s="4">
        <f>BA474/$BA$680*$BB$680</f>
        <v>82083</v>
      </c>
      <c r="BC474" s="4">
        <v>8689.003689</v>
      </c>
      <c r="BD474" s="4">
        <f t="shared" si="36"/>
        <v>3409995.072403</v>
      </c>
      <c r="BG474" s="4">
        <f t="shared" si="37"/>
        <v>2345123.7208133303</v>
      </c>
      <c r="BJ474" s="52"/>
      <c r="BK474" s="4">
        <f t="shared" si="39"/>
        <v>6375941.239309</v>
      </c>
      <c r="BL474" s="4">
        <f t="shared" si="40"/>
        <v>5392932.520776184</v>
      </c>
    </row>
    <row r="475" spans="1:64" ht="12.75">
      <c r="A475" s="3" t="s">
        <v>1108</v>
      </c>
      <c r="B475" s="3" t="s">
        <v>474</v>
      </c>
      <c r="C475" s="3" t="s">
        <v>1351</v>
      </c>
      <c r="D475" s="3"/>
      <c r="E475" s="4"/>
      <c r="F475" s="4">
        <v>2635032.794265</v>
      </c>
      <c r="G475" s="4">
        <f t="shared" si="30"/>
        <v>2707761.937206497</v>
      </c>
      <c r="H475" s="4"/>
      <c r="I475" s="4"/>
      <c r="J475" s="4">
        <v>73397.178336</v>
      </c>
      <c r="K475" s="4">
        <f t="shared" si="42"/>
        <v>75423.00279113375</v>
      </c>
      <c r="L475" s="4"/>
      <c r="M475" s="4"/>
      <c r="N475" s="4"/>
      <c r="O475" s="4"/>
      <c r="P475" s="4"/>
      <c r="Q475" s="4"/>
      <c r="R475" s="4"/>
      <c r="S475" s="4"/>
      <c r="T475" s="4">
        <v>68632.407818</v>
      </c>
      <c r="U475" s="4">
        <f t="shared" si="32"/>
        <v>70526.72056032272</v>
      </c>
      <c r="V475" s="4"/>
      <c r="W475" s="4"/>
      <c r="X475" s="4"/>
      <c r="Y475" s="4"/>
      <c r="Z475" s="13">
        <f t="shared" si="33"/>
        <v>2777062.380419</v>
      </c>
      <c r="AC475" s="13">
        <f t="shared" si="34"/>
        <v>2853711.660557953</v>
      </c>
      <c r="AF475" s="51"/>
      <c r="AG475" s="4"/>
      <c r="AH475" s="4"/>
      <c r="AI475" s="4">
        <v>2911128.400139</v>
      </c>
      <c r="AJ475" s="4">
        <f t="shared" si="35"/>
        <v>1933626.3467678712</v>
      </c>
      <c r="AK475" s="4"/>
      <c r="AL475" s="4"/>
      <c r="AM475" s="4">
        <v>106010.163101</v>
      </c>
      <c r="AN475" s="4">
        <f t="shared" si="43"/>
        <v>103924.27779232925</v>
      </c>
      <c r="AO475" s="4"/>
      <c r="AP475" s="4"/>
      <c r="AQ475" s="4"/>
      <c r="AR475" s="4"/>
      <c r="AS475" s="4">
        <v>97360.544115</v>
      </c>
      <c r="AT475" s="4">
        <f t="shared" si="29"/>
        <v>95410.06848491893</v>
      </c>
      <c r="AU475" s="4"/>
      <c r="AV475" s="4"/>
      <c r="AW475" s="4"/>
      <c r="AX475" s="4"/>
      <c r="AY475" s="4"/>
      <c r="AZ475" s="4"/>
      <c r="BA475" s="4"/>
      <c r="BB475" s="4"/>
      <c r="BC475" s="4">
        <v>8135.651799</v>
      </c>
      <c r="BD475" s="4">
        <f t="shared" si="36"/>
        <v>3122634.7591539994</v>
      </c>
      <c r="BG475" s="4">
        <f t="shared" si="37"/>
        <v>2132960.6930451193</v>
      </c>
      <c r="BJ475" s="52"/>
      <c r="BK475" s="4">
        <f t="shared" si="39"/>
        <v>5899697.139572999</v>
      </c>
      <c r="BL475" s="4">
        <f t="shared" si="40"/>
        <v>4986672.353603072</v>
      </c>
    </row>
    <row r="476" spans="1:64" ht="12.75">
      <c r="A476" s="3" t="s">
        <v>1109</v>
      </c>
      <c r="B476" s="3" t="s">
        <v>475</v>
      </c>
      <c r="C476" s="3" t="s">
        <v>1351</v>
      </c>
      <c r="D476" s="3"/>
      <c r="E476" s="4"/>
      <c r="F476" s="4">
        <v>1295696.9837</v>
      </c>
      <c r="G476" s="4">
        <f t="shared" si="30"/>
        <v>1331459.320829724</v>
      </c>
      <c r="H476" s="4"/>
      <c r="I476" s="4"/>
      <c r="J476" s="4">
        <v>43028.740957</v>
      </c>
      <c r="K476" s="4">
        <f t="shared" si="42"/>
        <v>44216.370749868365</v>
      </c>
      <c r="L476" s="4"/>
      <c r="M476" s="4"/>
      <c r="N476" s="4"/>
      <c r="O476" s="4"/>
      <c r="P476" s="4"/>
      <c r="Q476" s="4"/>
      <c r="R476" s="4"/>
      <c r="S476" s="4"/>
      <c r="T476" s="4">
        <v>26109.101532</v>
      </c>
      <c r="U476" s="4">
        <f t="shared" si="32"/>
        <v>26829.734907617836</v>
      </c>
      <c r="V476" s="4"/>
      <c r="W476" s="4"/>
      <c r="X476" s="4"/>
      <c r="Y476" s="4"/>
      <c r="Z476" s="13">
        <f t="shared" si="33"/>
        <v>1364834.8261890002</v>
      </c>
      <c r="AC476" s="13">
        <f t="shared" si="34"/>
        <v>1402505.4264872102</v>
      </c>
      <c r="AF476" s="51"/>
      <c r="AG476" s="4"/>
      <c r="AH476" s="4"/>
      <c r="AI476" s="4">
        <v>1431458.574418</v>
      </c>
      <c r="AJ476" s="4">
        <f t="shared" si="35"/>
        <v>950801.7625293549</v>
      </c>
      <c r="AK476" s="4"/>
      <c r="AL476" s="4"/>
      <c r="AM476" s="4">
        <v>62147.945606</v>
      </c>
      <c r="AN476" s="4">
        <f t="shared" si="43"/>
        <v>60925.105428118964</v>
      </c>
      <c r="AO476" s="4"/>
      <c r="AP476" s="4"/>
      <c r="AQ476" s="4"/>
      <c r="AR476" s="4"/>
      <c r="AS476" s="4">
        <v>37037.842797</v>
      </c>
      <c r="AT476" s="4">
        <f t="shared" si="29"/>
        <v>36295.84396756666</v>
      </c>
      <c r="AU476" s="4"/>
      <c r="AV476" s="4"/>
      <c r="AW476" s="4"/>
      <c r="AX476" s="4"/>
      <c r="AY476" s="4">
        <v>3614.470588</v>
      </c>
      <c r="AZ476" s="4">
        <f>AY476/$AY$680*$AZ$680</f>
        <v>3614.4705879977173</v>
      </c>
      <c r="BA476" s="4"/>
      <c r="BB476" s="4"/>
      <c r="BC476" s="4">
        <v>3998.405289</v>
      </c>
      <c r="BD476" s="4">
        <f t="shared" si="36"/>
        <v>1538257.2386979999</v>
      </c>
      <c r="BG476" s="4">
        <f t="shared" si="37"/>
        <v>1051637.1825130382</v>
      </c>
      <c r="BJ476" s="52"/>
      <c r="BK476" s="4">
        <f t="shared" si="39"/>
        <v>2903092.0648870002</v>
      </c>
      <c r="BL476" s="4">
        <f t="shared" si="40"/>
        <v>2454142.6090002484</v>
      </c>
    </row>
    <row r="477" spans="1:64" ht="12.75">
      <c r="A477" s="3" t="s">
        <v>1110</v>
      </c>
      <c r="B477" s="3" t="s">
        <v>476</v>
      </c>
      <c r="C477" s="3" t="s">
        <v>1351</v>
      </c>
      <c r="D477" s="3"/>
      <c r="E477" s="4"/>
      <c r="F477" s="4">
        <v>1463046.1597</v>
      </c>
      <c r="G477" s="4">
        <f t="shared" si="30"/>
        <v>1503427.4762097665</v>
      </c>
      <c r="H477" s="4"/>
      <c r="I477" s="4"/>
      <c r="J477" s="4">
        <v>64281.433936</v>
      </c>
      <c r="K477" s="4">
        <f t="shared" si="42"/>
        <v>66055.65610408493</v>
      </c>
      <c r="L477" s="4"/>
      <c r="M477" s="4"/>
      <c r="N477" s="4"/>
      <c r="O477" s="4"/>
      <c r="P477" s="4"/>
      <c r="Q477" s="4"/>
      <c r="R477" s="4"/>
      <c r="S477" s="4"/>
      <c r="T477" s="4">
        <v>20364.007684</v>
      </c>
      <c r="U477" s="4">
        <f t="shared" si="32"/>
        <v>20926.071590352443</v>
      </c>
      <c r="V477" s="4"/>
      <c r="W477" s="4"/>
      <c r="X477" s="4"/>
      <c r="Y477" s="4"/>
      <c r="Z477" s="13">
        <f t="shared" si="33"/>
        <v>1547691.6013200001</v>
      </c>
      <c r="AC477" s="13">
        <f t="shared" si="34"/>
        <v>1590409.2039042038</v>
      </c>
      <c r="AF477" s="51"/>
      <c r="AG477" s="4"/>
      <c r="AH477" s="4"/>
      <c r="AI477" s="4">
        <v>1616342.398276</v>
      </c>
      <c r="AJ477" s="4">
        <f t="shared" si="35"/>
        <v>1073605.0826735126</v>
      </c>
      <c r="AK477" s="4"/>
      <c r="AL477" s="4"/>
      <c r="AM477" s="4">
        <v>92843.968262</v>
      </c>
      <c r="AN477" s="4">
        <f t="shared" si="43"/>
        <v>91017.14464687272</v>
      </c>
      <c r="AO477" s="4"/>
      <c r="AP477" s="4"/>
      <c r="AQ477" s="4"/>
      <c r="AR477" s="4"/>
      <c r="AS477" s="4">
        <v>28887.968986</v>
      </c>
      <c r="AT477" s="4">
        <f t="shared" si="29"/>
        <v>28309.240918876858</v>
      </c>
      <c r="AU477" s="4"/>
      <c r="AV477" s="4"/>
      <c r="AW477" s="4"/>
      <c r="AX477" s="4"/>
      <c r="AY477" s="4"/>
      <c r="AZ477" s="4"/>
      <c r="BA477" s="4"/>
      <c r="BB477" s="4"/>
      <c r="BC477" s="4">
        <v>4534.100512</v>
      </c>
      <c r="BD477" s="4">
        <f t="shared" si="36"/>
        <v>1742608.436036</v>
      </c>
      <c r="BG477" s="4">
        <f t="shared" si="37"/>
        <v>1192931.4682392622</v>
      </c>
      <c r="BJ477" s="52"/>
      <c r="BK477" s="4">
        <f t="shared" si="39"/>
        <v>3290300.0373560004</v>
      </c>
      <c r="BL477" s="4">
        <f t="shared" si="40"/>
        <v>2783340.672143466</v>
      </c>
    </row>
    <row r="478" spans="1:64" ht="12.75">
      <c r="A478" s="3" t="s">
        <v>1111</v>
      </c>
      <c r="B478" s="3" t="s">
        <v>477</v>
      </c>
      <c r="C478" s="3" t="s">
        <v>1351</v>
      </c>
      <c r="D478" s="3"/>
      <c r="E478" s="4"/>
      <c r="F478" s="4">
        <v>4392596.216652</v>
      </c>
      <c r="G478" s="4">
        <f t="shared" si="30"/>
        <v>4513835.602674242</v>
      </c>
      <c r="H478" s="4"/>
      <c r="I478" s="4"/>
      <c r="J478" s="4">
        <v>78278.430978</v>
      </c>
      <c r="K478" s="4">
        <f t="shared" si="42"/>
        <v>80438.98215149045</v>
      </c>
      <c r="L478" s="4"/>
      <c r="M478" s="4"/>
      <c r="N478" s="4"/>
      <c r="O478" s="4"/>
      <c r="P478" s="4"/>
      <c r="Q478" s="4"/>
      <c r="R478" s="4"/>
      <c r="S478" s="4"/>
      <c r="T478" s="4">
        <v>34613.925701</v>
      </c>
      <c r="U478" s="4">
        <f t="shared" si="32"/>
        <v>35569.29944646284</v>
      </c>
      <c r="V478" s="4"/>
      <c r="W478" s="4"/>
      <c r="X478" s="4"/>
      <c r="Y478" s="4"/>
      <c r="Z478" s="13">
        <f t="shared" si="33"/>
        <v>4505488.573331</v>
      </c>
      <c r="AC478" s="13">
        <f t="shared" si="34"/>
        <v>4629843.884272195</v>
      </c>
      <c r="AF478" s="51"/>
      <c r="AG478" s="4"/>
      <c r="AH478" s="4"/>
      <c r="AI478" s="4">
        <v>4852847.230013</v>
      </c>
      <c r="AJ478" s="4">
        <f t="shared" si="35"/>
        <v>3223352.587383152</v>
      </c>
      <c r="AK478" s="4"/>
      <c r="AL478" s="4"/>
      <c r="AM478" s="4">
        <v>113060.330429</v>
      </c>
      <c r="AN478" s="4">
        <f t="shared" si="43"/>
        <v>110835.72407677103</v>
      </c>
      <c r="AO478" s="4"/>
      <c r="AP478" s="4"/>
      <c r="AQ478" s="4"/>
      <c r="AR478" s="4"/>
      <c r="AS478" s="4">
        <v>49102.614164</v>
      </c>
      <c r="AT478" s="4">
        <f t="shared" si="29"/>
        <v>48118.91534461963</v>
      </c>
      <c r="AU478" s="4"/>
      <c r="AV478" s="4"/>
      <c r="AW478" s="4"/>
      <c r="AX478" s="4"/>
      <c r="AY478" s="4"/>
      <c r="AZ478" s="4"/>
      <c r="BA478" s="4">
        <v>76317</v>
      </c>
      <c r="BB478" s="4">
        <f aca="true" t="shared" si="44" ref="BB478:BB486">BA478/$BA$680*$BB$680</f>
        <v>76317</v>
      </c>
      <c r="BC478" s="4">
        <v>13199.230409</v>
      </c>
      <c r="BD478" s="4">
        <f t="shared" si="36"/>
        <v>5104526.405015</v>
      </c>
      <c r="BG478" s="4">
        <f t="shared" si="37"/>
        <v>3458624.226804543</v>
      </c>
      <c r="BJ478" s="52"/>
      <c r="BK478" s="4">
        <f t="shared" si="39"/>
        <v>9610014.978346001</v>
      </c>
      <c r="BL478" s="4">
        <f t="shared" si="40"/>
        <v>8088468.111076739</v>
      </c>
    </row>
    <row r="479" spans="1:64" ht="12.75">
      <c r="A479" s="3" t="s">
        <v>1112</v>
      </c>
      <c r="B479" s="3" t="s">
        <v>478</v>
      </c>
      <c r="C479" s="3" t="s">
        <v>1351</v>
      </c>
      <c r="D479" s="3"/>
      <c r="E479" s="4"/>
      <c r="F479" s="4">
        <v>1297742.864291</v>
      </c>
      <c r="G479" s="4">
        <f t="shared" si="30"/>
        <v>1333561.6694625136</v>
      </c>
      <c r="H479" s="4"/>
      <c r="I479" s="4"/>
      <c r="J479" s="4">
        <v>50106.048187</v>
      </c>
      <c r="K479" s="4">
        <f t="shared" si="42"/>
        <v>51489.017669868364</v>
      </c>
      <c r="L479" s="4"/>
      <c r="M479" s="4"/>
      <c r="N479" s="4"/>
      <c r="O479" s="4"/>
      <c r="P479" s="4"/>
      <c r="Q479" s="4"/>
      <c r="R479" s="4"/>
      <c r="S479" s="4"/>
      <c r="T479" s="4">
        <v>34613.925701</v>
      </c>
      <c r="U479" s="4">
        <f t="shared" si="32"/>
        <v>35569.29944646284</v>
      </c>
      <c r="V479" s="4"/>
      <c r="W479" s="4"/>
      <c r="X479" s="4"/>
      <c r="Y479" s="4"/>
      <c r="Z479" s="13">
        <f t="shared" si="33"/>
        <v>1382462.838179</v>
      </c>
      <c r="AC479" s="13">
        <f t="shared" si="34"/>
        <v>1420619.986578845</v>
      </c>
      <c r="AF479" s="51"/>
      <c r="AG479" s="4"/>
      <c r="AH479" s="4"/>
      <c r="AI479" s="4">
        <v>1433718.819948</v>
      </c>
      <c r="AJ479" s="4">
        <f t="shared" si="35"/>
        <v>952303.0602071775</v>
      </c>
      <c r="AK479" s="4"/>
      <c r="AL479" s="4"/>
      <c r="AM479" s="4">
        <v>72369.95292</v>
      </c>
      <c r="AN479" s="4">
        <f t="shared" si="43"/>
        <v>70945.98169715411</v>
      </c>
      <c r="AO479" s="4"/>
      <c r="AP479" s="4"/>
      <c r="AQ479" s="4"/>
      <c r="AR479" s="4"/>
      <c r="AS479" s="4">
        <v>49102.614164</v>
      </c>
      <c r="AT479" s="4">
        <f t="shared" si="29"/>
        <v>48118.91534461963</v>
      </c>
      <c r="AU479" s="4"/>
      <c r="AV479" s="4"/>
      <c r="AW479" s="4"/>
      <c r="AX479" s="4"/>
      <c r="AY479" s="4">
        <v>32777.235294</v>
      </c>
      <c r="AZ479" s="4">
        <f>AY479/$AY$680*$AZ$680</f>
        <v>32777.2352939793</v>
      </c>
      <c r="BA479" s="4">
        <v>50696</v>
      </c>
      <c r="BB479" s="4">
        <f t="shared" si="44"/>
        <v>50696.00000000001</v>
      </c>
      <c r="BC479" s="4">
        <v>4050.048121</v>
      </c>
      <c r="BD479" s="4">
        <f t="shared" si="36"/>
        <v>1642714.6704469998</v>
      </c>
      <c r="BG479" s="4">
        <f t="shared" si="37"/>
        <v>1154841.1925429306</v>
      </c>
      <c r="BJ479" s="52"/>
      <c r="BK479" s="4">
        <f t="shared" si="39"/>
        <v>3025177.508626</v>
      </c>
      <c r="BL479" s="4">
        <f t="shared" si="40"/>
        <v>2575461.1791217756</v>
      </c>
    </row>
    <row r="480" spans="1:64" ht="12.75">
      <c r="A480" s="3" t="s">
        <v>1113</v>
      </c>
      <c r="B480" s="3" t="s">
        <v>479</v>
      </c>
      <c r="C480" s="3" t="s">
        <v>1351</v>
      </c>
      <c r="D480" s="3"/>
      <c r="E480" s="4"/>
      <c r="F480" s="4">
        <v>2412510.273206</v>
      </c>
      <c r="G480" s="4">
        <f t="shared" si="30"/>
        <v>2479097.605587482</v>
      </c>
      <c r="H480" s="4"/>
      <c r="I480" s="4"/>
      <c r="J480" s="4">
        <v>80636.175788</v>
      </c>
      <c r="K480" s="4">
        <f t="shared" si="42"/>
        <v>82861.80272057749</v>
      </c>
      <c r="L480" s="4"/>
      <c r="M480" s="4"/>
      <c r="N480" s="4"/>
      <c r="O480" s="4"/>
      <c r="P480" s="4"/>
      <c r="Q480" s="4"/>
      <c r="R480" s="4"/>
      <c r="S480" s="4"/>
      <c r="T480" s="4">
        <v>37448.595571</v>
      </c>
      <c r="U480" s="4">
        <f t="shared" si="32"/>
        <v>38482.20861223779</v>
      </c>
      <c r="V480" s="4"/>
      <c r="W480" s="4"/>
      <c r="X480" s="4"/>
      <c r="Y480" s="4"/>
      <c r="Z480" s="13">
        <f t="shared" si="33"/>
        <v>2530595.0445650006</v>
      </c>
      <c r="AC480" s="13">
        <f t="shared" si="34"/>
        <v>2600441.616920297</v>
      </c>
      <c r="AF480" s="51"/>
      <c r="AG480" s="4"/>
      <c r="AH480" s="4"/>
      <c r="AI480" s="4">
        <v>2665290.233671</v>
      </c>
      <c r="AJ480" s="4">
        <f t="shared" si="35"/>
        <v>1770336.0035109634</v>
      </c>
      <c r="AK480" s="4"/>
      <c r="AL480" s="4"/>
      <c r="AM480" s="4">
        <v>116465.70537</v>
      </c>
      <c r="AN480" s="4">
        <f t="shared" si="43"/>
        <v>114174.09391795642</v>
      </c>
      <c r="AO480" s="4"/>
      <c r="AP480" s="4"/>
      <c r="AQ480" s="4"/>
      <c r="AR480" s="4"/>
      <c r="AS480" s="4">
        <v>53123.819447</v>
      </c>
      <c r="AT480" s="4">
        <f t="shared" si="29"/>
        <v>52059.561680673105</v>
      </c>
      <c r="AU480" s="4"/>
      <c r="AV480" s="4"/>
      <c r="AW480" s="4"/>
      <c r="AX480" s="4"/>
      <c r="AY480" s="4"/>
      <c r="AZ480" s="4"/>
      <c r="BA480" s="4">
        <v>78581</v>
      </c>
      <c r="BB480" s="4">
        <f t="shared" si="44"/>
        <v>78581</v>
      </c>
      <c r="BC480" s="4">
        <v>7413.603768</v>
      </c>
      <c r="BD480" s="4">
        <f t="shared" si="36"/>
        <v>2920874.3622560003</v>
      </c>
      <c r="BG480" s="4">
        <f t="shared" si="37"/>
        <v>2015150.659109593</v>
      </c>
      <c r="BJ480" s="52"/>
      <c r="BK480" s="4">
        <f t="shared" si="39"/>
        <v>5451469.406821001</v>
      </c>
      <c r="BL480" s="4">
        <f t="shared" si="40"/>
        <v>4615592.27602989</v>
      </c>
    </row>
    <row r="481" spans="1:64" ht="12.75">
      <c r="A481" s="3" t="s">
        <v>1114</v>
      </c>
      <c r="B481" s="3" t="s">
        <v>480</v>
      </c>
      <c r="C481" s="3" t="s">
        <v>1351</v>
      </c>
      <c r="D481" s="3"/>
      <c r="E481" s="4"/>
      <c r="F481" s="4">
        <v>1596725.373939</v>
      </c>
      <c r="G481" s="4">
        <f t="shared" si="30"/>
        <v>1640796.350289758</v>
      </c>
      <c r="H481" s="4"/>
      <c r="I481" s="4"/>
      <c r="J481" s="4">
        <v>55667.051406</v>
      </c>
      <c r="K481" s="4">
        <f t="shared" si="42"/>
        <v>57203.50930043312</v>
      </c>
      <c r="L481" s="4"/>
      <c r="M481" s="4"/>
      <c r="N481" s="4"/>
      <c r="O481" s="4"/>
      <c r="P481" s="4"/>
      <c r="Q481" s="4"/>
      <c r="R481" s="4"/>
      <c r="S481" s="4"/>
      <c r="T481" s="4">
        <v>20439.354513</v>
      </c>
      <c r="U481" s="4">
        <f t="shared" si="32"/>
        <v>21003.498055821656</v>
      </c>
      <c r="V481" s="4"/>
      <c r="W481" s="4"/>
      <c r="X481" s="4"/>
      <c r="Y481" s="4"/>
      <c r="Z481" s="13">
        <f t="shared" si="33"/>
        <v>1672831.779858</v>
      </c>
      <c r="AC481" s="13">
        <f t="shared" si="34"/>
        <v>1719003.357646013</v>
      </c>
      <c r="AF481" s="51"/>
      <c r="AG481" s="4"/>
      <c r="AH481" s="4"/>
      <c r="AI481" s="4">
        <v>1764028.361778</v>
      </c>
      <c r="AJ481" s="4">
        <f t="shared" si="35"/>
        <v>1171700.8829348923</v>
      </c>
      <c r="AK481" s="4"/>
      <c r="AL481" s="4"/>
      <c r="AM481" s="4">
        <v>80401.908256</v>
      </c>
      <c r="AN481" s="4">
        <f t="shared" si="43"/>
        <v>78819.89805702971</v>
      </c>
      <c r="AO481" s="4"/>
      <c r="AP481" s="4"/>
      <c r="AQ481" s="4"/>
      <c r="AR481" s="4"/>
      <c r="AS481" s="4">
        <v>28994.854471</v>
      </c>
      <c r="AT481" s="4">
        <f t="shared" si="29"/>
        <v>28413.985110033478</v>
      </c>
      <c r="AU481" s="4"/>
      <c r="AV481" s="4"/>
      <c r="AW481" s="4"/>
      <c r="AX481" s="4"/>
      <c r="AY481" s="4">
        <v>70655.411765</v>
      </c>
      <c r="AZ481" s="4">
        <f>AY481/$AY$680*$AZ$680</f>
        <v>70655.41176495538</v>
      </c>
      <c r="BA481" s="4">
        <v>54612</v>
      </c>
      <c r="BB481" s="4">
        <f t="shared" si="44"/>
        <v>54612</v>
      </c>
      <c r="BC481" s="4">
        <v>4900.70982</v>
      </c>
      <c r="BD481" s="4">
        <f t="shared" si="36"/>
        <v>2003593.2460899998</v>
      </c>
      <c r="BG481" s="4">
        <f t="shared" si="37"/>
        <v>1404202.177866911</v>
      </c>
      <c r="BJ481" s="52"/>
      <c r="BK481" s="4">
        <f t="shared" si="39"/>
        <v>3676425.025948</v>
      </c>
      <c r="BL481" s="4">
        <f t="shared" si="40"/>
        <v>3123205.535512924</v>
      </c>
    </row>
    <row r="482" spans="1:64" ht="12.75">
      <c r="A482" s="3" t="s">
        <v>1115</v>
      </c>
      <c r="B482" s="3" t="s">
        <v>481</v>
      </c>
      <c r="C482" s="3" t="s">
        <v>1351</v>
      </c>
      <c r="D482" s="3"/>
      <c r="E482" s="4"/>
      <c r="F482" s="4">
        <v>2239838.379936</v>
      </c>
      <c r="G482" s="4">
        <f t="shared" si="30"/>
        <v>2301659.821420433</v>
      </c>
      <c r="H482" s="4"/>
      <c r="I482" s="4"/>
      <c r="J482" s="4">
        <v>48391.80602</v>
      </c>
      <c r="K482" s="4">
        <f t="shared" si="42"/>
        <v>49727.46096322718</v>
      </c>
      <c r="L482" s="4"/>
      <c r="M482" s="4"/>
      <c r="N482" s="4"/>
      <c r="O482" s="4"/>
      <c r="P482" s="4"/>
      <c r="Q482" s="4"/>
      <c r="R482" s="4"/>
      <c r="S482" s="4"/>
      <c r="T482" s="4">
        <v>20364.007684</v>
      </c>
      <c r="U482" s="4">
        <f t="shared" si="32"/>
        <v>20926.071590352443</v>
      </c>
      <c r="V482" s="4"/>
      <c r="W482" s="4"/>
      <c r="X482" s="4"/>
      <c r="Y482" s="4"/>
      <c r="Z482" s="13">
        <f t="shared" si="33"/>
        <v>2308594.1936399997</v>
      </c>
      <c r="AC482" s="13">
        <f t="shared" si="34"/>
        <v>2372313.3539740127</v>
      </c>
      <c r="AF482" s="51"/>
      <c r="AG482" s="4"/>
      <c r="AH482" s="4"/>
      <c r="AI482" s="4">
        <v>2474525.984552</v>
      </c>
      <c r="AJ482" s="4">
        <f t="shared" si="35"/>
        <v>1643626.7940854102</v>
      </c>
      <c r="AK482" s="4"/>
      <c r="AL482" s="4"/>
      <c r="AM482" s="4">
        <v>69894.011803</v>
      </c>
      <c r="AN482" s="4">
        <f t="shared" si="43"/>
        <v>68518.75788281654</v>
      </c>
      <c r="AO482" s="4"/>
      <c r="AP482" s="4"/>
      <c r="AQ482" s="4"/>
      <c r="AR482" s="4"/>
      <c r="AS482" s="4">
        <v>28887.968986</v>
      </c>
      <c r="AT482" s="4">
        <f t="shared" si="29"/>
        <v>28309.240918876858</v>
      </c>
      <c r="AU482" s="4"/>
      <c r="AV482" s="4"/>
      <c r="AW482" s="4"/>
      <c r="AX482" s="4"/>
      <c r="AY482" s="4">
        <v>14688.117647</v>
      </c>
      <c r="AZ482" s="4">
        <f>AY482/$AY$680*$AZ$680</f>
        <v>14688.117646990724</v>
      </c>
      <c r="BA482" s="4">
        <v>48390</v>
      </c>
      <c r="BB482" s="4">
        <f t="shared" si="44"/>
        <v>48390</v>
      </c>
      <c r="BC482" s="4">
        <v>6763.232485</v>
      </c>
      <c r="BD482" s="4">
        <f t="shared" si="36"/>
        <v>2643149.315473</v>
      </c>
      <c r="BG482" s="4">
        <f t="shared" si="37"/>
        <v>1803532.9105340943</v>
      </c>
      <c r="BJ482" s="52"/>
      <c r="BK482" s="4">
        <f t="shared" si="39"/>
        <v>4951743.509113</v>
      </c>
      <c r="BL482" s="4">
        <f t="shared" si="40"/>
        <v>4175846.2645081067</v>
      </c>
    </row>
    <row r="483" spans="1:64" ht="12.75">
      <c r="A483" s="3" t="s">
        <v>1116</v>
      </c>
      <c r="B483" s="3" t="s">
        <v>482</v>
      </c>
      <c r="C483" s="3" t="s">
        <v>1351</v>
      </c>
      <c r="D483" s="3"/>
      <c r="E483" s="4"/>
      <c r="F483" s="4">
        <v>3073672.222079</v>
      </c>
      <c r="G483" s="4">
        <f t="shared" si="30"/>
        <v>3158508.185745724</v>
      </c>
      <c r="H483" s="4"/>
      <c r="I483" s="4"/>
      <c r="J483" s="4">
        <v>71904.496573</v>
      </c>
      <c r="K483" s="4">
        <f t="shared" si="42"/>
        <v>73889.12174380467</v>
      </c>
      <c r="L483" s="4"/>
      <c r="M483" s="4"/>
      <c r="N483" s="4"/>
      <c r="O483" s="4"/>
      <c r="P483" s="4"/>
      <c r="Q483" s="4"/>
      <c r="R483" s="4"/>
      <c r="S483" s="4"/>
      <c r="T483" s="4">
        <v>153678.61311</v>
      </c>
      <c r="U483" s="4">
        <f t="shared" si="32"/>
        <v>157920.2733444586</v>
      </c>
      <c r="V483" s="4"/>
      <c r="W483" s="4"/>
      <c r="X483" s="4"/>
      <c r="Y483" s="4"/>
      <c r="Z483" s="13">
        <f t="shared" si="33"/>
        <v>3299255.331762</v>
      </c>
      <c r="AC483" s="13">
        <f t="shared" si="34"/>
        <v>3390317.5808339873</v>
      </c>
      <c r="AF483" s="51"/>
      <c r="AG483" s="4"/>
      <c r="AH483" s="4"/>
      <c r="AI483" s="4">
        <v>3395727.946114</v>
      </c>
      <c r="AJ483" s="4">
        <f t="shared" si="35"/>
        <v>2255506.498012408</v>
      </c>
      <c r="AK483" s="4"/>
      <c r="AL483" s="4"/>
      <c r="AM483" s="4">
        <v>103854.229579</v>
      </c>
      <c r="AN483" s="4">
        <f t="shared" si="43"/>
        <v>101810.76501498677</v>
      </c>
      <c r="AO483" s="4"/>
      <c r="AP483" s="4"/>
      <c r="AQ483" s="4"/>
      <c r="AR483" s="4"/>
      <c r="AS483" s="4">
        <v>218005.368992</v>
      </c>
      <c r="AT483" s="4">
        <f t="shared" si="29"/>
        <v>213637.95133517717</v>
      </c>
      <c r="AU483" s="4"/>
      <c r="AV483" s="4"/>
      <c r="AW483" s="4"/>
      <c r="AX483" s="4"/>
      <c r="AY483" s="4"/>
      <c r="AZ483" s="4"/>
      <c r="BA483" s="4">
        <v>72525</v>
      </c>
      <c r="BB483" s="4">
        <f t="shared" si="44"/>
        <v>72525</v>
      </c>
      <c r="BC483" s="4">
        <v>9665.4626</v>
      </c>
      <c r="BD483" s="4">
        <f t="shared" si="36"/>
        <v>3799778.007285</v>
      </c>
      <c r="BG483" s="4">
        <f t="shared" si="37"/>
        <v>2643480.2143625724</v>
      </c>
      <c r="BJ483" s="52"/>
      <c r="BK483" s="4">
        <f t="shared" si="39"/>
        <v>7099033.339047</v>
      </c>
      <c r="BL483" s="4">
        <f t="shared" si="40"/>
        <v>6033797.795196559</v>
      </c>
    </row>
    <row r="484" spans="1:64" ht="12.75">
      <c r="A484" s="3" t="s">
        <v>1117</v>
      </c>
      <c r="B484" s="3" t="s">
        <v>483</v>
      </c>
      <c r="C484" s="3" t="s">
        <v>1351</v>
      </c>
      <c r="D484" s="3"/>
      <c r="E484" s="4"/>
      <c r="F484" s="4">
        <v>2088728.235279</v>
      </c>
      <c r="G484" s="4">
        <f t="shared" si="30"/>
        <v>2146378.908439567</v>
      </c>
      <c r="H484" s="4"/>
      <c r="I484" s="4"/>
      <c r="J484" s="4">
        <v>82260.409041</v>
      </c>
      <c r="K484" s="4">
        <f t="shared" si="42"/>
        <v>84530.86619075159</v>
      </c>
      <c r="L484" s="4"/>
      <c r="M484" s="4"/>
      <c r="N484" s="4"/>
      <c r="O484" s="4"/>
      <c r="P484" s="4"/>
      <c r="Q484" s="4"/>
      <c r="R484" s="4"/>
      <c r="S484" s="4"/>
      <c r="T484" s="4">
        <v>28944.178682</v>
      </c>
      <c r="U484" s="4">
        <f t="shared" si="32"/>
        <v>29743.06259466667</v>
      </c>
      <c r="V484" s="4"/>
      <c r="W484" s="4"/>
      <c r="X484" s="4"/>
      <c r="Y484" s="4"/>
      <c r="Z484" s="13">
        <f t="shared" si="33"/>
        <v>2199932.823002</v>
      </c>
      <c r="AC484" s="13">
        <f t="shared" si="34"/>
        <v>2260652.837224985</v>
      </c>
      <c r="AF484" s="51"/>
      <c r="AG484" s="4"/>
      <c r="AH484" s="4"/>
      <c r="AI484" s="4">
        <v>2307582.69845</v>
      </c>
      <c r="AJ484" s="4">
        <f t="shared" si="35"/>
        <v>1532739.9172278247</v>
      </c>
      <c r="AK484" s="4"/>
      <c r="AL484" s="4"/>
      <c r="AM484" s="4">
        <v>118811.643401</v>
      </c>
      <c r="AN484" s="4">
        <f t="shared" si="43"/>
        <v>116473.87262299393</v>
      </c>
      <c r="AO484" s="4"/>
      <c r="AP484" s="4"/>
      <c r="AQ484" s="4"/>
      <c r="AR484" s="4"/>
      <c r="AS484" s="4">
        <v>41059.625839</v>
      </c>
      <c r="AT484" s="4">
        <f t="shared" si="29"/>
        <v>40237.05648806641</v>
      </c>
      <c r="AU484" s="4"/>
      <c r="AV484" s="4"/>
      <c r="AW484" s="4"/>
      <c r="AX484" s="4"/>
      <c r="AY484" s="4"/>
      <c r="AZ484" s="4"/>
      <c r="BA484" s="4">
        <v>81425</v>
      </c>
      <c r="BB484" s="4">
        <f t="shared" si="44"/>
        <v>81425</v>
      </c>
      <c r="BC484" s="4">
        <v>6444.899314</v>
      </c>
      <c r="BD484" s="4">
        <f t="shared" si="36"/>
        <v>2555323.867004</v>
      </c>
      <c r="BG484" s="4">
        <f t="shared" si="37"/>
        <v>1770875.8463388851</v>
      </c>
      <c r="BJ484" s="52"/>
      <c r="BK484" s="4">
        <f t="shared" si="39"/>
        <v>4755256.690006</v>
      </c>
      <c r="BL484" s="4">
        <f t="shared" si="40"/>
        <v>4031528.6835638704</v>
      </c>
    </row>
    <row r="485" spans="1:64" ht="12.75">
      <c r="A485" s="3" t="s">
        <v>1118</v>
      </c>
      <c r="B485" s="3" t="s">
        <v>484</v>
      </c>
      <c r="C485" s="3" t="s">
        <v>1351</v>
      </c>
      <c r="D485" s="3"/>
      <c r="E485" s="4"/>
      <c r="F485" s="4">
        <v>1591627.140774</v>
      </c>
      <c r="G485" s="4">
        <f t="shared" si="30"/>
        <v>1635557.4015596942</v>
      </c>
      <c r="H485" s="4"/>
      <c r="I485" s="4"/>
      <c r="J485" s="4">
        <v>32268.399296</v>
      </c>
      <c r="K485" s="4">
        <f t="shared" si="42"/>
        <v>33159.03452073036</v>
      </c>
      <c r="L485" s="4"/>
      <c r="M485" s="4"/>
      <c r="N485" s="4"/>
      <c r="O485" s="4"/>
      <c r="P485" s="4"/>
      <c r="Q485" s="4"/>
      <c r="R485" s="4"/>
      <c r="S485" s="4"/>
      <c r="T485" s="4">
        <v>20364.007684</v>
      </c>
      <c r="U485" s="4">
        <f t="shared" si="32"/>
        <v>20926.071590352443</v>
      </c>
      <c r="V485" s="4"/>
      <c r="W485" s="4"/>
      <c r="X485" s="4"/>
      <c r="Y485" s="4"/>
      <c r="Z485" s="13">
        <f t="shared" si="33"/>
        <v>1644259.547754</v>
      </c>
      <c r="AC485" s="13">
        <f t="shared" si="34"/>
        <v>1689642.507670777</v>
      </c>
      <c r="AF485" s="51"/>
      <c r="AG485" s="4"/>
      <c r="AH485" s="4"/>
      <c r="AI485" s="4">
        <v>1758395.941798</v>
      </c>
      <c r="AJ485" s="4">
        <f t="shared" si="35"/>
        <v>1167959.7234350676</v>
      </c>
      <c r="AK485" s="4"/>
      <c r="AL485" s="4"/>
      <c r="AM485" s="4">
        <v>46606.400272</v>
      </c>
      <c r="AN485" s="4">
        <f t="shared" si="43"/>
        <v>45689.35984140683</v>
      </c>
      <c r="AO485" s="4"/>
      <c r="AP485" s="4"/>
      <c r="AQ485" s="4"/>
      <c r="AR485" s="4"/>
      <c r="AS485" s="4">
        <v>28887.968986</v>
      </c>
      <c r="AT485" s="4">
        <f t="shared" si="29"/>
        <v>28309.240918876858</v>
      </c>
      <c r="AU485" s="4"/>
      <c r="AV485" s="4"/>
      <c r="AW485" s="4"/>
      <c r="AX485" s="4"/>
      <c r="AY485" s="4">
        <v>1616.117647</v>
      </c>
      <c r="AZ485" s="4">
        <f>AY485/$AY$680*$AZ$680</f>
        <v>1616.1176469989794</v>
      </c>
      <c r="BA485" s="4">
        <v>32151</v>
      </c>
      <c r="BB485" s="4">
        <f t="shared" si="44"/>
        <v>32151.000000000004</v>
      </c>
      <c r="BC485" s="4">
        <v>4817.004919</v>
      </c>
      <c r="BD485" s="4">
        <f t="shared" si="36"/>
        <v>1872474.4336219996</v>
      </c>
      <c r="BG485" s="4">
        <f t="shared" si="37"/>
        <v>1275725.4418423502</v>
      </c>
      <c r="BJ485" s="52"/>
      <c r="BK485" s="4">
        <f t="shared" si="39"/>
        <v>3516733.9813759997</v>
      </c>
      <c r="BL485" s="4">
        <f t="shared" si="40"/>
        <v>2965367.949513127</v>
      </c>
    </row>
    <row r="486" spans="1:64" ht="12.75">
      <c r="A486" s="3" t="s">
        <v>1119</v>
      </c>
      <c r="B486" s="3" t="s">
        <v>485</v>
      </c>
      <c r="C486" s="3" t="s">
        <v>1351</v>
      </c>
      <c r="D486" s="3"/>
      <c r="E486" s="4"/>
      <c r="F486" s="4">
        <v>2608224.684289</v>
      </c>
      <c r="G486" s="4">
        <f t="shared" si="30"/>
        <v>2680213.9006281868</v>
      </c>
      <c r="H486" s="4"/>
      <c r="I486" s="4"/>
      <c r="J486" s="4">
        <v>68754.591864</v>
      </c>
      <c r="K486" s="4">
        <f t="shared" si="42"/>
        <v>70652.27698975796</v>
      </c>
      <c r="L486" s="4"/>
      <c r="M486" s="4"/>
      <c r="N486" s="4"/>
      <c r="O486" s="4"/>
      <c r="P486" s="4"/>
      <c r="Q486" s="4"/>
      <c r="R486" s="4"/>
      <c r="S486" s="4"/>
      <c r="T486" s="4">
        <v>41296.171183</v>
      </c>
      <c r="U486" s="4">
        <f t="shared" si="32"/>
        <v>42435.980578709125</v>
      </c>
      <c r="V486" s="4"/>
      <c r="W486" s="4"/>
      <c r="X486" s="4"/>
      <c r="Y486" s="4"/>
      <c r="Z486" s="13">
        <f t="shared" si="33"/>
        <v>2718275.447336</v>
      </c>
      <c r="AC486" s="13">
        <f t="shared" si="34"/>
        <v>2793302.1581966537</v>
      </c>
      <c r="AF486" s="51"/>
      <c r="AG486" s="4"/>
      <c r="AH486" s="4"/>
      <c r="AI486" s="4">
        <v>2881511.368248</v>
      </c>
      <c r="AJ486" s="4">
        <f t="shared" si="35"/>
        <v>1913954.156020542</v>
      </c>
      <c r="AK486" s="4"/>
      <c r="AL486" s="4"/>
      <c r="AM486" s="4">
        <v>99304.709836</v>
      </c>
      <c r="AN486" s="4">
        <f t="shared" si="43"/>
        <v>97350.76288158039</v>
      </c>
      <c r="AO486" s="4"/>
      <c r="AP486" s="4"/>
      <c r="AQ486" s="4"/>
      <c r="AR486" s="4"/>
      <c r="AS486" s="4">
        <v>58581.912307</v>
      </c>
      <c r="AT486" s="4">
        <f t="shared" si="29"/>
        <v>57408.309659675164</v>
      </c>
      <c r="AU486" s="4"/>
      <c r="AV486" s="4"/>
      <c r="AW486" s="4"/>
      <c r="AX486" s="4"/>
      <c r="AY486" s="4"/>
      <c r="AZ486" s="4"/>
      <c r="BA486" s="4">
        <v>69056</v>
      </c>
      <c r="BB486" s="4">
        <f t="shared" si="44"/>
        <v>69056</v>
      </c>
      <c r="BC486" s="4">
        <v>7963.430238</v>
      </c>
      <c r="BD486" s="4">
        <f t="shared" si="36"/>
        <v>3116417.420629</v>
      </c>
      <c r="BG486" s="4">
        <f t="shared" si="37"/>
        <v>2137769.2285617976</v>
      </c>
      <c r="BJ486" s="52"/>
      <c r="BK486" s="4">
        <f t="shared" si="39"/>
        <v>5834692.867965</v>
      </c>
      <c r="BL486" s="4">
        <f t="shared" si="40"/>
        <v>4931071.386758451</v>
      </c>
    </row>
    <row r="487" spans="1:64" ht="12.75">
      <c r="A487" s="3" t="s">
        <v>1120</v>
      </c>
      <c r="B487" s="3" t="s">
        <v>486</v>
      </c>
      <c r="C487" s="3" t="s">
        <v>1351</v>
      </c>
      <c r="D487" s="3"/>
      <c r="E487" s="4"/>
      <c r="F487" s="4">
        <v>1580017.098065</v>
      </c>
      <c r="G487" s="4">
        <f t="shared" si="30"/>
        <v>1623626.911812017</v>
      </c>
      <c r="H487" s="4"/>
      <c r="I487" s="4"/>
      <c r="J487" s="4">
        <v>64630.065748</v>
      </c>
      <c r="K487" s="4">
        <f t="shared" si="42"/>
        <v>66413.9104501741</v>
      </c>
      <c r="L487" s="4"/>
      <c r="M487" s="4"/>
      <c r="N487" s="4"/>
      <c r="O487" s="4"/>
      <c r="P487" s="4"/>
      <c r="Q487" s="4"/>
      <c r="R487" s="4"/>
      <c r="S487" s="4"/>
      <c r="T487" s="4">
        <v>43685.276564</v>
      </c>
      <c r="U487" s="4">
        <f t="shared" si="32"/>
        <v>44891.02729718896</v>
      </c>
      <c r="V487" s="4"/>
      <c r="W487" s="4"/>
      <c r="X487" s="4"/>
      <c r="Y487" s="4"/>
      <c r="Z487" s="13">
        <f t="shared" si="33"/>
        <v>1688332.440377</v>
      </c>
      <c r="AC487" s="13">
        <f t="shared" si="34"/>
        <v>1734931.84955938</v>
      </c>
      <c r="AF487" s="51"/>
      <c r="AG487" s="4"/>
      <c r="AH487" s="4"/>
      <c r="AI487" s="4">
        <v>1745569.412606</v>
      </c>
      <c r="AJ487" s="4">
        <f t="shared" si="35"/>
        <v>1159440.1010157836</v>
      </c>
      <c r="AK487" s="4"/>
      <c r="AL487" s="4"/>
      <c r="AM487" s="4">
        <v>93347.509624</v>
      </c>
      <c r="AN487" s="4">
        <f t="shared" si="43"/>
        <v>91510.77818967332</v>
      </c>
      <c r="AO487" s="4"/>
      <c r="AP487" s="4"/>
      <c r="AQ487" s="4"/>
      <c r="AR487" s="4"/>
      <c r="AS487" s="4">
        <v>61971.048829</v>
      </c>
      <c r="AT487" s="4">
        <f t="shared" si="29"/>
        <v>60729.54980482901</v>
      </c>
      <c r="AU487" s="4"/>
      <c r="AV487" s="4"/>
      <c r="AW487" s="4"/>
      <c r="AX487" s="4"/>
      <c r="AY487" s="4"/>
      <c r="AZ487" s="4"/>
      <c r="BA487" s="4"/>
      <c r="BB487" s="4"/>
      <c r="BC487" s="4">
        <v>4946.120387</v>
      </c>
      <c r="BD487" s="4">
        <f t="shared" si="36"/>
        <v>1905834.091446</v>
      </c>
      <c r="BG487" s="4">
        <f t="shared" si="37"/>
        <v>1311680.429010286</v>
      </c>
      <c r="BJ487" s="52"/>
      <c r="BK487" s="4">
        <f t="shared" si="39"/>
        <v>3594166.531823</v>
      </c>
      <c r="BL487" s="4">
        <f t="shared" si="40"/>
        <v>3046612.2785696657</v>
      </c>
    </row>
    <row r="488" spans="1:64" ht="12.75">
      <c r="A488" s="3" t="s">
        <v>1121</v>
      </c>
      <c r="B488" s="3" t="s">
        <v>487</v>
      </c>
      <c r="C488" s="3" t="s">
        <v>1351</v>
      </c>
      <c r="D488" s="3"/>
      <c r="E488" s="4"/>
      <c r="F488" s="4">
        <v>2219736.153032</v>
      </c>
      <c r="G488" s="4">
        <f t="shared" si="30"/>
        <v>2281002.755981928</v>
      </c>
      <c r="H488" s="4"/>
      <c r="I488" s="4"/>
      <c r="J488" s="4">
        <v>60869.648089</v>
      </c>
      <c r="K488" s="4">
        <f t="shared" si="42"/>
        <v>62549.70207022505</v>
      </c>
      <c r="L488" s="4"/>
      <c r="M488" s="4"/>
      <c r="N488" s="4"/>
      <c r="O488" s="4"/>
      <c r="P488" s="4"/>
      <c r="Q488" s="4"/>
      <c r="R488" s="4"/>
      <c r="S488" s="4"/>
      <c r="T488" s="4">
        <v>20364.007684</v>
      </c>
      <c r="U488" s="4">
        <f t="shared" si="32"/>
        <v>20926.071590352443</v>
      </c>
      <c r="V488" s="4"/>
      <c r="W488" s="4"/>
      <c r="X488" s="4"/>
      <c r="Y488" s="4"/>
      <c r="Z488" s="13">
        <f t="shared" si="33"/>
        <v>2300969.808805</v>
      </c>
      <c r="AC488" s="13">
        <f t="shared" si="34"/>
        <v>2364478.5296425056</v>
      </c>
      <c r="AF488" s="51"/>
      <c r="AG488" s="4"/>
      <c r="AH488" s="4"/>
      <c r="AI488" s="4">
        <v>2452317.470193</v>
      </c>
      <c r="AJ488" s="4">
        <f t="shared" si="35"/>
        <v>1628875.4803044433</v>
      </c>
      <c r="AK488" s="4"/>
      <c r="AL488" s="4"/>
      <c r="AM488" s="4">
        <v>87916.204247</v>
      </c>
      <c r="AN488" s="4">
        <f t="shared" si="43"/>
        <v>86186.34068044556</v>
      </c>
      <c r="AO488" s="4"/>
      <c r="AP488" s="4"/>
      <c r="AQ488" s="4"/>
      <c r="AR488" s="4"/>
      <c r="AS488" s="4">
        <v>28887.968986</v>
      </c>
      <c r="AT488" s="4">
        <f t="shared" si="29"/>
        <v>28309.240918876858</v>
      </c>
      <c r="AU488" s="4"/>
      <c r="AV488" s="4"/>
      <c r="AW488" s="4"/>
      <c r="AX488" s="4"/>
      <c r="AY488" s="4"/>
      <c r="AZ488" s="4"/>
      <c r="BA488" s="4">
        <v>60087</v>
      </c>
      <c r="BB488" s="4">
        <f aca="true" t="shared" si="45" ref="BB488:BB494">BA488/$BA$680*$BB$680</f>
        <v>60087</v>
      </c>
      <c r="BC488" s="4">
        <v>6740.89617</v>
      </c>
      <c r="BD488" s="4">
        <f t="shared" si="36"/>
        <v>2635949.539596</v>
      </c>
      <c r="BG488" s="4">
        <f t="shared" si="37"/>
        <v>1803458.0619037657</v>
      </c>
      <c r="BJ488" s="52"/>
      <c r="BK488" s="4">
        <f t="shared" si="39"/>
        <v>4936919.348401001</v>
      </c>
      <c r="BL488" s="4">
        <f t="shared" si="40"/>
        <v>4167936.591546271</v>
      </c>
    </row>
    <row r="489" spans="1:64" ht="12.75">
      <c r="A489" s="3" t="s">
        <v>1122</v>
      </c>
      <c r="B489" s="3" t="s">
        <v>488</v>
      </c>
      <c r="C489" s="3" t="s">
        <v>1351</v>
      </c>
      <c r="D489" s="3"/>
      <c r="E489" s="4"/>
      <c r="F489" s="4">
        <v>1633250.022339</v>
      </c>
      <c r="G489" s="4">
        <f t="shared" si="30"/>
        <v>1678329.1100044076</v>
      </c>
      <c r="H489" s="4"/>
      <c r="I489" s="4"/>
      <c r="J489" s="4">
        <v>61100.983216</v>
      </c>
      <c r="K489" s="4">
        <f t="shared" si="42"/>
        <v>62787.42224319321</v>
      </c>
      <c r="L489" s="4"/>
      <c r="M489" s="4"/>
      <c r="N489" s="4"/>
      <c r="O489" s="4"/>
      <c r="P489" s="4"/>
      <c r="Q489" s="4"/>
      <c r="R489" s="4"/>
      <c r="S489" s="4"/>
      <c r="T489" s="4">
        <v>23274.431663</v>
      </c>
      <c r="U489" s="4">
        <f t="shared" si="32"/>
        <v>23916.82574287049</v>
      </c>
      <c r="V489" s="4"/>
      <c r="W489" s="4"/>
      <c r="X489" s="4"/>
      <c r="Y489" s="4"/>
      <c r="Z489" s="13">
        <f t="shared" si="33"/>
        <v>1717625.437218</v>
      </c>
      <c r="AC489" s="13">
        <f t="shared" si="34"/>
        <v>1765033.3579904714</v>
      </c>
      <c r="AF489" s="51"/>
      <c r="AG489" s="4"/>
      <c r="AH489" s="4"/>
      <c r="AI489" s="4">
        <v>1804380.019447</v>
      </c>
      <c r="AJ489" s="4">
        <f t="shared" si="35"/>
        <v>1198503.2144297212</v>
      </c>
      <c r="AK489" s="4"/>
      <c r="AL489" s="4"/>
      <c r="AM489" s="4">
        <v>88250.329825</v>
      </c>
      <c r="AN489" s="4">
        <f t="shared" si="43"/>
        <v>86513.89191109984</v>
      </c>
      <c r="AO489" s="4"/>
      <c r="AP489" s="4"/>
      <c r="AQ489" s="4"/>
      <c r="AR489" s="4"/>
      <c r="AS489" s="4">
        <v>33016.637514</v>
      </c>
      <c r="AT489" s="4">
        <f t="shared" si="29"/>
        <v>32355.197631513187</v>
      </c>
      <c r="AU489" s="4"/>
      <c r="AV489" s="4"/>
      <c r="AW489" s="4"/>
      <c r="AX489" s="4"/>
      <c r="AY489" s="4"/>
      <c r="AZ489" s="4"/>
      <c r="BA489" s="4">
        <v>60997</v>
      </c>
      <c r="BB489" s="4">
        <f t="shared" si="45"/>
        <v>60997</v>
      </c>
      <c r="BC489" s="4">
        <v>5031.936833</v>
      </c>
      <c r="BD489" s="4">
        <f t="shared" si="36"/>
        <v>1991675.923619</v>
      </c>
      <c r="BG489" s="4">
        <f t="shared" si="37"/>
        <v>1378369.3039723344</v>
      </c>
      <c r="BJ489" s="52"/>
      <c r="BK489" s="4">
        <f t="shared" si="39"/>
        <v>3709301.360837</v>
      </c>
      <c r="BL489" s="4">
        <f t="shared" si="40"/>
        <v>3143402.661962806</v>
      </c>
    </row>
    <row r="490" spans="1:64" ht="12.75">
      <c r="A490" s="3" t="s">
        <v>1123</v>
      </c>
      <c r="B490" s="3" t="s">
        <v>489</v>
      </c>
      <c r="C490" s="3" t="s">
        <v>1351</v>
      </c>
      <c r="D490" s="3"/>
      <c r="E490" s="4"/>
      <c r="F490" s="4">
        <v>2138731.120363</v>
      </c>
      <c r="G490" s="4">
        <f t="shared" si="30"/>
        <v>2197761.9156171805</v>
      </c>
      <c r="H490" s="4"/>
      <c r="I490" s="4"/>
      <c r="J490" s="4">
        <v>56984.195423</v>
      </c>
      <c r="K490" s="4">
        <f t="shared" si="42"/>
        <v>58557.00761089596</v>
      </c>
      <c r="L490" s="4"/>
      <c r="M490" s="4"/>
      <c r="N490" s="4"/>
      <c r="O490" s="4"/>
      <c r="P490" s="4"/>
      <c r="Q490" s="4"/>
      <c r="R490" s="4"/>
      <c r="S490" s="4"/>
      <c r="T490" s="4">
        <v>35180.859675</v>
      </c>
      <c r="U490" s="4">
        <f aca="true" t="shared" si="46" ref="U490:U553">T490*RPI_inc</f>
        <v>36151.88127961783</v>
      </c>
      <c r="V490" s="4"/>
      <c r="W490" s="4"/>
      <c r="X490" s="4"/>
      <c r="Y490" s="4"/>
      <c r="Z490" s="13">
        <f t="shared" si="33"/>
        <v>2230896.175461</v>
      </c>
      <c r="AC490" s="13">
        <f t="shared" si="34"/>
        <v>2292470.8045076947</v>
      </c>
      <c r="AF490" s="51"/>
      <c r="AG490" s="4"/>
      <c r="AH490" s="4"/>
      <c r="AI490" s="4">
        <v>2362824.826432</v>
      </c>
      <c r="AJ490" s="4">
        <f t="shared" si="35"/>
        <v>1569432.779731731</v>
      </c>
      <c r="AK490" s="4"/>
      <c r="AL490" s="4"/>
      <c r="AM490" s="4">
        <v>82304.306349</v>
      </c>
      <c r="AN490" s="4">
        <f t="shared" si="43"/>
        <v>80684.86403864197</v>
      </c>
      <c r="AO490" s="4"/>
      <c r="AP490" s="4"/>
      <c r="AQ490" s="4"/>
      <c r="AR490" s="4"/>
      <c r="AS490" s="4">
        <v>49906.855221</v>
      </c>
      <c r="AT490" s="4">
        <f aca="true" t="shared" si="47" ref="AT490:AT553">AS490/$AS$680*$AT$680</f>
        <v>48907.044612222315</v>
      </c>
      <c r="AU490" s="4"/>
      <c r="AV490" s="4"/>
      <c r="AW490" s="4"/>
      <c r="AX490" s="4"/>
      <c r="AY490" s="4"/>
      <c r="AZ490" s="4"/>
      <c r="BA490" s="4">
        <v>56241</v>
      </c>
      <c r="BB490" s="4">
        <f t="shared" si="45"/>
        <v>56241</v>
      </c>
      <c r="BC490" s="4">
        <v>6535.609215</v>
      </c>
      <c r="BD490" s="4">
        <f t="shared" si="36"/>
        <v>2557812.597217</v>
      </c>
      <c r="BG490" s="4">
        <f t="shared" si="37"/>
        <v>1755265.6883825953</v>
      </c>
      <c r="BJ490" s="52"/>
      <c r="BK490" s="4">
        <f t="shared" si="39"/>
        <v>4788708.772678</v>
      </c>
      <c r="BL490" s="4">
        <f t="shared" si="40"/>
        <v>4047736.49289029</v>
      </c>
    </row>
    <row r="491" spans="1:64" ht="12.75">
      <c r="A491" s="3" t="s">
        <v>1124</v>
      </c>
      <c r="B491" s="3" t="s">
        <v>490</v>
      </c>
      <c r="C491" s="3" t="s">
        <v>1351</v>
      </c>
      <c r="D491" s="3"/>
      <c r="E491" s="4"/>
      <c r="F491" s="4">
        <v>1099559.004769</v>
      </c>
      <c r="G491" s="4">
        <f aca="true" t="shared" si="48" ref="G491:G554">F491*RPI_inc</f>
        <v>1129907.7671086963</v>
      </c>
      <c r="H491" s="4"/>
      <c r="I491" s="4"/>
      <c r="J491" s="4">
        <v>58698.43759</v>
      </c>
      <c r="K491" s="4">
        <f t="shared" si="42"/>
        <v>60318.56431753716</v>
      </c>
      <c r="L491" s="4"/>
      <c r="M491" s="4"/>
      <c r="N491" s="4"/>
      <c r="O491" s="4"/>
      <c r="P491" s="4"/>
      <c r="Q491" s="4"/>
      <c r="R491" s="4"/>
      <c r="S491" s="4"/>
      <c r="T491" s="4">
        <v>72601.352916</v>
      </c>
      <c r="U491" s="4">
        <f t="shared" si="46"/>
        <v>74605.21191368153</v>
      </c>
      <c r="V491" s="4"/>
      <c r="W491" s="4"/>
      <c r="X491" s="4"/>
      <c r="Y491" s="4"/>
      <c r="Z491" s="13">
        <f aca="true" t="shared" si="49" ref="Z491:Z554">D491+F491+H491+J491+L491+N491+P491+R491+T491+V491+X491</f>
        <v>1230858.795275</v>
      </c>
      <c r="AC491" s="13">
        <f aca="true" t="shared" si="50" ref="AC491:AC554">E491+G491+I491+K491+M491+O491+Q491+S491+U491+W491+Y491</f>
        <v>1264831.543339915</v>
      </c>
      <c r="AF491" s="51"/>
      <c r="AG491" s="4"/>
      <c r="AH491" s="4"/>
      <c r="AI491" s="4">
        <v>1214769.491058</v>
      </c>
      <c r="AJ491" s="4">
        <f aca="true" t="shared" si="51" ref="AJ491:AJ554">AI491/$AI$680*$AJ$680</f>
        <v>806872.7896191014</v>
      </c>
      <c r="AK491" s="4"/>
      <c r="AL491" s="4"/>
      <c r="AM491" s="4">
        <v>84780.247466</v>
      </c>
      <c r="AN491" s="4">
        <f t="shared" si="43"/>
        <v>83112.08785297954</v>
      </c>
      <c r="AO491" s="4"/>
      <c r="AP491" s="4"/>
      <c r="AQ491" s="4"/>
      <c r="AR491" s="4"/>
      <c r="AS491" s="4">
        <v>102990.80927</v>
      </c>
      <c r="AT491" s="4">
        <f t="shared" si="47"/>
        <v>100927.53953964406</v>
      </c>
      <c r="AU491" s="4"/>
      <c r="AV491" s="4"/>
      <c r="AW491" s="4"/>
      <c r="AX491" s="4"/>
      <c r="AY491" s="4"/>
      <c r="AZ491" s="4"/>
      <c r="BA491" s="4">
        <v>58745</v>
      </c>
      <c r="BB491" s="4">
        <f t="shared" si="45"/>
        <v>58745</v>
      </c>
      <c r="BC491" s="4">
        <v>3605.910563</v>
      </c>
      <c r="BD491" s="4">
        <f aca="true" t="shared" si="52" ref="BD491:BD554">AG491+AI491+AK491+AM491+AO491+AQ491+AS491+AU491+AW491+AY491+BA491+BC491</f>
        <v>1464891.458357</v>
      </c>
      <c r="BG491" s="4">
        <f aca="true" t="shared" si="53" ref="BG491:BG554">AH491+AJ491+AL491+AN491+AP491+AR491+AT491+AV491+AX491+AZ491+BB491</f>
        <v>1049657.417011725</v>
      </c>
      <c r="BJ491" s="52"/>
      <c r="BK491" s="4">
        <f t="shared" si="39"/>
        <v>2695750.2536319997</v>
      </c>
      <c r="BL491" s="4">
        <f t="shared" si="40"/>
        <v>2314488.9603516404</v>
      </c>
    </row>
    <row r="492" spans="1:64" ht="12.75">
      <c r="A492" s="3" t="s">
        <v>1125</v>
      </c>
      <c r="B492" s="3" t="s">
        <v>491</v>
      </c>
      <c r="C492" s="3" t="s">
        <v>1351</v>
      </c>
      <c r="D492" s="3"/>
      <c r="E492" s="4"/>
      <c r="F492" s="4">
        <v>2856472.256091</v>
      </c>
      <c r="G492" s="4">
        <f t="shared" si="48"/>
        <v>2935313.3162378855</v>
      </c>
      <c r="H492" s="4"/>
      <c r="I492" s="4"/>
      <c r="J492" s="4">
        <v>84256.896354</v>
      </c>
      <c r="K492" s="4">
        <f t="shared" si="42"/>
        <v>86582.45824912102</v>
      </c>
      <c r="L492" s="4"/>
      <c r="M492" s="4"/>
      <c r="N492" s="4"/>
      <c r="O492" s="4"/>
      <c r="P492" s="4"/>
      <c r="Q492" s="4"/>
      <c r="R492" s="4"/>
      <c r="S492" s="4"/>
      <c r="T492" s="4">
        <v>40850.606695</v>
      </c>
      <c r="U492" s="4">
        <f t="shared" si="46"/>
        <v>41978.11813244162</v>
      </c>
      <c r="V492" s="4"/>
      <c r="W492" s="4"/>
      <c r="X492" s="4"/>
      <c r="Y492" s="4"/>
      <c r="Z492" s="13">
        <f t="shared" si="49"/>
        <v>2981579.75914</v>
      </c>
      <c r="AC492" s="13">
        <f t="shared" si="50"/>
        <v>3063873.8926194482</v>
      </c>
      <c r="AF492" s="51"/>
      <c r="AG492" s="4"/>
      <c r="AH492" s="4"/>
      <c r="AI492" s="4">
        <v>3155770.025715</v>
      </c>
      <c r="AJ492" s="4">
        <f t="shared" si="51"/>
        <v>2096121.9250141925</v>
      </c>
      <c r="AK492" s="4"/>
      <c r="AL492" s="4"/>
      <c r="AM492" s="4">
        <v>121695.241252</v>
      </c>
      <c r="AN492" s="4">
        <f t="shared" si="43"/>
        <v>119300.73200460979</v>
      </c>
      <c r="AO492" s="4"/>
      <c r="AP492" s="4"/>
      <c r="AQ492" s="4"/>
      <c r="AR492" s="4"/>
      <c r="AS492" s="4">
        <v>57949.843546</v>
      </c>
      <c r="AT492" s="4">
        <f t="shared" si="47"/>
        <v>56788.90346877553</v>
      </c>
      <c r="AU492" s="4"/>
      <c r="AV492" s="4"/>
      <c r="AW492" s="4"/>
      <c r="AX492" s="4"/>
      <c r="AY492" s="4"/>
      <c r="AZ492" s="4"/>
      <c r="BA492" s="4">
        <v>83225</v>
      </c>
      <c r="BB492" s="4">
        <f t="shared" si="45"/>
        <v>83225</v>
      </c>
      <c r="BC492" s="4">
        <v>8734.803691</v>
      </c>
      <c r="BD492" s="4">
        <f t="shared" si="52"/>
        <v>3427374.914204</v>
      </c>
      <c r="BG492" s="4">
        <f t="shared" si="53"/>
        <v>2355436.5604875777</v>
      </c>
      <c r="BJ492" s="52"/>
      <c r="BK492" s="4">
        <f t="shared" si="39"/>
        <v>6408954.673344</v>
      </c>
      <c r="BL492" s="4">
        <f t="shared" si="40"/>
        <v>5419310.4531070255</v>
      </c>
    </row>
    <row r="493" spans="1:64" ht="12.75">
      <c r="A493" s="3" t="s">
        <v>1126</v>
      </c>
      <c r="B493" s="3" t="s">
        <v>492</v>
      </c>
      <c r="C493" s="3" t="s">
        <v>1351</v>
      </c>
      <c r="D493" s="3"/>
      <c r="E493" s="4"/>
      <c r="F493" s="4">
        <v>3412461.804481</v>
      </c>
      <c r="G493" s="4">
        <f t="shared" si="48"/>
        <v>3506648.64834141</v>
      </c>
      <c r="H493" s="4"/>
      <c r="I493" s="4"/>
      <c r="J493" s="4">
        <v>115849.617875</v>
      </c>
      <c r="K493" s="4">
        <f t="shared" si="42"/>
        <v>119047.16571443736</v>
      </c>
      <c r="L493" s="4"/>
      <c r="M493" s="4"/>
      <c r="N493" s="4"/>
      <c r="O493" s="4"/>
      <c r="P493" s="4"/>
      <c r="Q493" s="4"/>
      <c r="R493" s="4"/>
      <c r="S493" s="4"/>
      <c r="T493" s="4">
        <v>31778.848552</v>
      </c>
      <c r="U493" s="4">
        <f t="shared" si="46"/>
        <v>32655.971760441615</v>
      </c>
      <c r="V493" s="4"/>
      <c r="W493" s="4"/>
      <c r="X493" s="4"/>
      <c r="Y493" s="4"/>
      <c r="Z493" s="13">
        <f t="shared" si="49"/>
        <v>3560090.270908</v>
      </c>
      <c r="AC493" s="13">
        <f t="shared" si="50"/>
        <v>3658351.7858162886</v>
      </c>
      <c r="AF493" s="51"/>
      <c r="AG493" s="4"/>
      <c r="AH493" s="4"/>
      <c r="AI493" s="4">
        <v>3770015.498493</v>
      </c>
      <c r="AJ493" s="4">
        <f t="shared" si="51"/>
        <v>2504115.34416043</v>
      </c>
      <c r="AK493" s="4"/>
      <c r="AL493" s="4"/>
      <c r="AM493" s="4">
        <v>167325.73601</v>
      </c>
      <c r="AN493" s="4">
        <f t="shared" si="43"/>
        <v>164033.3885190028</v>
      </c>
      <c r="AO493" s="4"/>
      <c r="AP493" s="4"/>
      <c r="AQ493" s="4"/>
      <c r="AR493" s="4"/>
      <c r="AS493" s="4">
        <v>45080.831122</v>
      </c>
      <c r="AT493" s="4">
        <f t="shared" si="47"/>
        <v>44177.70282411989</v>
      </c>
      <c r="AU493" s="4"/>
      <c r="AV493" s="4"/>
      <c r="AW493" s="4"/>
      <c r="AX493" s="4"/>
      <c r="AY493" s="4"/>
      <c r="AZ493" s="4"/>
      <c r="BA493" s="4">
        <v>115751</v>
      </c>
      <c r="BB493" s="4">
        <f t="shared" si="45"/>
        <v>115751</v>
      </c>
      <c r="BC493" s="4">
        <v>10429.601806</v>
      </c>
      <c r="BD493" s="4">
        <f t="shared" si="52"/>
        <v>4108602.6674309997</v>
      </c>
      <c r="BG493" s="4">
        <f t="shared" si="53"/>
        <v>2828077.4355035527</v>
      </c>
      <c r="BJ493" s="52"/>
      <c r="BK493" s="4">
        <f t="shared" si="39"/>
        <v>7668692.938339</v>
      </c>
      <c r="BL493" s="4">
        <f t="shared" si="40"/>
        <v>6486429.221319841</v>
      </c>
    </row>
    <row r="494" spans="1:64" ht="12.75">
      <c r="A494" s="3" t="s">
        <v>1127</v>
      </c>
      <c r="B494" s="3" t="s">
        <v>493</v>
      </c>
      <c r="C494" s="3" t="s">
        <v>1351</v>
      </c>
      <c r="D494" s="3"/>
      <c r="E494" s="4"/>
      <c r="F494" s="4">
        <v>2020823.340687</v>
      </c>
      <c r="G494" s="4">
        <f t="shared" si="48"/>
        <v>2076599.7810881273</v>
      </c>
      <c r="H494" s="4"/>
      <c r="I494" s="4"/>
      <c r="J494" s="4">
        <v>59359.453279</v>
      </c>
      <c r="K494" s="4">
        <f t="shared" si="42"/>
        <v>60997.82460092569</v>
      </c>
      <c r="L494" s="4"/>
      <c r="M494" s="4"/>
      <c r="N494" s="4"/>
      <c r="O494" s="4"/>
      <c r="P494" s="4"/>
      <c r="Q494" s="4"/>
      <c r="R494" s="4"/>
      <c r="S494" s="4"/>
      <c r="T494" s="4">
        <v>40283.672721</v>
      </c>
      <c r="U494" s="4">
        <f t="shared" si="46"/>
        <v>41395.53629928663</v>
      </c>
      <c r="V494" s="4"/>
      <c r="W494" s="4"/>
      <c r="X494" s="4"/>
      <c r="Y494" s="4"/>
      <c r="Z494" s="13">
        <f t="shared" si="49"/>
        <v>2120466.466687</v>
      </c>
      <c r="AC494" s="13">
        <f t="shared" si="50"/>
        <v>2178993.1419883394</v>
      </c>
      <c r="AF494" s="51"/>
      <c r="AG494" s="4"/>
      <c r="AH494" s="4"/>
      <c r="AI494" s="4">
        <v>2232562.809671</v>
      </c>
      <c r="AJ494" s="4">
        <f t="shared" si="51"/>
        <v>1482910.2932690382</v>
      </c>
      <c r="AK494" s="4"/>
      <c r="AL494" s="4"/>
      <c r="AM494" s="4">
        <v>85734.976008</v>
      </c>
      <c r="AN494" s="4">
        <f t="shared" si="43"/>
        <v>84048.03089195536</v>
      </c>
      <c r="AO494" s="4"/>
      <c r="AP494" s="4"/>
      <c r="AQ494" s="4"/>
      <c r="AR494" s="4"/>
      <c r="AS494" s="4">
        <v>57145.602489</v>
      </c>
      <c r="AT494" s="4">
        <f t="shared" si="47"/>
        <v>56000.77420117285</v>
      </c>
      <c r="AU494" s="4"/>
      <c r="AV494" s="4"/>
      <c r="AW494" s="4"/>
      <c r="AX494" s="4"/>
      <c r="AY494" s="4"/>
      <c r="AZ494" s="4"/>
      <c r="BA494" s="4">
        <v>59051</v>
      </c>
      <c r="BB494" s="4">
        <f t="shared" si="45"/>
        <v>59050.99999999999</v>
      </c>
      <c r="BC494" s="4">
        <v>6212.095539</v>
      </c>
      <c r="BD494" s="4">
        <f t="shared" si="52"/>
        <v>2440706.483707</v>
      </c>
      <c r="BG494" s="4">
        <f t="shared" si="53"/>
        <v>1682010.0983621664</v>
      </c>
      <c r="BJ494" s="52"/>
      <c r="BK494" s="4">
        <f t="shared" si="39"/>
        <v>4561172.950394</v>
      </c>
      <c r="BL494" s="4">
        <f t="shared" si="40"/>
        <v>3861003.240350506</v>
      </c>
    </row>
    <row r="495" spans="1:64" ht="12.75">
      <c r="A495" s="3" t="s">
        <v>1128</v>
      </c>
      <c r="B495" s="3" t="s">
        <v>494</v>
      </c>
      <c r="C495" s="3" t="s">
        <v>1351</v>
      </c>
      <c r="D495" s="3"/>
      <c r="E495" s="4"/>
      <c r="F495" s="4">
        <v>2024900.708036</v>
      </c>
      <c r="G495" s="4">
        <f t="shared" si="48"/>
        <v>2080789.687238692</v>
      </c>
      <c r="H495" s="4"/>
      <c r="I495" s="4"/>
      <c r="J495" s="4">
        <v>60125.139968</v>
      </c>
      <c r="K495" s="4">
        <f t="shared" si="42"/>
        <v>61784.6448928068</v>
      </c>
      <c r="L495" s="4"/>
      <c r="M495" s="4"/>
      <c r="N495" s="4"/>
      <c r="O495" s="4"/>
      <c r="P495" s="4"/>
      <c r="Q495" s="4"/>
      <c r="R495" s="4"/>
      <c r="S495" s="4"/>
      <c r="T495" s="4">
        <v>35747.793649</v>
      </c>
      <c r="U495" s="4">
        <f t="shared" si="46"/>
        <v>36734.46311277282</v>
      </c>
      <c r="V495" s="4"/>
      <c r="W495" s="4"/>
      <c r="X495" s="4"/>
      <c r="Y495" s="4"/>
      <c r="Z495" s="13">
        <f t="shared" si="49"/>
        <v>2120773.641653</v>
      </c>
      <c r="AC495" s="13">
        <f t="shared" si="50"/>
        <v>2179308.795244272</v>
      </c>
      <c r="AF495" s="51"/>
      <c r="AG495" s="4"/>
      <c r="AH495" s="4"/>
      <c r="AI495" s="4">
        <v>2237067.398727</v>
      </c>
      <c r="AJ495" s="4">
        <f t="shared" si="51"/>
        <v>1485902.3262139363</v>
      </c>
      <c r="AK495" s="4"/>
      <c r="AL495" s="4"/>
      <c r="AM495" s="4">
        <v>86840.884608</v>
      </c>
      <c r="AN495" s="4">
        <f t="shared" si="43"/>
        <v>85132.17932826922</v>
      </c>
      <c r="AO495" s="4"/>
      <c r="AP495" s="4"/>
      <c r="AQ495" s="4"/>
      <c r="AR495" s="4"/>
      <c r="AS495" s="4">
        <v>50711.096277</v>
      </c>
      <c r="AT495" s="4">
        <f t="shared" si="47"/>
        <v>49695.173878845024</v>
      </c>
      <c r="AU495" s="4"/>
      <c r="AV495" s="4"/>
      <c r="AW495" s="4"/>
      <c r="AX495" s="4"/>
      <c r="AY495" s="4"/>
      <c r="AZ495" s="4"/>
      <c r="BA495" s="4"/>
      <c r="BB495" s="4"/>
      <c r="BC495" s="4">
        <v>6212.995435</v>
      </c>
      <c r="BD495" s="4">
        <f t="shared" si="52"/>
        <v>2380832.375047</v>
      </c>
      <c r="BG495" s="4">
        <f t="shared" si="53"/>
        <v>1620729.6794210507</v>
      </c>
      <c r="BJ495" s="52"/>
      <c r="BK495" s="4">
        <f t="shared" si="39"/>
        <v>4501606.0167</v>
      </c>
      <c r="BL495" s="4">
        <f t="shared" si="40"/>
        <v>3800038.4746653223</v>
      </c>
    </row>
    <row r="496" spans="1:64" ht="12.75">
      <c r="A496" s="3" t="s">
        <v>1129</v>
      </c>
      <c r="B496" s="3" t="s">
        <v>495</v>
      </c>
      <c r="C496" s="3" t="s">
        <v>1351</v>
      </c>
      <c r="D496" s="3"/>
      <c r="E496" s="4"/>
      <c r="F496" s="4">
        <v>1822210.301125</v>
      </c>
      <c r="G496" s="4">
        <f t="shared" si="48"/>
        <v>1872504.8529607218</v>
      </c>
      <c r="H496" s="4"/>
      <c r="I496" s="4"/>
      <c r="J496" s="4">
        <v>70534.813416</v>
      </c>
      <c r="K496" s="4">
        <f t="shared" si="42"/>
        <v>72481.63416845861</v>
      </c>
      <c r="L496" s="4"/>
      <c r="M496" s="4"/>
      <c r="N496" s="4"/>
      <c r="O496" s="4"/>
      <c r="P496" s="4"/>
      <c r="Q496" s="4"/>
      <c r="R496" s="4"/>
      <c r="S496" s="4"/>
      <c r="T496" s="4">
        <v>93336.39282</v>
      </c>
      <c r="U496" s="4">
        <f t="shared" si="46"/>
        <v>95912.55652840763</v>
      </c>
      <c r="V496" s="4"/>
      <c r="W496" s="4"/>
      <c r="X496" s="4"/>
      <c r="Y496" s="4"/>
      <c r="Z496" s="13">
        <f t="shared" si="49"/>
        <v>1986081.507361</v>
      </c>
      <c r="AC496" s="13">
        <f t="shared" si="50"/>
        <v>2040899.043657588</v>
      </c>
      <c r="AF496" s="51"/>
      <c r="AG496" s="4"/>
      <c r="AH496" s="4"/>
      <c r="AI496" s="4">
        <v>2013139.331768</v>
      </c>
      <c r="AJ496" s="4">
        <f t="shared" si="51"/>
        <v>1337165.0839706713</v>
      </c>
      <c r="AK496" s="4"/>
      <c r="AL496" s="4"/>
      <c r="AM496" s="4">
        <v>101875.947332</v>
      </c>
      <c r="AN496" s="4">
        <f t="shared" si="43"/>
        <v>99871.40799699043</v>
      </c>
      <c r="AO496" s="4"/>
      <c r="AP496" s="4"/>
      <c r="AQ496" s="4"/>
      <c r="AR496" s="4"/>
      <c r="AS496" s="4">
        <v>132405.117051</v>
      </c>
      <c r="AT496" s="4">
        <f t="shared" si="47"/>
        <v>129752.57482813644</v>
      </c>
      <c r="AU496" s="4"/>
      <c r="AV496" s="4"/>
      <c r="AW496" s="4"/>
      <c r="AX496" s="4"/>
      <c r="AY496" s="4">
        <v>5431.764706</v>
      </c>
      <c r="AZ496" s="4">
        <f>AY496/$AY$680*$AZ$680</f>
        <v>5431.76470599657</v>
      </c>
      <c r="BA496" s="4">
        <v>70907</v>
      </c>
      <c r="BB496" s="4">
        <f>BA496/$BA$680*$BB$680</f>
        <v>70907</v>
      </c>
      <c r="BC496" s="4">
        <v>5818.402821</v>
      </c>
      <c r="BD496" s="4">
        <f t="shared" si="52"/>
        <v>2329577.563678</v>
      </c>
      <c r="BG496" s="4">
        <f t="shared" si="53"/>
        <v>1643127.8315017947</v>
      </c>
      <c r="BJ496" s="52"/>
      <c r="BK496" s="4">
        <f t="shared" si="39"/>
        <v>4315659.0710390005</v>
      </c>
      <c r="BL496" s="4">
        <f t="shared" si="40"/>
        <v>3684026.875159383</v>
      </c>
    </row>
    <row r="497" spans="1:64" ht="12.75">
      <c r="A497" s="3" t="s">
        <v>1130</v>
      </c>
      <c r="B497" s="3" t="s">
        <v>496</v>
      </c>
      <c r="C497" s="3" t="s">
        <v>1351</v>
      </c>
      <c r="D497" s="3"/>
      <c r="E497" s="4"/>
      <c r="F497" s="4">
        <v>1437426.16683</v>
      </c>
      <c r="G497" s="4">
        <f t="shared" si="48"/>
        <v>1477100.3497785986</v>
      </c>
      <c r="H497" s="4"/>
      <c r="I497" s="4"/>
      <c r="J497" s="4">
        <v>71766.428601</v>
      </c>
      <c r="K497" s="4">
        <f t="shared" si="42"/>
        <v>73747.2429785223</v>
      </c>
      <c r="L497" s="4"/>
      <c r="M497" s="4"/>
      <c r="N497" s="4"/>
      <c r="O497" s="4"/>
      <c r="P497" s="4"/>
      <c r="Q497" s="4"/>
      <c r="R497" s="4"/>
      <c r="S497" s="4"/>
      <c r="T497" s="4">
        <v>45953.41974</v>
      </c>
      <c r="U497" s="4">
        <f t="shared" si="46"/>
        <v>47221.7731510828</v>
      </c>
      <c r="V497" s="4"/>
      <c r="W497" s="4"/>
      <c r="X497" s="4"/>
      <c r="Y497" s="4"/>
      <c r="Z497" s="13">
        <f t="shared" si="49"/>
        <v>1555146.015171</v>
      </c>
      <c r="AC497" s="13">
        <f t="shared" si="50"/>
        <v>1598069.3659082036</v>
      </c>
      <c r="AF497" s="51"/>
      <c r="AG497" s="4"/>
      <c r="AH497" s="4"/>
      <c r="AI497" s="4">
        <v>1588037.972989</v>
      </c>
      <c r="AJ497" s="4">
        <f t="shared" si="51"/>
        <v>1054804.749970066</v>
      </c>
      <c r="AK497" s="4"/>
      <c r="AL497" s="4"/>
      <c r="AM497" s="4">
        <v>103654.813081</v>
      </c>
      <c r="AN497" s="4">
        <f t="shared" si="43"/>
        <v>101615.27229119216</v>
      </c>
      <c r="AO497" s="4"/>
      <c r="AP497" s="4"/>
      <c r="AQ497" s="4"/>
      <c r="AR497" s="4"/>
      <c r="AS497" s="4">
        <v>65188.590814</v>
      </c>
      <c r="AT497" s="4">
        <f t="shared" si="47"/>
        <v>63882.63305772607</v>
      </c>
      <c r="AU497" s="4"/>
      <c r="AV497" s="4"/>
      <c r="AW497" s="4"/>
      <c r="AX497" s="4"/>
      <c r="AY497" s="4"/>
      <c r="AZ497" s="4"/>
      <c r="BA497" s="4"/>
      <c r="BB497" s="4"/>
      <c r="BC497" s="4">
        <v>4555.938882</v>
      </c>
      <c r="BD497" s="4">
        <f t="shared" si="52"/>
        <v>1761437.315766</v>
      </c>
      <c r="BG497" s="4">
        <f t="shared" si="53"/>
        <v>1220302.655318984</v>
      </c>
      <c r="BJ497" s="52"/>
      <c r="BK497" s="4">
        <f t="shared" si="39"/>
        <v>3316583.330937</v>
      </c>
      <c r="BL497" s="4">
        <f t="shared" si="40"/>
        <v>2818372.0212271875</v>
      </c>
    </row>
    <row r="498" spans="1:64" ht="12.75">
      <c r="A498" s="3" t="s">
        <v>1131</v>
      </c>
      <c r="B498" s="3" t="s">
        <v>497</v>
      </c>
      <c r="C498" s="3" t="s">
        <v>1351</v>
      </c>
      <c r="D498" s="3"/>
      <c r="E498" s="4"/>
      <c r="F498" s="4">
        <v>1866005.540782</v>
      </c>
      <c r="G498" s="4">
        <f t="shared" si="48"/>
        <v>1917508.8784256645</v>
      </c>
      <c r="H498" s="4"/>
      <c r="I498" s="4"/>
      <c r="J498" s="4">
        <v>58718.801597</v>
      </c>
      <c r="K498" s="4">
        <f t="shared" si="42"/>
        <v>60339.49038842462</v>
      </c>
      <c r="L498" s="4"/>
      <c r="M498" s="4"/>
      <c r="N498" s="4"/>
      <c r="O498" s="4"/>
      <c r="P498" s="4"/>
      <c r="Q498" s="4"/>
      <c r="R498" s="4"/>
      <c r="S498" s="4"/>
      <c r="T498" s="4">
        <v>40283.672721</v>
      </c>
      <c r="U498" s="4">
        <f t="shared" si="46"/>
        <v>41395.53629928663</v>
      </c>
      <c r="V498" s="4"/>
      <c r="W498" s="4"/>
      <c r="X498" s="4"/>
      <c r="Y498" s="4"/>
      <c r="Z498" s="13">
        <f t="shared" si="49"/>
        <v>1965008.0151</v>
      </c>
      <c r="AC498" s="13">
        <f t="shared" si="50"/>
        <v>2019243.9051133757</v>
      </c>
      <c r="AF498" s="51"/>
      <c r="AG498" s="4"/>
      <c r="AH498" s="4"/>
      <c r="AI498" s="4">
        <v>2061523.384608</v>
      </c>
      <c r="AJ498" s="4">
        <f t="shared" si="51"/>
        <v>1369302.6837173419</v>
      </c>
      <c r="AK498" s="4"/>
      <c r="AL498" s="4"/>
      <c r="AM498" s="4">
        <v>84809.659929</v>
      </c>
      <c r="AN498" s="4">
        <f t="shared" si="43"/>
        <v>83140.92158821732</v>
      </c>
      <c r="AO498" s="4"/>
      <c r="AP498" s="4"/>
      <c r="AQ498" s="4"/>
      <c r="AR498" s="4"/>
      <c r="AS498" s="4">
        <v>57145.602489</v>
      </c>
      <c r="AT498" s="4">
        <f t="shared" si="47"/>
        <v>56000.77420117285</v>
      </c>
      <c r="AU498" s="4"/>
      <c r="AV498" s="4"/>
      <c r="AW498" s="4"/>
      <c r="AX498" s="4"/>
      <c r="AY498" s="4"/>
      <c r="AZ498" s="4"/>
      <c r="BA498" s="4">
        <v>58191</v>
      </c>
      <c r="BB498" s="4">
        <f>BA498/$BA$680*$BB$680</f>
        <v>58191</v>
      </c>
      <c r="BC498" s="4">
        <v>5756.666147</v>
      </c>
      <c r="BD498" s="4">
        <f t="shared" si="52"/>
        <v>2267426.3131730002</v>
      </c>
      <c r="BG498" s="4">
        <f t="shared" si="53"/>
        <v>1566635.379506732</v>
      </c>
      <c r="BJ498" s="52"/>
      <c r="BK498" s="4">
        <f t="shared" si="39"/>
        <v>4232434.328273</v>
      </c>
      <c r="BL498" s="4">
        <f t="shared" si="40"/>
        <v>3585879.284620108</v>
      </c>
    </row>
    <row r="499" spans="1:64" ht="12.75">
      <c r="A499" s="3" t="s">
        <v>1132</v>
      </c>
      <c r="B499" s="3" t="s">
        <v>498</v>
      </c>
      <c r="C499" s="3" t="s">
        <v>1351</v>
      </c>
      <c r="D499" s="3"/>
      <c r="E499" s="4"/>
      <c r="F499" s="4">
        <v>2208829.25283</v>
      </c>
      <c r="G499" s="4">
        <f t="shared" si="48"/>
        <v>2269794.8160715923</v>
      </c>
      <c r="H499" s="4"/>
      <c r="I499" s="4"/>
      <c r="J499" s="4">
        <v>54451.727427</v>
      </c>
      <c r="K499" s="4">
        <f t="shared" si="42"/>
        <v>55954.64134749044</v>
      </c>
      <c r="L499" s="4"/>
      <c r="M499" s="4"/>
      <c r="N499" s="4"/>
      <c r="O499" s="4"/>
      <c r="P499" s="4"/>
      <c r="Q499" s="4"/>
      <c r="R499" s="4"/>
      <c r="S499" s="4"/>
      <c r="T499" s="4">
        <v>65797.330668</v>
      </c>
      <c r="U499" s="4">
        <f t="shared" si="46"/>
        <v>67613.39287327389</v>
      </c>
      <c r="V499" s="4"/>
      <c r="W499" s="4"/>
      <c r="X499" s="4"/>
      <c r="Y499" s="4"/>
      <c r="Z499" s="13">
        <f t="shared" si="49"/>
        <v>2329078.3109250003</v>
      </c>
      <c r="AC499" s="13">
        <f t="shared" si="50"/>
        <v>2393362.850292356</v>
      </c>
      <c r="AF499" s="51"/>
      <c r="AG499" s="4"/>
      <c r="AH499" s="4"/>
      <c r="AI499" s="4">
        <v>2440267.757945</v>
      </c>
      <c r="AJ499" s="4">
        <f t="shared" si="51"/>
        <v>1620871.8343393283</v>
      </c>
      <c r="AK499" s="4"/>
      <c r="AL499" s="4"/>
      <c r="AM499" s="4">
        <v>78646.572478</v>
      </c>
      <c r="AN499" s="4">
        <f t="shared" si="43"/>
        <v>77099.10075160641</v>
      </c>
      <c r="AO499" s="4"/>
      <c r="AP499" s="4"/>
      <c r="AQ499" s="4"/>
      <c r="AR499" s="4"/>
      <c r="AS499" s="4">
        <v>93338.761073</v>
      </c>
      <c r="AT499" s="4">
        <f t="shared" si="47"/>
        <v>91468.85596441918</v>
      </c>
      <c r="AU499" s="4"/>
      <c r="AV499" s="4"/>
      <c r="AW499" s="4"/>
      <c r="AX499" s="4"/>
      <c r="AY499" s="4"/>
      <c r="AZ499" s="4"/>
      <c r="BA499" s="4">
        <v>53809</v>
      </c>
      <c r="BB499" s="4">
        <f>BA499/$BA$680*$BB$680</f>
        <v>53809.00000000001</v>
      </c>
      <c r="BC499" s="4">
        <v>6823.242533</v>
      </c>
      <c r="BD499" s="4">
        <f t="shared" si="52"/>
        <v>2672885.3340290003</v>
      </c>
      <c r="BG499" s="4">
        <f t="shared" si="53"/>
        <v>1843248.791055354</v>
      </c>
      <c r="BJ499" s="52"/>
      <c r="BK499" s="4">
        <f t="shared" si="39"/>
        <v>5001963.644954001</v>
      </c>
      <c r="BL499" s="4">
        <f t="shared" si="40"/>
        <v>4236611.64134771</v>
      </c>
    </row>
    <row r="500" spans="1:64" ht="12.75">
      <c r="A500" s="3" t="s">
        <v>1133</v>
      </c>
      <c r="B500" s="3" t="s">
        <v>499</v>
      </c>
      <c r="C500" s="3" t="s">
        <v>1351</v>
      </c>
      <c r="D500" s="3"/>
      <c r="E500" s="4"/>
      <c r="F500" s="4">
        <v>2273051.656824</v>
      </c>
      <c r="G500" s="4">
        <f t="shared" si="48"/>
        <v>2335789.8129571467</v>
      </c>
      <c r="H500" s="4"/>
      <c r="I500" s="4"/>
      <c r="J500" s="4">
        <v>53303.197394</v>
      </c>
      <c r="K500" s="4">
        <f t="shared" si="42"/>
        <v>54774.410910182596</v>
      </c>
      <c r="L500" s="4"/>
      <c r="M500" s="4"/>
      <c r="N500" s="4"/>
      <c r="O500" s="4"/>
      <c r="P500" s="4"/>
      <c r="Q500" s="4"/>
      <c r="R500" s="4"/>
      <c r="S500" s="4"/>
      <c r="T500" s="4">
        <v>35747.793649</v>
      </c>
      <c r="U500" s="4">
        <f t="shared" si="46"/>
        <v>36734.46311277282</v>
      </c>
      <c r="V500" s="4"/>
      <c r="W500" s="4"/>
      <c r="X500" s="4"/>
      <c r="Y500" s="4"/>
      <c r="Z500" s="13">
        <f t="shared" si="49"/>
        <v>2362102.647867</v>
      </c>
      <c r="AC500" s="13">
        <f t="shared" si="50"/>
        <v>2427298.686980102</v>
      </c>
      <c r="AF500" s="51"/>
      <c r="AG500" s="4"/>
      <c r="AH500" s="4"/>
      <c r="AI500" s="4">
        <v>2511219.309136</v>
      </c>
      <c r="AJ500" s="4">
        <f t="shared" si="51"/>
        <v>1667999.1917998977</v>
      </c>
      <c r="AK500" s="4"/>
      <c r="AL500" s="4"/>
      <c r="AM500" s="4">
        <v>76987.709577</v>
      </c>
      <c r="AN500" s="4">
        <f t="shared" si="43"/>
        <v>75472.8780961553</v>
      </c>
      <c r="AO500" s="4"/>
      <c r="AP500" s="4"/>
      <c r="AQ500" s="4"/>
      <c r="AR500" s="4"/>
      <c r="AS500" s="4">
        <v>50711.096277</v>
      </c>
      <c r="AT500" s="4">
        <f t="shared" si="47"/>
        <v>49695.173878845024</v>
      </c>
      <c r="AU500" s="4"/>
      <c r="AV500" s="4"/>
      <c r="AW500" s="4"/>
      <c r="AX500" s="4"/>
      <c r="AY500" s="4">
        <v>6470.058824</v>
      </c>
      <c r="AZ500" s="4">
        <f>AY500/$AY$680*$AZ$680</f>
        <v>6470.058823995913</v>
      </c>
      <c r="BA500" s="4">
        <v>53046</v>
      </c>
      <c r="BB500" s="4">
        <f>BA500/$BA$680*$BB$680</f>
        <v>53046.00000000001</v>
      </c>
      <c r="BC500" s="4">
        <v>6919.990272</v>
      </c>
      <c r="BD500" s="4">
        <f t="shared" si="52"/>
        <v>2705354.164086</v>
      </c>
      <c r="BG500" s="4">
        <f t="shared" si="53"/>
        <v>1852683.302598894</v>
      </c>
      <c r="BJ500" s="52"/>
      <c r="BK500" s="4">
        <f t="shared" si="39"/>
        <v>5067456.811953001</v>
      </c>
      <c r="BL500" s="4">
        <f t="shared" si="40"/>
        <v>4279981.989578996</v>
      </c>
    </row>
    <row r="501" spans="1:64" ht="12.75">
      <c r="A501" s="3" t="s">
        <v>1134</v>
      </c>
      <c r="B501" s="3" t="s">
        <v>500</v>
      </c>
      <c r="C501" s="3" t="s">
        <v>1351</v>
      </c>
      <c r="D501" s="3"/>
      <c r="E501" s="4"/>
      <c r="F501" s="4">
        <v>2417280.303417</v>
      </c>
      <c r="G501" s="4">
        <f t="shared" si="48"/>
        <v>2483999.2926832866</v>
      </c>
      <c r="H501" s="4"/>
      <c r="I501" s="4"/>
      <c r="J501" s="4">
        <v>70637.040735</v>
      </c>
      <c r="K501" s="4">
        <f t="shared" si="42"/>
        <v>72586.68304828026</v>
      </c>
      <c r="L501" s="4"/>
      <c r="M501" s="4"/>
      <c r="N501" s="4"/>
      <c r="O501" s="4"/>
      <c r="P501" s="4"/>
      <c r="Q501" s="4"/>
      <c r="R501" s="4"/>
      <c r="S501" s="4"/>
      <c r="T501" s="4">
        <v>44252.210538</v>
      </c>
      <c r="U501" s="4">
        <f t="shared" si="46"/>
        <v>45473.609130343946</v>
      </c>
      <c r="V501" s="4"/>
      <c r="W501" s="4"/>
      <c r="X501" s="4"/>
      <c r="Y501" s="4"/>
      <c r="Z501" s="13">
        <f t="shared" si="49"/>
        <v>2532169.5546899997</v>
      </c>
      <c r="AC501" s="13">
        <f t="shared" si="50"/>
        <v>2602059.584861911</v>
      </c>
      <c r="AF501" s="51"/>
      <c r="AG501" s="4"/>
      <c r="AH501" s="4"/>
      <c r="AI501" s="4">
        <v>2670560.061981</v>
      </c>
      <c r="AJ501" s="4">
        <f t="shared" si="51"/>
        <v>1773836.3227901382</v>
      </c>
      <c r="AK501" s="4"/>
      <c r="AL501" s="4"/>
      <c r="AM501" s="4">
        <v>102023.597895</v>
      </c>
      <c r="AN501" s="4">
        <f t="shared" si="43"/>
        <v>100016.1533466489</v>
      </c>
      <c r="AO501" s="4"/>
      <c r="AP501" s="4"/>
      <c r="AQ501" s="4"/>
      <c r="AR501" s="4"/>
      <c r="AS501" s="4">
        <v>62775.289885</v>
      </c>
      <c r="AT501" s="4">
        <f t="shared" si="47"/>
        <v>61517.67907145173</v>
      </c>
      <c r="AU501" s="4"/>
      <c r="AV501" s="4"/>
      <c r="AW501" s="4"/>
      <c r="AX501" s="4"/>
      <c r="AY501" s="4"/>
      <c r="AZ501" s="4"/>
      <c r="BA501" s="4">
        <v>69428</v>
      </c>
      <c r="BB501" s="4">
        <f>BA501/$BA$680*$BB$680</f>
        <v>69428</v>
      </c>
      <c r="BC501" s="4">
        <v>7418.216436</v>
      </c>
      <c r="BD501" s="4">
        <f t="shared" si="52"/>
        <v>2912205.166197</v>
      </c>
      <c r="BG501" s="4">
        <f t="shared" si="53"/>
        <v>2004798.1552082389</v>
      </c>
      <c r="BJ501" s="52"/>
      <c r="BK501" s="4">
        <f t="shared" si="39"/>
        <v>5444374.720887</v>
      </c>
      <c r="BL501" s="4">
        <f t="shared" si="40"/>
        <v>4606857.740070149</v>
      </c>
    </row>
    <row r="502" spans="1:64" ht="12.75">
      <c r="A502" s="3" t="s">
        <v>1135</v>
      </c>
      <c r="B502" s="3" t="s">
        <v>501</v>
      </c>
      <c r="C502" s="3" t="s">
        <v>1351</v>
      </c>
      <c r="D502" s="3"/>
      <c r="E502" s="4"/>
      <c r="F502" s="4">
        <v>2027754.502759</v>
      </c>
      <c r="G502" s="4">
        <f t="shared" si="48"/>
        <v>2083722.2491196517</v>
      </c>
      <c r="H502" s="4"/>
      <c r="I502" s="4"/>
      <c r="J502" s="4">
        <v>42722.059001</v>
      </c>
      <c r="K502" s="4">
        <f t="shared" si="42"/>
        <v>43901.224111431</v>
      </c>
      <c r="L502" s="4"/>
      <c r="M502" s="4"/>
      <c r="N502" s="4"/>
      <c r="O502" s="4"/>
      <c r="P502" s="4"/>
      <c r="Q502" s="4"/>
      <c r="R502" s="4"/>
      <c r="S502" s="4"/>
      <c r="T502" s="4">
        <v>26109.101532</v>
      </c>
      <c r="U502" s="4">
        <f t="shared" si="46"/>
        <v>26829.734907617836</v>
      </c>
      <c r="V502" s="4"/>
      <c r="W502" s="4"/>
      <c r="X502" s="4"/>
      <c r="Y502" s="4"/>
      <c r="Z502" s="13">
        <f t="shared" si="49"/>
        <v>2096585.663292</v>
      </c>
      <c r="AC502" s="13">
        <f t="shared" si="50"/>
        <v>2154453.2081387006</v>
      </c>
      <c r="AF502" s="51"/>
      <c r="AG502" s="4"/>
      <c r="AH502" s="4"/>
      <c r="AI502" s="4">
        <v>2240220.210671</v>
      </c>
      <c r="AJ502" s="4">
        <f t="shared" si="51"/>
        <v>1487996.4833253268</v>
      </c>
      <c r="AK502" s="4"/>
      <c r="AL502" s="4"/>
      <c r="AM502" s="4">
        <v>61704.993916</v>
      </c>
      <c r="AN502" s="4">
        <f t="shared" si="43"/>
        <v>60490.869378163225</v>
      </c>
      <c r="AO502" s="4"/>
      <c r="AP502" s="4"/>
      <c r="AQ502" s="4"/>
      <c r="AR502" s="4"/>
      <c r="AS502" s="4">
        <v>37037.842797</v>
      </c>
      <c r="AT502" s="4">
        <f t="shared" si="47"/>
        <v>36295.84396756666</v>
      </c>
      <c r="AU502" s="4"/>
      <c r="AV502" s="4"/>
      <c r="AW502" s="4"/>
      <c r="AX502" s="4"/>
      <c r="AY502" s="4"/>
      <c r="AZ502" s="4"/>
      <c r="BA502" s="4">
        <v>42458</v>
      </c>
      <c r="BB502" s="4">
        <f>BA502/$BA$680*$BB$680</f>
        <v>42458</v>
      </c>
      <c r="BC502" s="4">
        <v>6142.134597</v>
      </c>
      <c r="BD502" s="4">
        <f t="shared" si="52"/>
        <v>2387563.181981</v>
      </c>
      <c r="BG502" s="4">
        <f t="shared" si="53"/>
        <v>1627241.1966710568</v>
      </c>
      <c r="BJ502" s="52"/>
      <c r="BK502" s="4">
        <f t="shared" si="39"/>
        <v>4484148.845273</v>
      </c>
      <c r="BL502" s="4">
        <f t="shared" si="40"/>
        <v>3781694.404809757</v>
      </c>
    </row>
    <row r="503" spans="1:64" ht="12.75">
      <c r="A503" s="3" t="s">
        <v>1136</v>
      </c>
      <c r="B503" s="3" t="s">
        <v>502</v>
      </c>
      <c r="C503" s="3" t="s">
        <v>1351</v>
      </c>
      <c r="D503" s="3"/>
      <c r="E503" s="4"/>
      <c r="F503" s="4">
        <v>2565128.208891</v>
      </c>
      <c r="G503" s="4">
        <f t="shared" si="48"/>
        <v>2635927.925909223</v>
      </c>
      <c r="H503" s="4"/>
      <c r="I503" s="4"/>
      <c r="J503" s="4">
        <v>101574.448489</v>
      </c>
      <c r="K503" s="4">
        <f t="shared" si="42"/>
        <v>104377.98953009766</v>
      </c>
      <c r="L503" s="4"/>
      <c r="M503" s="4"/>
      <c r="N503" s="4"/>
      <c r="O503" s="4"/>
      <c r="P503" s="4"/>
      <c r="Q503" s="4"/>
      <c r="R503" s="4"/>
      <c r="S503" s="4"/>
      <c r="T503" s="4">
        <v>20364.007684</v>
      </c>
      <c r="U503" s="4">
        <f t="shared" si="46"/>
        <v>20926.071590352443</v>
      </c>
      <c r="V503" s="4"/>
      <c r="W503" s="4"/>
      <c r="X503" s="4"/>
      <c r="Y503" s="4"/>
      <c r="Z503" s="13">
        <f t="shared" si="49"/>
        <v>2687066.665064</v>
      </c>
      <c r="AC503" s="13">
        <f t="shared" si="50"/>
        <v>2761231.987029673</v>
      </c>
      <c r="AF503" s="51"/>
      <c r="AG503" s="4"/>
      <c r="AH503" s="4"/>
      <c r="AI503" s="4">
        <v>2833899.295354</v>
      </c>
      <c r="AJ503" s="4">
        <f t="shared" si="51"/>
        <v>1882329.31990281</v>
      </c>
      <c r="AK503" s="4"/>
      <c r="AL503" s="4"/>
      <c r="AM503" s="4">
        <v>146707.599601</v>
      </c>
      <c r="AN503" s="4">
        <f t="shared" si="43"/>
        <v>143820.94026828557</v>
      </c>
      <c r="AO503" s="4"/>
      <c r="AP503" s="4"/>
      <c r="AQ503" s="4"/>
      <c r="AR503" s="4"/>
      <c r="AS503" s="4">
        <v>28887.968986</v>
      </c>
      <c r="AT503" s="4">
        <f t="shared" si="47"/>
        <v>28309.240918876858</v>
      </c>
      <c r="AU503" s="4"/>
      <c r="AV503" s="4"/>
      <c r="AW503" s="4"/>
      <c r="AX503" s="4"/>
      <c r="AY503" s="4"/>
      <c r="AZ503" s="4"/>
      <c r="BA503" s="4"/>
      <c r="BB503" s="4"/>
      <c r="BC503" s="4">
        <v>7872.001329</v>
      </c>
      <c r="BD503" s="4">
        <f t="shared" si="52"/>
        <v>3017366.86527</v>
      </c>
      <c r="BG503" s="4">
        <f t="shared" si="53"/>
        <v>2054459.5010899724</v>
      </c>
      <c r="BJ503" s="52"/>
      <c r="BK503" s="4">
        <f t="shared" si="39"/>
        <v>5704433.530334</v>
      </c>
      <c r="BL503" s="4">
        <f t="shared" si="40"/>
        <v>4815691.488119645</v>
      </c>
    </row>
    <row r="504" spans="1:64" ht="12.75">
      <c r="A504" s="3" t="s">
        <v>1137</v>
      </c>
      <c r="B504" s="3" t="s">
        <v>503</v>
      </c>
      <c r="C504" s="3" t="s">
        <v>1351</v>
      </c>
      <c r="D504" s="3"/>
      <c r="E504" s="4"/>
      <c r="F504" s="4">
        <v>2308359.788144</v>
      </c>
      <c r="G504" s="4">
        <f t="shared" si="48"/>
        <v>2372072.4786872524</v>
      </c>
      <c r="H504" s="4"/>
      <c r="I504" s="4"/>
      <c r="J504" s="4">
        <v>94174.575376</v>
      </c>
      <c r="K504" s="4">
        <f t="shared" si="42"/>
        <v>96773.87363478556</v>
      </c>
      <c r="L504" s="4"/>
      <c r="M504" s="4"/>
      <c r="N504" s="4"/>
      <c r="O504" s="4"/>
      <c r="P504" s="4"/>
      <c r="Q504" s="4"/>
      <c r="R504" s="4"/>
      <c r="S504" s="4"/>
      <c r="T504" s="4">
        <v>20364.007684</v>
      </c>
      <c r="U504" s="4">
        <f t="shared" si="46"/>
        <v>20926.071590352443</v>
      </c>
      <c r="V504" s="4"/>
      <c r="W504" s="4"/>
      <c r="X504" s="4"/>
      <c r="Y504" s="4"/>
      <c r="Z504" s="13">
        <f t="shared" si="49"/>
        <v>2422898.3712039995</v>
      </c>
      <c r="AC504" s="13">
        <f t="shared" si="50"/>
        <v>2489772.42391239</v>
      </c>
      <c r="AF504" s="51"/>
      <c r="AG504" s="4"/>
      <c r="AH504" s="4"/>
      <c r="AI504" s="4">
        <v>2550226.984511</v>
      </c>
      <c r="AJ504" s="4">
        <f t="shared" si="51"/>
        <v>1693908.8249262369</v>
      </c>
      <c r="AK504" s="4"/>
      <c r="AL504" s="4"/>
      <c r="AM504" s="4">
        <v>136019.698875</v>
      </c>
      <c r="AN504" s="4">
        <f t="shared" si="43"/>
        <v>133343.33763496616</v>
      </c>
      <c r="AO504" s="4"/>
      <c r="AP504" s="4"/>
      <c r="AQ504" s="4"/>
      <c r="AR504" s="4"/>
      <c r="AS504" s="4">
        <v>28887.968986</v>
      </c>
      <c r="AT504" s="4">
        <f t="shared" si="47"/>
        <v>28309.240918876858</v>
      </c>
      <c r="AU504" s="4"/>
      <c r="AV504" s="4"/>
      <c r="AW504" s="4"/>
      <c r="AX504" s="4"/>
      <c r="AY504" s="4"/>
      <c r="AZ504" s="4"/>
      <c r="BA504" s="4">
        <v>93296</v>
      </c>
      <c r="BB504" s="4">
        <f>BA504/$BA$680*$BB$680</f>
        <v>93296</v>
      </c>
      <c r="BC504" s="4">
        <v>7098.096763</v>
      </c>
      <c r="BD504" s="4">
        <f t="shared" si="52"/>
        <v>2815528.7491349997</v>
      </c>
      <c r="BG504" s="4">
        <f t="shared" si="53"/>
        <v>1948857.40348008</v>
      </c>
      <c r="BJ504" s="52"/>
      <c r="BK504" s="4">
        <f t="shared" si="39"/>
        <v>5238427.120338999</v>
      </c>
      <c r="BL504" s="4">
        <f t="shared" si="40"/>
        <v>4438629.82739247</v>
      </c>
    </row>
    <row r="505" spans="1:64" ht="12.75">
      <c r="A505" s="3" t="s">
        <v>1138</v>
      </c>
      <c r="B505" s="3" t="s">
        <v>504</v>
      </c>
      <c r="C505" s="3" t="s">
        <v>1351</v>
      </c>
      <c r="D505" s="3"/>
      <c r="E505" s="4"/>
      <c r="F505" s="4">
        <v>2328903.280249</v>
      </c>
      <c r="G505" s="4">
        <f t="shared" si="48"/>
        <v>2393182.9886210533</v>
      </c>
      <c r="H505" s="4"/>
      <c r="I505" s="4"/>
      <c r="J505" s="4">
        <v>67056.233623</v>
      </c>
      <c r="K505" s="4">
        <f t="shared" si="42"/>
        <v>68907.0426189639</v>
      </c>
      <c r="L505" s="4"/>
      <c r="M505" s="4"/>
      <c r="N505" s="4"/>
      <c r="O505" s="4"/>
      <c r="P505" s="4"/>
      <c r="Q505" s="4"/>
      <c r="R505" s="4"/>
      <c r="S505" s="4"/>
      <c r="T505" s="4">
        <v>28944.178682</v>
      </c>
      <c r="U505" s="4">
        <f t="shared" si="46"/>
        <v>29743.06259466667</v>
      </c>
      <c r="V505" s="4"/>
      <c r="W505" s="4"/>
      <c r="X505" s="4"/>
      <c r="Y505" s="4"/>
      <c r="Z505" s="13">
        <f t="shared" si="49"/>
        <v>2424903.692554</v>
      </c>
      <c r="AC505" s="13">
        <f t="shared" si="50"/>
        <v>2491833.0938346838</v>
      </c>
      <c r="AF505" s="51"/>
      <c r="AG505" s="4"/>
      <c r="AH505" s="4"/>
      <c r="AI505" s="4">
        <v>2572922.999314</v>
      </c>
      <c r="AJ505" s="4">
        <f t="shared" si="51"/>
        <v>1708983.9456895874</v>
      </c>
      <c r="AK505" s="4"/>
      <c r="AL505" s="4"/>
      <c r="AM505" s="4">
        <v>96851.71044</v>
      </c>
      <c r="AN505" s="4">
        <f t="shared" si="43"/>
        <v>94946.02938059103</v>
      </c>
      <c r="AO505" s="4"/>
      <c r="AP505" s="4"/>
      <c r="AQ505" s="4"/>
      <c r="AR505" s="4"/>
      <c r="AS505" s="4">
        <v>41059.625839</v>
      </c>
      <c r="AT505" s="4">
        <f t="shared" si="47"/>
        <v>40237.05648806641</v>
      </c>
      <c r="AU505" s="4"/>
      <c r="AV505" s="4"/>
      <c r="AW505" s="4"/>
      <c r="AX505" s="4"/>
      <c r="AY505" s="4"/>
      <c r="AZ505" s="4"/>
      <c r="BA505" s="4">
        <v>65265</v>
      </c>
      <c r="BB505" s="4">
        <f>BA505/$BA$680*$BB$680</f>
        <v>65265</v>
      </c>
      <c r="BC505" s="4">
        <v>7103.971531</v>
      </c>
      <c r="BD505" s="4">
        <f t="shared" si="52"/>
        <v>2783203.307124</v>
      </c>
      <c r="BG505" s="4">
        <f t="shared" si="53"/>
        <v>1909432.031558245</v>
      </c>
      <c r="BJ505" s="52"/>
      <c r="BK505" s="4">
        <f t="shared" si="39"/>
        <v>5208106.999678</v>
      </c>
      <c r="BL505" s="4">
        <f t="shared" si="40"/>
        <v>4401265.125392929</v>
      </c>
    </row>
    <row r="506" spans="1:64" ht="12.75">
      <c r="A506" s="3" t="s">
        <v>1139</v>
      </c>
      <c r="B506" s="3" t="s">
        <v>505</v>
      </c>
      <c r="C506" s="3" t="s">
        <v>1351</v>
      </c>
      <c r="D506" s="3"/>
      <c r="E506" s="4"/>
      <c r="F506" s="4">
        <v>2291341.758995</v>
      </c>
      <c r="G506" s="4">
        <f t="shared" si="48"/>
        <v>2354584.7374810614</v>
      </c>
      <c r="H506" s="4"/>
      <c r="I506" s="4"/>
      <c r="J506" s="4">
        <v>100648.700699</v>
      </c>
      <c r="K506" s="4">
        <f t="shared" si="42"/>
        <v>103426.69031489595</v>
      </c>
      <c r="L506" s="4"/>
      <c r="M506" s="4"/>
      <c r="N506" s="4"/>
      <c r="O506" s="4"/>
      <c r="P506" s="4"/>
      <c r="Q506" s="4"/>
      <c r="R506" s="4"/>
      <c r="S506" s="4"/>
      <c r="T506" s="4">
        <v>35747.793649</v>
      </c>
      <c r="U506" s="4">
        <f t="shared" si="46"/>
        <v>36734.46311277282</v>
      </c>
      <c r="V506" s="4"/>
      <c r="W506" s="4"/>
      <c r="X506" s="4"/>
      <c r="Y506" s="4"/>
      <c r="Z506" s="13">
        <f t="shared" si="49"/>
        <v>2427738.253343</v>
      </c>
      <c r="AC506" s="13">
        <f t="shared" si="50"/>
        <v>2494745.89090873</v>
      </c>
      <c r="AF506" s="51"/>
      <c r="AG506" s="4"/>
      <c r="AH506" s="4"/>
      <c r="AI506" s="4">
        <v>2531425.826485</v>
      </c>
      <c r="AJ506" s="4">
        <f t="shared" si="51"/>
        <v>1681420.7414370019</v>
      </c>
      <c r="AK506" s="4"/>
      <c r="AL506" s="4"/>
      <c r="AM506" s="4">
        <v>145370.509043</v>
      </c>
      <c r="AN506" s="4">
        <f t="shared" si="43"/>
        <v>142510.15867415955</v>
      </c>
      <c r="AO506" s="4"/>
      <c r="AP506" s="4"/>
      <c r="AQ506" s="4"/>
      <c r="AR506" s="4"/>
      <c r="AS506" s="4">
        <v>50711.096277</v>
      </c>
      <c r="AT506" s="4">
        <f t="shared" si="47"/>
        <v>49695.173878845024</v>
      </c>
      <c r="AU506" s="4"/>
      <c r="AV506" s="4"/>
      <c r="AW506" s="4"/>
      <c r="AX506" s="4"/>
      <c r="AY506" s="4"/>
      <c r="AZ506" s="4"/>
      <c r="BA506" s="4"/>
      <c r="BB506" s="4"/>
      <c r="BC506" s="4">
        <v>7112.275629</v>
      </c>
      <c r="BD506" s="4">
        <f t="shared" si="52"/>
        <v>2734619.707434</v>
      </c>
      <c r="BG506" s="4">
        <f t="shared" si="53"/>
        <v>1873626.0739900065</v>
      </c>
      <c r="BJ506" s="52"/>
      <c r="BK506" s="4">
        <f t="shared" si="39"/>
        <v>5162357.960777</v>
      </c>
      <c r="BL506" s="4">
        <f t="shared" si="40"/>
        <v>4368371.964898737</v>
      </c>
    </row>
    <row r="507" spans="1:64" ht="12.75">
      <c r="A507" s="3" t="s">
        <v>1140</v>
      </c>
      <c r="B507" s="3" t="s">
        <v>506</v>
      </c>
      <c r="C507" s="3" t="s">
        <v>1351</v>
      </c>
      <c r="D507" s="3"/>
      <c r="E507" s="4"/>
      <c r="F507" s="4">
        <v>2110662.287902</v>
      </c>
      <c r="G507" s="4">
        <f t="shared" si="48"/>
        <v>2168918.3595426073</v>
      </c>
      <c r="H507" s="4"/>
      <c r="I507" s="4"/>
      <c r="J507" s="4">
        <v>106379.947022</v>
      </c>
      <c r="K507" s="4">
        <f t="shared" si="42"/>
        <v>109316.12390371124</v>
      </c>
      <c r="L507" s="4"/>
      <c r="M507" s="4"/>
      <c r="N507" s="4"/>
      <c r="O507" s="4"/>
      <c r="P507" s="4"/>
      <c r="Q507" s="4"/>
      <c r="R507" s="4"/>
      <c r="S507" s="4"/>
      <c r="T507" s="4">
        <v>31778.848552</v>
      </c>
      <c r="U507" s="4">
        <f t="shared" si="46"/>
        <v>32655.971760441615</v>
      </c>
      <c r="V507" s="4"/>
      <c r="W507" s="4"/>
      <c r="X507" s="4"/>
      <c r="Y507" s="4"/>
      <c r="Z507" s="13">
        <f t="shared" si="49"/>
        <v>2248821.0834759995</v>
      </c>
      <c r="AC507" s="13">
        <f t="shared" si="50"/>
        <v>2310890.45520676</v>
      </c>
      <c r="AF507" s="51"/>
      <c r="AG507" s="4"/>
      <c r="AH507" s="4"/>
      <c r="AI507" s="4">
        <v>2331814.97505</v>
      </c>
      <c r="AJ507" s="4">
        <f t="shared" si="51"/>
        <v>1548835.4520292743</v>
      </c>
      <c r="AK507" s="4"/>
      <c r="AL507" s="4"/>
      <c r="AM507" s="4">
        <v>153648.352567</v>
      </c>
      <c r="AN507" s="4">
        <f t="shared" si="43"/>
        <v>150625.12505799576</v>
      </c>
      <c r="AO507" s="4"/>
      <c r="AP507" s="4"/>
      <c r="AQ507" s="4"/>
      <c r="AR507" s="4"/>
      <c r="AS507" s="4">
        <v>45080.831122</v>
      </c>
      <c r="AT507" s="4">
        <f t="shared" si="47"/>
        <v>44177.70282411989</v>
      </c>
      <c r="AU507" s="4"/>
      <c r="AV507" s="4"/>
      <c r="AW507" s="4"/>
      <c r="AX507" s="4"/>
      <c r="AY507" s="4"/>
      <c r="AZ507" s="4"/>
      <c r="BA507" s="4">
        <v>104768</v>
      </c>
      <c r="BB507" s="4">
        <f>BA507/$BA$680*$BB$680</f>
        <v>104768</v>
      </c>
      <c r="BC507" s="4">
        <v>6588.121831</v>
      </c>
      <c r="BD507" s="4">
        <f t="shared" si="52"/>
        <v>2641900.2805699995</v>
      </c>
      <c r="BG507" s="4">
        <f t="shared" si="53"/>
        <v>1848406.27991139</v>
      </c>
      <c r="BJ507" s="52"/>
      <c r="BK507" s="4">
        <f t="shared" si="39"/>
        <v>4890721.364045999</v>
      </c>
      <c r="BL507" s="4">
        <f t="shared" si="40"/>
        <v>4159296.7351181502</v>
      </c>
    </row>
    <row r="508" spans="1:64" ht="12.75">
      <c r="A508" s="3" t="s">
        <v>1141</v>
      </c>
      <c r="B508" s="3" t="s">
        <v>507</v>
      </c>
      <c r="C508" s="3" t="s">
        <v>1351</v>
      </c>
      <c r="D508" s="3"/>
      <c r="E508" s="4"/>
      <c r="F508" s="4">
        <v>2206797.946554</v>
      </c>
      <c r="G508" s="4">
        <f t="shared" si="48"/>
        <v>2267707.444017274</v>
      </c>
      <c r="H508" s="4"/>
      <c r="I508" s="4"/>
      <c r="J508" s="4">
        <v>55276.877019</v>
      </c>
      <c r="K508" s="4">
        <f t="shared" si="42"/>
        <v>56802.56576899363</v>
      </c>
      <c r="L508" s="4"/>
      <c r="M508" s="4"/>
      <c r="N508" s="4"/>
      <c r="O508" s="4"/>
      <c r="P508" s="4"/>
      <c r="Q508" s="4"/>
      <c r="R508" s="4"/>
      <c r="S508" s="4"/>
      <c r="T508" s="4">
        <v>28944.178682</v>
      </c>
      <c r="U508" s="4">
        <f t="shared" si="46"/>
        <v>29743.06259466667</v>
      </c>
      <c r="V508" s="4"/>
      <c r="W508" s="4"/>
      <c r="X508" s="4"/>
      <c r="Y508" s="4"/>
      <c r="Z508" s="13">
        <f t="shared" si="49"/>
        <v>2291019.0022549997</v>
      </c>
      <c r="AC508" s="13">
        <f t="shared" si="50"/>
        <v>2354253.072380934</v>
      </c>
      <c r="AF508" s="51"/>
      <c r="AG508" s="4"/>
      <c r="AH508" s="4"/>
      <c r="AI508" s="4">
        <v>2438023.613811</v>
      </c>
      <c r="AJ508" s="4">
        <f t="shared" si="51"/>
        <v>1619381.231512177</v>
      </c>
      <c r="AK508" s="4"/>
      <c r="AL508" s="4"/>
      <c r="AM508" s="4">
        <v>79838.365469</v>
      </c>
      <c r="AN508" s="4">
        <f t="shared" si="43"/>
        <v>78267.44369387349</v>
      </c>
      <c r="AO508" s="4"/>
      <c r="AP508" s="4"/>
      <c r="AQ508" s="4"/>
      <c r="AR508" s="4"/>
      <c r="AS508" s="4">
        <v>41059.625839</v>
      </c>
      <c r="AT508" s="4">
        <f t="shared" si="47"/>
        <v>40237.05648806641</v>
      </c>
      <c r="AU508" s="4"/>
      <c r="AV508" s="4"/>
      <c r="AW508" s="4"/>
      <c r="AX508" s="4"/>
      <c r="AY508" s="4"/>
      <c r="AZ508" s="4"/>
      <c r="BA508" s="4">
        <v>54830</v>
      </c>
      <c r="BB508" s="4">
        <f>BA508/$BA$680*$BB$680</f>
        <v>54829.99999999999</v>
      </c>
      <c r="BC508" s="4">
        <v>6711.744395</v>
      </c>
      <c r="BD508" s="4">
        <f t="shared" si="52"/>
        <v>2620463.3495139997</v>
      </c>
      <c r="BG508" s="4">
        <f t="shared" si="53"/>
        <v>1792715.731694117</v>
      </c>
      <c r="BJ508" s="52"/>
      <c r="BK508" s="4">
        <f t="shared" si="39"/>
        <v>4911482.351768999</v>
      </c>
      <c r="BL508" s="4">
        <f t="shared" si="40"/>
        <v>4146968.804075051</v>
      </c>
    </row>
    <row r="509" spans="1:64" ht="12.75">
      <c r="A509" s="3" t="s">
        <v>1142</v>
      </c>
      <c r="B509" s="3" t="s">
        <v>508</v>
      </c>
      <c r="C509" s="3" t="s">
        <v>1351</v>
      </c>
      <c r="D509" s="3"/>
      <c r="E509" s="4"/>
      <c r="F509" s="4">
        <v>1692181.737231</v>
      </c>
      <c r="G509" s="4">
        <f t="shared" si="48"/>
        <v>1738887.3902755925</v>
      </c>
      <c r="H509" s="4"/>
      <c r="I509" s="4"/>
      <c r="J509" s="4">
        <v>61116.052582</v>
      </c>
      <c r="K509" s="4">
        <f t="shared" si="42"/>
        <v>62802.90753649257</v>
      </c>
      <c r="L509" s="4"/>
      <c r="M509" s="4"/>
      <c r="N509" s="4"/>
      <c r="O509" s="4"/>
      <c r="P509" s="4"/>
      <c r="Q509" s="4"/>
      <c r="R509" s="4"/>
      <c r="S509" s="4"/>
      <c r="T509" s="4">
        <v>23274.431663</v>
      </c>
      <c r="U509" s="4">
        <f t="shared" si="46"/>
        <v>23916.82574287049</v>
      </c>
      <c r="V509" s="4"/>
      <c r="W509" s="4"/>
      <c r="X509" s="4"/>
      <c r="Y509" s="4"/>
      <c r="Z509" s="13">
        <f t="shared" si="49"/>
        <v>1776572.221476</v>
      </c>
      <c r="AC509" s="13">
        <f t="shared" si="50"/>
        <v>1825607.1235549557</v>
      </c>
      <c r="AF509" s="51"/>
      <c r="AG509" s="4"/>
      <c r="AH509" s="4"/>
      <c r="AI509" s="4">
        <v>1869486.529417</v>
      </c>
      <c r="AJ509" s="4">
        <f t="shared" si="51"/>
        <v>1241748.1853551143</v>
      </c>
      <c r="AK509" s="4"/>
      <c r="AL509" s="4"/>
      <c r="AM509" s="4">
        <v>88272.095047</v>
      </c>
      <c r="AN509" s="4">
        <f t="shared" si="43"/>
        <v>86535.228874568</v>
      </c>
      <c r="AO509" s="4"/>
      <c r="AP509" s="4"/>
      <c r="AQ509" s="4"/>
      <c r="AR509" s="4"/>
      <c r="AS509" s="4">
        <v>33016.637514</v>
      </c>
      <c r="AT509" s="4">
        <f t="shared" si="47"/>
        <v>32355.197631513187</v>
      </c>
      <c r="AU509" s="4"/>
      <c r="AV509" s="4"/>
      <c r="AW509" s="4"/>
      <c r="AX509" s="4"/>
      <c r="AY509" s="4"/>
      <c r="AZ509" s="4"/>
      <c r="BA509" s="4">
        <v>60753</v>
      </c>
      <c r="BB509" s="4">
        <f>BA509/$BA$680*$BB$680</f>
        <v>60753.00000000001</v>
      </c>
      <c r="BC509" s="4">
        <v>5204.626692</v>
      </c>
      <c r="BD509" s="4">
        <f t="shared" si="52"/>
        <v>2056732.8886700002</v>
      </c>
      <c r="BG509" s="4">
        <f t="shared" si="53"/>
        <v>1421391.6118611954</v>
      </c>
      <c r="BJ509" s="52"/>
      <c r="BK509" s="4">
        <f t="shared" si="39"/>
        <v>3833305.110146</v>
      </c>
      <c r="BL509" s="4">
        <f t="shared" si="40"/>
        <v>3246998.735416151</v>
      </c>
    </row>
    <row r="510" spans="1:64" ht="12.75">
      <c r="A510" s="3" t="s">
        <v>1143</v>
      </c>
      <c r="B510" s="3" t="s">
        <v>509</v>
      </c>
      <c r="C510" s="3" t="s">
        <v>1351</v>
      </c>
      <c r="D510" s="3"/>
      <c r="E510" s="4"/>
      <c r="F510" s="4">
        <v>2331173.917477</v>
      </c>
      <c r="G510" s="4">
        <f t="shared" si="48"/>
        <v>2395516.2973649004</v>
      </c>
      <c r="H510" s="4"/>
      <c r="I510" s="4"/>
      <c r="J510" s="4">
        <v>83365.360098</v>
      </c>
      <c r="K510" s="4">
        <f t="shared" si="42"/>
        <v>85666.3148353121</v>
      </c>
      <c r="L510" s="4"/>
      <c r="M510" s="4"/>
      <c r="N510" s="4"/>
      <c r="O510" s="4"/>
      <c r="P510" s="4"/>
      <c r="Q510" s="4"/>
      <c r="R510" s="4"/>
      <c r="S510" s="4"/>
      <c r="T510" s="4">
        <v>113990.383974</v>
      </c>
      <c r="U510" s="4">
        <f t="shared" si="46"/>
        <v>117136.61537880254</v>
      </c>
      <c r="V510" s="4"/>
      <c r="W510" s="4"/>
      <c r="X510" s="4"/>
      <c r="Y510" s="4"/>
      <c r="Z510" s="13">
        <f t="shared" si="49"/>
        <v>2528529.661549</v>
      </c>
      <c r="AC510" s="13">
        <f t="shared" si="50"/>
        <v>2598319.2275790153</v>
      </c>
      <c r="AF510" s="51"/>
      <c r="AG510" s="4"/>
      <c r="AH510" s="4"/>
      <c r="AI510" s="4">
        <v>2575431.551213</v>
      </c>
      <c r="AJ510" s="4">
        <f t="shared" si="51"/>
        <v>1710650.1731373046</v>
      </c>
      <c r="AK510" s="4"/>
      <c r="AL510" s="4"/>
      <c r="AM510" s="4">
        <v>120407.563632</v>
      </c>
      <c r="AN510" s="4">
        <f t="shared" si="43"/>
        <v>118038.39108584005</v>
      </c>
      <c r="AO510" s="4"/>
      <c r="AP510" s="4"/>
      <c r="AQ510" s="4"/>
      <c r="AR510" s="4"/>
      <c r="AS510" s="4">
        <v>161704.450716</v>
      </c>
      <c r="AT510" s="4">
        <f t="shared" si="47"/>
        <v>158464.93933832465</v>
      </c>
      <c r="AU510" s="4"/>
      <c r="AV510" s="4"/>
      <c r="AW510" s="4"/>
      <c r="AX510" s="4"/>
      <c r="AY510" s="4"/>
      <c r="AZ510" s="4"/>
      <c r="BA510" s="4">
        <v>82349</v>
      </c>
      <c r="BB510" s="4">
        <f>BA510/$BA$680*$BB$680</f>
        <v>82349</v>
      </c>
      <c r="BC510" s="4">
        <v>7407.553044</v>
      </c>
      <c r="BD510" s="4">
        <f t="shared" si="52"/>
        <v>2947300.1186050004</v>
      </c>
      <c r="BG510" s="4">
        <f t="shared" si="53"/>
        <v>2069502.5035614693</v>
      </c>
      <c r="BJ510" s="52"/>
      <c r="BK510" s="4">
        <f t="shared" si="39"/>
        <v>5475829.780154001</v>
      </c>
      <c r="BL510" s="4">
        <f t="shared" si="40"/>
        <v>4667821.731140485</v>
      </c>
    </row>
    <row r="511" spans="1:64" ht="12.75">
      <c r="A511" s="3" t="s">
        <v>1144</v>
      </c>
      <c r="B511" s="3" t="s">
        <v>510</v>
      </c>
      <c r="C511" s="3" t="s">
        <v>1351</v>
      </c>
      <c r="D511" s="3"/>
      <c r="E511" s="4"/>
      <c r="F511" s="4">
        <v>2464590.608681</v>
      </c>
      <c r="G511" s="4">
        <f t="shared" si="48"/>
        <v>2532615.402551176</v>
      </c>
      <c r="H511" s="4"/>
      <c r="I511" s="4"/>
      <c r="J511" s="4">
        <v>83948.585278</v>
      </c>
      <c r="K511" s="4">
        <f t="shared" si="42"/>
        <v>86265.63752558811</v>
      </c>
      <c r="L511" s="4"/>
      <c r="M511" s="4"/>
      <c r="N511" s="4"/>
      <c r="O511" s="4"/>
      <c r="P511" s="4"/>
      <c r="Q511" s="4"/>
      <c r="R511" s="4"/>
      <c r="S511" s="4"/>
      <c r="T511" s="4">
        <v>43928.422816</v>
      </c>
      <c r="U511" s="4">
        <f t="shared" si="46"/>
        <v>45140.88459223779</v>
      </c>
      <c r="V511" s="4"/>
      <c r="W511" s="4"/>
      <c r="X511" s="4"/>
      <c r="Y511" s="4"/>
      <c r="Z511" s="13">
        <f t="shared" si="49"/>
        <v>2592467.616775</v>
      </c>
      <c r="AC511" s="13">
        <f t="shared" si="50"/>
        <v>2664021.924669002</v>
      </c>
      <c r="AF511" s="51"/>
      <c r="AG511" s="4"/>
      <c r="AH511" s="4"/>
      <c r="AI511" s="4">
        <v>2722827.484829</v>
      </c>
      <c r="AJ511" s="4">
        <f t="shared" si="51"/>
        <v>1808553.3300824733</v>
      </c>
      <c r="AK511" s="4"/>
      <c r="AL511" s="4"/>
      <c r="AM511" s="4">
        <v>121249.936566</v>
      </c>
      <c r="AN511" s="4">
        <f t="shared" si="43"/>
        <v>118864.18925685457</v>
      </c>
      <c r="AO511" s="4"/>
      <c r="AP511" s="4"/>
      <c r="AQ511" s="4"/>
      <c r="AR511" s="4"/>
      <c r="AS511" s="4">
        <v>62315.971178</v>
      </c>
      <c r="AT511" s="4">
        <f t="shared" si="47"/>
        <v>61067.56214072144</v>
      </c>
      <c r="AU511" s="4"/>
      <c r="AV511" s="4"/>
      <c r="AW511" s="4"/>
      <c r="AX511" s="4"/>
      <c r="AY511" s="4"/>
      <c r="AZ511" s="4"/>
      <c r="BA511" s="4">
        <v>80726</v>
      </c>
      <c r="BB511" s="4">
        <f>BA511/$BA$680*$BB$680</f>
        <v>80726</v>
      </c>
      <c r="BC511" s="4">
        <v>7594.864984</v>
      </c>
      <c r="BD511" s="4">
        <f t="shared" si="52"/>
        <v>2994714.257557</v>
      </c>
      <c r="BG511" s="4">
        <f t="shared" si="53"/>
        <v>2069211.0814800493</v>
      </c>
      <c r="BJ511" s="52"/>
      <c r="BK511" s="4">
        <f t="shared" si="39"/>
        <v>5587181.874332</v>
      </c>
      <c r="BL511" s="4">
        <f t="shared" si="40"/>
        <v>4733233.006149052</v>
      </c>
    </row>
    <row r="512" spans="1:64" ht="12.75">
      <c r="A512" s="3" t="s">
        <v>1145</v>
      </c>
      <c r="B512" s="3" t="s">
        <v>511</v>
      </c>
      <c r="C512" s="3" t="s">
        <v>1351</v>
      </c>
      <c r="D512" s="3"/>
      <c r="E512" s="4"/>
      <c r="F512" s="4">
        <v>2477509.017471</v>
      </c>
      <c r="G512" s="4">
        <f t="shared" si="48"/>
        <v>2545890.3703948283</v>
      </c>
      <c r="H512" s="4"/>
      <c r="I512" s="4"/>
      <c r="J512" s="4">
        <v>64948.558828</v>
      </c>
      <c r="K512" s="4">
        <f t="shared" si="42"/>
        <v>66741.19420966455</v>
      </c>
      <c r="L512" s="4"/>
      <c r="M512" s="4"/>
      <c r="N512" s="4"/>
      <c r="O512" s="4"/>
      <c r="P512" s="4"/>
      <c r="Q512" s="4"/>
      <c r="R512" s="4"/>
      <c r="S512" s="4"/>
      <c r="T512" s="4">
        <v>20364.007684</v>
      </c>
      <c r="U512" s="4">
        <f t="shared" si="46"/>
        <v>20926.071590352443</v>
      </c>
      <c r="V512" s="4"/>
      <c r="W512" s="4"/>
      <c r="X512" s="4"/>
      <c r="Y512" s="4"/>
      <c r="Z512" s="13">
        <f t="shared" si="49"/>
        <v>2562821.583983</v>
      </c>
      <c r="AC512" s="13">
        <f t="shared" si="50"/>
        <v>2633557.636194845</v>
      </c>
      <c r="AF512" s="51"/>
      <c r="AG512" s="4"/>
      <c r="AH512" s="4"/>
      <c r="AI512" s="4">
        <v>2737099.469145</v>
      </c>
      <c r="AJ512" s="4">
        <f t="shared" si="51"/>
        <v>1818033.051036299</v>
      </c>
      <c r="AK512" s="4"/>
      <c r="AL512" s="4"/>
      <c r="AM512" s="4">
        <v>93807.520542</v>
      </c>
      <c r="AN512" s="4">
        <f t="shared" si="43"/>
        <v>91961.73780553762</v>
      </c>
      <c r="AO512" s="4"/>
      <c r="AP512" s="4"/>
      <c r="AQ512" s="4"/>
      <c r="AR512" s="4"/>
      <c r="AS512" s="4">
        <v>28887.968986</v>
      </c>
      <c r="AT512" s="4">
        <f t="shared" si="47"/>
        <v>28309.240918876858</v>
      </c>
      <c r="AU512" s="4"/>
      <c r="AV512" s="4"/>
      <c r="AW512" s="4"/>
      <c r="AX512" s="4"/>
      <c r="AY512" s="4">
        <v>9744.764706</v>
      </c>
      <c r="AZ512" s="4">
        <f>AY512/$AY$680*$AZ$680</f>
        <v>9744.764705993846</v>
      </c>
      <c r="BA512" s="4"/>
      <c r="BB512" s="4"/>
      <c r="BC512" s="4">
        <v>7508.014288</v>
      </c>
      <c r="BD512" s="4">
        <f t="shared" si="52"/>
        <v>2877047.737667</v>
      </c>
      <c r="BG512" s="4">
        <f t="shared" si="53"/>
        <v>1948048.7944667074</v>
      </c>
      <c r="BJ512" s="52"/>
      <c r="BK512" s="4">
        <f t="shared" si="39"/>
        <v>5439869.32165</v>
      </c>
      <c r="BL512" s="4">
        <f t="shared" si="40"/>
        <v>4581606.430661553</v>
      </c>
    </row>
    <row r="513" spans="1:64" ht="12.75">
      <c r="A513" s="3" t="s">
        <v>1146</v>
      </c>
      <c r="B513" s="3" t="s">
        <v>512</v>
      </c>
      <c r="C513" s="3" t="s">
        <v>1351</v>
      </c>
      <c r="D513" s="3"/>
      <c r="E513" s="4"/>
      <c r="F513" s="4">
        <v>3947641.109301</v>
      </c>
      <c r="G513" s="4">
        <f t="shared" si="48"/>
        <v>4056599.356479159</v>
      </c>
      <c r="H513" s="4"/>
      <c r="I513" s="4"/>
      <c r="J513" s="4">
        <v>94908.901494</v>
      </c>
      <c r="K513" s="4">
        <f t="shared" si="42"/>
        <v>97528.4677772739</v>
      </c>
      <c r="L513" s="4"/>
      <c r="M513" s="4"/>
      <c r="N513" s="4"/>
      <c r="O513" s="4"/>
      <c r="P513" s="4"/>
      <c r="Q513" s="4"/>
      <c r="R513" s="4"/>
      <c r="S513" s="4"/>
      <c r="T513" s="4">
        <v>132012.123494</v>
      </c>
      <c r="U513" s="4">
        <f t="shared" si="46"/>
        <v>135655.77021464118</v>
      </c>
      <c r="V513" s="4"/>
      <c r="W513" s="4"/>
      <c r="X513" s="4"/>
      <c r="Y513" s="4"/>
      <c r="Z513" s="13">
        <f t="shared" si="49"/>
        <v>4174562.134289</v>
      </c>
      <c r="AC513" s="13">
        <f t="shared" si="50"/>
        <v>4289783.594471075</v>
      </c>
      <c r="AF513" s="51"/>
      <c r="AG513" s="4"/>
      <c r="AH513" s="4"/>
      <c r="AI513" s="4">
        <v>4361270.255102</v>
      </c>
      <c r="AJ513" s="4">
        <f t="shared" si="51"/>
        <v>2896837.8963420517</v>
      </c>
      <c r="AK513" s="4"/>
      <c r="AL513" s="4"/>
      <c r="AM513" s="4">
        <v>137080.312283</v>
      </c>
      <c r="AN513" s="4">
        <f t="shared" si="43"/>
        <v>134383.08212001377</v>
      </c>
      <c r="AO513" s="4"/>
      <c r="AP513" s="4"/>
      <c r="AQ513" s="4"/>
      <c r="AR513" s="4"/>
      <c r="AS513" s="4">
        <v>187269.725509</v>
      </c>
      <c r="AT513" s="4">
        <f t="shared" si="47"/>
        <v>183518.05136648664</v>
      </c>
      <c r="AU513" s="4"/>
      <c r="AV513" s="4"/>
      <c r="AW513" s="4"/>
      <c r="AX513" s="4"/>
      <c r="AY513" s="4"/>
      <c r="AZ513" s="4"/>
      <c r="BA513" s="4"/>
      <c r="BB513" s="4"/>
      <c r="BC513" s="4">
        <v>12229.751906</v>
      </c>
      <c r="BD513" s="4">
        <f t="shared" si="52"/>
        <v>4697850.0448</v>
      </c>
      <c r="BG513" s="4">
        <f t="shared" si="53"/>
        <v>3214739.029828552</v>
      </c>
      <c r="BJ513" s="52"/>
      <c r="BK513" s="4">
        <f t="shared" si="39"/>
        <v>8872412.179089</v>
      </c>
      <c r="BL513" s="4">
        <f t="shared" si="40"/>
        <v>7504522.624299627</v>
      </c>
    </row>
    <row r="514" spans="1:64" ht="12.75">
      <c r="A514" s="3" t="s">
        <v>1147</v>
      </c>
      <c r="B514" s="3" t="s">
        <v>513</v>
      </c>
      <c r="C514" s="3" t="s">
        <v>1351</v>
      </c>
      <c r="D514" s="3"/>
      <c r="E514" s="4"/>
      <c r="F514" s="4">
        <v>2318258.230286</v>
      </c>
      <c r="G514" s="4">
        <f t="shared" si="48"/>
        <v>2382244.126238692</v>
      </c>
      <c r="H514" s="4"/>
      <c r="I514" s="4"/>
      <c r="J514" s="4">
        <v>57415.912386</v>
      </c>
      <c r="K514" s="4">
        <f t="shared" si="42"/>
        <v>59000.64032871338</v>
      </c>
      <c r="L514" s="4"/>
      <c r="M514" s="4"/>
      <c r="N514" s="4"/>
      <c r="O514" s="4"/>
      <c r="P514" s="4"/>
      <c r="Q514" s="4"/>
      <c r="R514" s="4"/>
      <c r="S514" s="4"/>
      <c r="T514" s="4">
        <v>43118.342591</v>
      </c>
      <c r="U514" s="4">
        <f t="shared" si="46"/>
        <v>44308.44546506157</v>
      </c>
      <c r="V514" s="4"/>
      <c r="W514" s="4"/>
      <c r="X514" s="4"/>
      <c r="Y514" s="4"/>
      <c r="Z514" s="13">
        <f t="shared" si="49"/>
        <v>2418792.485263</v>
      </c>
      <c r="AC514" s="13">
        <f t="shared" si="50"/>
        <v>2485553.2120324667</v>
      </c>
      <c r="AF514" s="51"/>
      <c r="AG514" s="4"/>
      <c r="AH514" s="4"/>
      <c r="AI514" s="4">
        <v>2561162.573662</v>
      </c>
      <c r="AJ514" s="4">
        <f t="shared" si="51"/>
        <v>1701172.4493334573</v>
      </c>
      <c r="AK514" s="4"/>
      <c r="AL514" s="4"/>
      <c r="AM514" s="4">
        <v>82927.85056</v>
      </c>
      <c r="AN514" s="4">
        <f t="shared" si="43"/>
        <v>81296.13922117351</v>
      </c>
      <c r="AO514" s="4"/>
      <c r="AP514" s="4"/>
      <c r="AQ514" s="4"/>
      <c r="AR514" s="4"/>
      <c r="AS514" s="4">
        <v>61166.807772</v>
      </c>
      <c r="AT514" s="4">
        <f t="shared" si="47"/>
        <v>59941.42053722633</v>
      </c>
      <c r="AU514" s="4"/>
      <c r="AV514" s="4"/>
      <c r="AW514" s="4"/>
      <c r="AX514" s="4"/>
      <c r="AY514" s="4"/>
      <c r="AZ514" s="4"/>
      <c r="BA514" s="4">
        <v>57834</v>
      </c>
      <c r="BB514" s="4">
        <f>BA514/$BA$680*$BB$680</f>
        <v>57834</v>
      </c>
      <c r="BC514" s="4">
        <v>7086.068204</v>
      </c>
      <c r="BD514" s="4">
        <f t="shared" si="52"/>
        <v>2770177.300198</v>
      </c>
      <c r="BG514" s="4">
        <f t="shared" si="53"/>
        <v>1900244.0090918571</v>
      </c>
      <c r="BJ514" s="52"/>
      <c r="BK514" s="4">
        <f t="shared" si="39"/>
        <v>5188969.785460999</v>
      </c>
      <c r="BL514" s="4">
        <f t="shared" si="40"/>
        <v>4385797.221124324</v>
      </c>
    </row>
    <row r="515" spans="1:64" ht="12.75">
      <c r="A515" s="3" t="s">
        <v>1148</v>
      </c>
      <c r="B515" s="3" t="s">
        <v>514</v>
      </c>
      <c r="C515" s="3" t="s">
        <v>1351</v>
      </c>
      <c r="D515" s="3"/>
      <c r="E515" s="4"/>
      <c r="F515" s="4">
        <v>3167077.012598</v>
      </c>
      <c r="G515" s="4">
        <f t="shared" si="48"/>
        <v>3254491.027807711</v>
      </c>
      <c r="H515" s="4"/>
      <c r="I515" s="4"/>
      <c r="J515" s="4">
        <v>65118.801932</v>
      </c>
      <c r="K515" s="4">
        <f t="shared" si="42"/>
        <v>66916.13616791507</v>
      </c>
      <c r="L515" s="4"/>
      <c r="M515" s="4"/>
      <c r="N515" s="4"/>
      <c r="O515" s="4"/>
      <c r="P515" s="4"/>
      <c r="Q515" s="4"/>
      <c r="R515" s="4"/>
      <c r="S515" s="4"/>
      <c r="T515" s="4">
        <v>67498.53987</v>
      </c>
      <c r="U515" s="4">
        <f t="shared" si="46"/>
        <v>69361.55689401273</v>
      </c>
      <c r="V515" s="4"/>
      <c r="W515" s="4"/>
      <c r="X515" s="4"/>
      <c r="Y515" s="4"/>
      <c r="Z515" s="13">
        <f t="shared" si="49"/>
        <v>3299694.3544</v>
      </c>
      <c r="AC515" s="13">
        <f t="shared" si="50"/>
        <v>3390768.720869639</v>
      </c>
      <c r="AF515" s="51"/>
      <c r="AG515" s="4"/>
      <c r="AH515" s="4"/>
      <c r="AI515" s="4">
        <v>3498919.579623</v>
      </c>
      <c r="AJ515" s="4">
        <f t="shared" si="51"/>
        <v>2324048.325748172</v>
      </c>
      <c r="AK515" s="4"/>
      <c r="AL515" s="4"/>
      <c r="AM515" s="4">
        <v>94053.408731</v>
      </c>
      <c r="AN515" s="4">
        <f t="shared" si="43"/>
        <v>92202.78783047856</v>
      </c>
      <c r="AO515" s="4"/>
      <c r="AP515" s="4"/>
      <c r="AQ515" s="4"/>
      <c r="AR515" s="4"/>
      <c r="AS515" s="4">
        <v>95752.062002</v>
      </c>
      <c r="AT515" s="4">
        <f t="shared" si="47"/>
        <v>93833.80995069354</v>
      </c>
      <c r="AU515" s="4"/>
      <c r="AV515" s="4"/>
      <c r="AW515" s="4"/>
      <c r="AX515" s="4"/>
      <c r="AY515" s="4"/>
      <c r="AZ515" s="4"/>
      <c r="BA515" s="4"/>
      <c r="BB515" s="4"/>
      <c r="BC515" s="4">
        <v>9666.748756</v>
      </c>
      <c r="BD515" s="4">
        <f t="shared" si="52"/>
        <v>3698391.799112</v>
      </c>
      <c r="BG515" s="4">
        <f t="shared" si="53"/>
        <v>2510084.923529344</v>
      </c>
      <c r="BJ515" s="52"/>
      <c r="BK515" s="4">
        <f aca="true" t="shared" si="54" ref="BK515:BK578">Z515+BD515</f>
        <v>6998086.153512</v>
      </c>
      <c r="BL515" s="4">
        <f aca="true" t="shared" si="55" ref="BL515:BL578">AC515+BG515</f>
        <v>5900853.644398984</v>
      </c>
    </row>
    <row r="516" spans="1:64" ht="12.75">
      <c r="A516" s="3" t="s">
        <v>1149</v>
      </c>
      <c r="B516" s="3" t="s">
        <v>515</v>
      </c>
      <c r="C516" s="3" t="s">
        <v>1351</v>
      </c>
      <c r="D516" s="3"/>
      <c r="E516" s="4"/>
      <c r="F516" s="4">
        <v>2540553.308655</v>
      </c>
      <c r="G516" s="4">
        <f t="shared" si="48"/>
        <v>2610674.7375563057</v>
      </c>
      <c r="H516" s="4"/>
      <c r="I516" s="4"/>
      <c r="J516" s="4">
        <v>59630.701861</v>
      </c>
      <c r="K516" s="4">
        <f t="shared" si="42"/>
        <v>61276.55987414862</v>
      </c>
      <c r="L516" s="4"/>
      <c r="M516" s="4"/>
      <c r="N516" s="4"/>
      <c r="O516" s="4"/>
      <c r="P516" s="4"/>
      <c r="Q516" s="4"/>
      <c r="R516" s="4"/>
      <c r="S516" s="4"/>
      <c r="T516" s="4">
        <v>40283.672721</v>
      </c>
      <c r="U516" s="4">
        <f t="shared" si="46"/>
        <v>41395.53629928663</v>
      </c>
      <c r="V516" s="4"/>
      <c r="W516" s="4"/>
      <c r="X516" s="4"/>
      <c r="Y516" s="4"/>
      <c r="Z516" s="13">
        <f t="shared" si="49"/>
        <v>2640467.683237</v>
      </c>
      <c r="AC516" s="13">
        <f t="shared" si="50"/>
        <v>2713346.8337297407</v>
      </c>
      <c r="AF516" s="51"/>
      <c r="AG516" s="4"/>
      <c r="AH516" s="4"/>
      <c r="AI516" s="4">
        <v>2806749.466266</v>
      </c>
      <c r="AJ516" s="4">
        <f t="shared" si="51"/>
        <v>1864295.8917543665</v>
      </c>
      <c r="AK516" s="4"/>
      <c r="AL516" s="4"/>
      <c r="AM516" s="4">
        <v>86126.750012</v>
      </c>
      <c r="AN516" s="4">
        <f t="shared" si="43"/>
        <v>84432.09624222484</v>
      </c>
      <c r="AO516" s="4"/>
      <c r="AP516" s="4"/>
      <c r="AQ516" s="4"/>
      <c r="AR516" s="4"/>
      <c r="AS516" s="4">
        <v>57145.602489</v>
      </c>
      <c r="AT516" s="4">
        <f t="shared" si="47"/>
        <v>56000.77420117285</v>
      </c>
      <c r="AU516" s="4"/>
      <c r="AV516" s="4"/>
      <c r="AW516" s="4"/>
      <c r="AX516" s="4"/>
      <c r="AY516" s="4"/>
      <c r="AZ516" s="4"/>
      <c r="BA516" s="4"/>
      <c r="BB516" s="4"/>
      <c r="BC516" s="4">
        <v>7735.485457</v>
      </c>
      <c r="BD516" s="4">
        <f t="shared" si="52"/>
        <v>2957757.3042240003</v>
      </c>
      <c r="BG516" s="4">
        <f t="shared" si="53"/>
        <v>2004728.7621977641</v>
      </c>
      <c r="BJ516" s="52"/>
      <c r="BK516" s="4">
        <f t="shared" si="54"/>
        <v>5598224.987461001</v>
      </c>
      <c r="BL516" s="4">
        <f t="shared" si="55"/>
        <v>4718075.595927505</v>
      </c>
    </row>
    <row r="517" spans="1:64" ht="12.75">
      <c r="A517" s="3" t="s">
        <v>1150</v>
      </c>
      <c r="B517" s="3" t="s">
        <v>516</v>
      </c>
      <c r="C517" s="3" t="s">
        <v>1351</v>
      </c>
      <c r="D517" s="3"/>
      <c r="E517" s="4"/>
      <c r="F517" s="4">
        <v>2725364.886394</v>
      </c>
      <c r="G517" s="4">
        <f t="shared" si="48"/>
        <v>2800587.2717934097</v>
      </c>
      <c r="H517" s="4"/>
      <c r="I517" s="4"/>
      <c r="J517" s="4">
        <v>136548.817126</v>
      </c>
      <c r="K517" s="4">
        <f t="shared" si="42"/>
        <v>140317.68044370276</v>
      </c>
      <c r="L517" s="4"/>
      <c r="M517" s="4"/>
      <c r="N517" s="4"/>
      <c r="O517" s="4"/>
      <c r="P517" s="4"/>
      <c r="Q517" s="4"/>
      <c r="R517" s="4"/>
      <c r="S517" s="4"/>
      <c r="T517" s="4">
        <v>41296.171183</v>
      </c>
      <c r="U517" s="4">
        <f t="shared" si="46"/>
        <v>42435.980578709125</v>
      </c>
      <c r="V517" s="4"/>
      <c r="W517" s="4"/>
      <c r="X517" s="4"/>
      <c r="Y517" s="4"/>
      <c r="Z517" s="13">
        <f t="shared" si="49"/>
        <v>2903209.874703</v>
      </c>
      <c r="AC517" s="13">
        <f t="shared" si="50"/>
        <v>2983340.9328158214</v>
      </c>
      <c r="AF517" s="51"/>
      <c r="AG517" s="4"/>
      <c r="AH517" s="4"/>
      <c r="AI517" s="4">
        <v>3010925.381572</v>
      </c>
      <c r="AJ517" s="4">
        <f t="shared" si="51"/>
        <v>1999913.3826188284</v>
      </c>
      <c r="AK517" s="4"/>
      <c r="AL517" s="4"/>
      <c r="AM517" s="4">
        <v>197222.327927</v>
      </c>
      <c r="AN517" s="4">
        <f t="shared" si="43"/>
        <v>193341.72681922853</v>
      </c>
      <c r="AO517" s="4"/>
      <c r="AP517" s="4"/>
      <c r="AQ517" s="4"/>
      <c r="AR517" s="4"/>
      <c r="AS517" s="4">
        <v>58581.912307</v>
      </c>
      <c r="AT517" s="4">
        <f t="shared" si="47"/>
        <v>57408.309659675164</v>
      </c>
      <c r="AU517" s="4"/>
      <c r="AV517" s="4"/>
      <c r="AW517" s="4"/>
      <c r="AX517" s="4"/>
      <c r="AY517" s="4"/>
      <c r="AZ517" s="4"/>
      <c r="BA517" s="4"/>
      <c r="BB517" s="4"/>
      <c r="BC517" s="4">
        <v>8505.212129</v>
      </c>
      <c r="BD517" s="4">
        <f t="shared" si="52"/>
        <v>3275234.833935</v>
      </c>
      <c r="BG517" s="4">
        <f t="shared" si="53"/>
        <v>2250663.4190977323</v>
      </c>
      <c r="BJ517" s="52"/>
      <c r="BK517" s="4">
        <f t="shared" si="54"/>
        <v>6178444.708637999</v>
      </c>
      <c r="BL517" s="4">
        <f t="shared" si="55"/>
        <v>5234004.351913554</v>
      </c>
    </row>
    <row r="518" spans="1:64" ht="12.75">
      <c r="A518" s="3" t="s">
        <v>1151</v>
      </c>
      <c r="B518" s="3" t="s">
        <v>517</v>
      </c>
      <c r="C518" s="3" t="s">
        <v>1351</v>
      </c>
      <c r="D518" s="3"/>
      <c r="E518" s="4"/>
      <c r="F518" s="4">
        <v>1921052.473127</v>
      </c>
      <c r="G518" s="4">
        <f t="shared" si="48"/>
        <v>1974075.1528523737</v>
      </c>
      <c r="H518" s="4"/>
      <c r="I518" s="4"/>
      <c r="J518" s="4">
        <v>93664.253344</v>
      </c>
      <c r="K518" s="4">
        <f t="shared" si="42"/>
        <v>96249.46628130785</v>
      </c>
      <c r="L518" s="4"/>
      <c r="M518" s="4"/>
      <c r="N518" s="4"/>
      <c r="O518" s="4"/>
      <c r="P518" s="4"/>
      <c r="Q518" s="4"/>
      <c r="R518" s="4"/>
      <c r="S518" s="4"/>
      <c r="T518" s="4">
        <v>37448.595571</v>
      </c>
      <c r="U518" s="4">
        <f t="shared" si="46"/>
        <v>38482.20861223779</v>
      </c>
      <c r="V518" s="4"/>
      <c r="W518" s="4"/>
      <c r="X518" s="4"/>
      <c r="Y518" s="4"/>
      <c r="Z518" s="13">
        <f t="shared" si="49"/>
        <v>2052165.322042</v>
      </c>
      <c r="AC518" s="13">
        <f t="shared" si="50"/>
        <v>2108806.827745919</v>
      </c>
      <c r="AF518" s="51"/>
      <c r="AG518" s="4"/>
      <c r="AH518" s="4"/>
      <c r="AI518" s="4">
        <v>2122338.069132</v>
      </c>
      <c r="AJ518" s="4">
        <f t="shared" si="51"/>
        <v>1409696.9432973617</v>
      </c>
      <c r="AK518" s="4"/>
      <c r="AL518" s="4"/>
      <c r="AM518" s="4">
        <v>135282.622558</v>
      </c>
      <c r="AN518" s="4">
        <f t="shared" si="43"/>
        <v>132620.76423557356</v>
      </c>
      <c r="AO518" s="4"/>
      <c r="AP518" s="4"/>
      <c r="AQ518" s="4"/>
      <c r="AR518" s="4"/>
      <c r="AS518" s="4">
        <v>53123.819447</v>
      </c>
      <c r="AT518" s="4">
        <f t="shared" si="47"/>
        <v>52059.561680673105</v>
      </c>
      <c r="AU518" s="4"/>
      <c r="AV518" s="4"/>
      <c r="AW518" s="4"/>
      <c r="AX518" s="4"/>
      <c r="AY518" s="4"/>
      <c r="AZ518" s="4"/>
      <c r="BA518" s="4"/>
      <c r="BB518" s="4"/>
      <c r="BC518" s="4">
        <v>6012.001247</v>
      </c>
      <c r="BD518" s="4">
        <f t="shared" si="52"/>
        <v>2316756.5123840002</v>
      </c>
      <c r="BG518" s="4">
        <f t="shared" si="53"/>
        <v>1594377.2692136085</v>
      </c>
      <c r="BJ518" s="52"/>
      <c r="BK518" s="4">
        <f t="shared" si="54"/>
        <v>4368921.834426001</v>
      </c>
      <c r="BL518" s="4">
        <f t="shared" si="55"/>
        <v>3703184.0969595276</v>
      </c>
    </row>
    <row r="519" spans="1:64" ht="12.75">
      <c r="A519" s="3" t="s">
        <v>1152</v>
      </c>
      <c r="B519" s="3" t="s">
        <v>518</v>
      </c>
      <c r="C519" s="3" t="s">
        <v>1351</v>
      </c>
      <c r="D519" s="3"/>
      <c r="E519" s="4"/>
      <c r="F519" s="4">
        <v>3178910.764029</v>
      </c>
      <c r="G519" s="4">
        <f t="shared" si="48"/>
        <v>3266651.4008281017</v>
      </c>
      <c r="H519" s="4"/>
      <c r="I519" s="4"/>
      <c r="J519" s="4">
        <v>99351.51341</v>
      </c>
      <c r="K519" s="4">
        <f t="shared" si="42"/>
        <v>102093.69955507432</v>
      </c>
      <c r="L519" s="4"/>
      <c r="M519" s="4"/>
      <c r="N519" s="4"/>
      <c r="O519" s="4"/>
      <c r="P519" s="4"/>
      <c r="Q519" s="4"/>
      <c r="R519" s="4"/>
      <c r="S519" s="4"/>
      <c r="T519" s="4">
        <v>45953.41974</v>
      </c>
      <c r="U519" s="4">
        <f t="shared" si="46"/>
        <v>47221.7731510828</v>
      </c>
      <c r="V519" s="4"/>
      <c r="W519" s="4"/>
      <c r="X519" s="4"/>
      <c r="Y519" s="4"/>
      <c r="Z519" s="13">
        <f t="shared" si="49"/>
        <v>3324215.697179</v>
      </c>
      <c r="AC519" s="13">
        <f t="shared" si="50"/>
        <v>3415966.873534259</v>
      </c>
      <c r="AF519" s="51"/>
      <c r="AG519" s="4"/>
      <c r="AH519" s="4"/>
      <c r="AI519" s="4">
        <v>3511993.257471</v>
      </c>
      <c r="AJ519" s="4">
        <f t="shared" si="51"/>
        <v>2332732.1089625577</v>
      </c>
      <c r="AK519" s="4"/>
      <c r="AL519" s="4"/>
      <c r="AM519" s="4">
        <v>143496.935163</v>
      </c>
      <c r="AN519" s="4">
        <f t="shared" si="43"/>
        <v>140673.44975235488</v>
      </c>
      <c r="AO519" s="4"/>
      <c r="AP519" s="4"/>
      <c r="AQ519" s="4"/>
      <c r="AR519" s="4"/>
      <c r="AS519" s="4">
        <v>65188.590814</v>
      </c>
      <c r="AT519" s="4">
        <f t="shared" si="47"/>
        <v>63882.63305772607</v>
      </c>
      <c r="AU519" s="4"/>
      <c r="AV519" s="4"/>
      <c r="AW519" s="4"/>
      <c r="AX519" s="4"/>
      <c r="AY519" s="4"/>
      <c r="AZ519" s="4"/>
      <c r="BA519" s="4">
        <v>98586</v>
      </c>
      <c r="BB519" s="4">
        <f>BA519/$BA$680*$BB$680</f>
        <v>98585.99999999999</v>
      </c>
      <c r="BC519" s="4">
        <v>9738.586216</v>
      </c>
      <c r="BD519" s="4">
        <f t="shared" si="52"/>
        <v>3829003.369664</v>
      </c>
      <c r="BG519" s="4">
        <f t="shared" si="53"/>
        <v>2635874.191772639</v>
      </c>
      <c r="BJ519" s="52"/>
      <c r="BK519" s="4">
        <f t="shared" si="54"/>
        <v>7153219.066842999</v>
      </c>
      <c r="BL519" s="4">
        <f t="shared" si="55"/>
        <v>6051841.065306898</v>
      </c>
    </row>
    <row r="520" spans="1:64" ht="12.75">
      <c r="A520" s="3" t="s">
        <v>1153</v>
      </c>
      <c r="B520" s="3" t="s">
        <v>519</v>
      </c>
      <c r="C520" s="3" t="s">
        <v>1351</v>
      </c>
      <c r="D520" s="3"/>
      <c r="E520" s="4"/>
      <c r="F520" s="4">
        <v>3705392.841947</v>
      </c>
      <c r="G520" s="4">
        <f t="shared" si="48"/>
        <v>3807664.8312151763</v>
      </c>
      <c r="H520" s="4"/>
      <c r="I520" s="4"/>
      <c r="J520" s="4">
        <v>78117.148037</v>
      </c>
      <c r="K520" s="4">
        <f t="shared" si="42"/>
        <v>80273.24766434821</v>
      </c>
      <c r="L520" s="4"/>
      <c r="M520" s="4"/>
      <c r="N520" s="4"/>
      <c r="O520" s="4"/>
      <c r="P520" s="4"/>
      <c r="Q520" s="4"/>
      <c r="R520" s="4"/>
      <c r="S520" s="4"/>
      <c r="T520" s="4">
        <v>37448.595571</v>
      </c>
      <c r="U520" s="4">
        <f t="shared" si="46"/>
        <v>38482.20861223779</v>
      </c>
      <c r="V520" s="4"/>
      <c r="W520" s="4"/>
      <c r="X520" s="4"/>
      <c r="Y520" s="4"/>
      <c r="Z520" s="13">
        <f t="shared" si="49"/>
        <v>3820958.585555</v>
      </c>
      <c r="AC520" s="13">
        <f t="shared" si="50"/>
        <v>3926420.287491762</v>
      </c>
      <c r="AF520" s="51"/>
      <c r="AG520" s="4"/>
      <c r="AH520" s="4"/>
      <c r="AI520" s="4">
        <v>4093639.502075</v>
      </c>
      <c r="AJ520" s="4">
        <f t="shared" si="51"/>
        <v>2719072.5063875504</v>
      </c>
      <c r="AK520" s="4"/>
      <c r="AL520" s="4"/>
      <c r="AM520" s="4">
        <v>112827.383724</v>
      </c>
      <c r="AN520" s="4">
        <f t="shared" si="43"/>
        <v>110607.36089560922</v>
      </c>
      <c r="AO520" s="4"/>
      <c r="AP520" s="4"/>
      <c r="AQ520" s="4"/>
      <c r="AR520" s="4"/>
      <c r="AS520" s="4">
        <v>53123.819447</v>
      </c>
      <c r="AT520" s="4">
        <f t="shared" si="47"/>
        <v>52059.561680673105</v>
      </c>
      <c r="AU520" s="4"/>
      <c r="AV520" s="4"/>
      <c r="AW520" s="4"/>
      <c r="AX520" s="4"/>
      <c r="AY520" s="4"/>
      <c r="AZ520" s="4"/>
      <c r="BA520" s="4">
        <v>78079</v>
      </c>
      <c r="BB520" s="4">
        <f>BA520/$BA$680*$BB$680</f>
        <v>78079</v>
      </c>
      <c r="BC520" s="4">
        <v>11193.838788</v>
      </c>
      <c r="BD520" s="4">
        <f t="shared" si="52"/>
        <v>4348863.544034</v>
      </c>
      <c r="BG520" s="4">
        <f t="shared" si="53"/>
        <v>2959818.4289638326</v>
      </c>
      <c r="BJ520" s="52"/>
      <c r="BK520" s="4">
        <f t="shared" si="54"/>
        <v>8169822.129589</v>
      </c>
      <c r="BL520" s="4">
        <f t="shared" si="55"/>
        <v>6886238.716455595</v>
      </c>
    </row>
    <row r="521" spans="1:64" ht="12.75">
      <c r="A521" s="3" t="s">
        <v>1154</v>
      </c>
      <c r="B521" s="3" t="s">
        <v>520</v>
      </c>
      <c r="C521" s="3" t="s">
        <v>1351</v>
      </c>
      <c r="D521" s="3"/>
      <c r="E521" s="4"/>
      <c r="F521" s="4">
        <v>4348856.433125</v>
      </c>
      <c r="G521" s="4">
        <f t="shared" si="48"/>
        <v>4468888.563975585</v>
      </c>
      <c r="H521" s="4"/>
      <c r="I521" s="4"/>
      <c r="J521" s="4">
        <v>100493.934241</v>
      </c>
      <c r="K521" s="4">
        <f t="shared" si="42"/>
        <v>103267.65217121868</v>
      </c>
      <c r="L521" s="4"/>
      <c r="M521" s="4"/>
      <c r="N521" s="4"/>
      <c r="O521" s="4"/>
      <c r="P521" s="4"/>
      <c r="Q521" s="4"/>
      <c r="R521" s="4"/>
      <c r="S521" s="4"/>
      <c r="T521" s="4">
        <v>51623.16676</v>
      </c>
      <c r="U521" s="4">
        <f t="shared" si="46"/>
        <v>53048.01000390658</v>
      </c>
      <c r="V521" s="4"/>
      <c r="W521" s="4"/>
      <c r="X521" s="4"/>
      <c r="Y521" s="4"/>
      <c r="Z521" s="13">
        <f t="shared" si="49"/>
        <v>4500973.5341260005</v>
      </c>
      <c r="AC521" s="13">
        <f t="shared" si="50"/>
        <v>4625204.22615071</v>
      </c>
      <c r="AF521" s="51"/>
      <c r="AG521" s="4"/>
      <c r="AH521" s="4"/>
      <c r="AI521" s="4">
        <v>4804524.443929</v>
      </c>
      <c r="AJ521" s="4">
        <f t="shared" si="51"/>
        <v>3191255.682170455</v>
      </c>
      <c r="AK521" s="4"/>
      <c r="AL521" s="4"/>
      <c r="AM521" s="4">
        <v>145146.974325</v>
      </c>
      <c r="AN521" s="4">
        <f t="shared" si="43"/>
        <v>142291.0222871366</v>
      </c>
      <c r="AO521" s="4"/>
      <c r="AP521" s="4"/>
      <c r="AQ521" s="4"/>
      <c r="AR521" s="4"/>
      <c r="AS521" s="4">
        <v>73231.579139</v>
      </c>
      <c r="AT521" s="4">
        <f t="shared" si="47"/>
        <v>71764.49191427928</v>
      </c>
      <c r="AU521" s="4"/>
      <c r="AV521" s="4"/>
      <c r="AW521" s="4"/>
      <c r="AX521" s="4"/>
      <c r="AY521" s="4"/>
      <c r="AZ521" s="4"/>
      <c r="BA521" s="4">
        <v>95771</v>
      </c>
      <c r="BB521" s="4">
        <f>BA521/$BA$680*$BB$680</f>
        <v>95771</v>
      </c>
      <c r="BC521" s="4">
        <v>13186.003199</v>
      </c>
      <c r="BD521" s="4">
        <f t="shared" si="52"/>
        <v>5131860.000592</v>
      </c>
      <c r="BG521" s="4">
        <f t="shared" si="53"/>
        <v>3501082.1963718706</v>
      </c>
      <c r="BJ521" s="52"/>
      <c r="BK521" s="4">
        <f t="shared" si="54"/>
        <v>9632833.534718</v>
      </c>
      <c r="BL521" s="4">
        <f t="shared" si="55"/>
        <v>8126286.42252258</v>
      </c>
    </row>
    <row r="522" spans="1:64" ht="12.75">
      <c r="A522" s="3" t="s">
        <v>1155</v>
      </c>
      <c r="B522" s="3" t="s">
        <v>521</v>
      </c>
      <c r="C522" s="3" t="s">
        <v>1351</v>
      </c>
      <c r="D522" s="3"/>
      <c r="E522" s="4"/>
      <c r="F522" s="4">
        <v>1940884.668255</v>
      </c>
      <c r="G522" s="4">
        <f t="shared" si="48"/>
        <v>1994454.733408535</v>
      </c>
      <c r="H522" s="4"/>
      <c r="I522" s="4"/>
      <c r="J522" s="4">
        <v>85785.418771</v>
      </c>
      <c r="K522" s="4">
        <f t="shared" si="42"/>
        <v>88153.16918293842</v>
      </c>
      <c r="L522" s="4"/>
      <c r="M522" s="4"/>
      <c r="N522" s="4"/>
      <c r="O522" s="4"/>
      <c r="P522" s="4"/>
      <c r="Q522" s="4"/>
      <c r="R522" s="4"/>
      <c r="S522" s="4"/>
      <c r="T522" s="4">
        <v>23274.431663</v>
      </c>
      <c r="U522" s="4">
        <f t="shared" si="46"/>
        <v>23916.82574287049</v>
      </c>
      <c r="V522" s="4"/>
      <c r="W522" s="4"/>
      <c r="X522" s="4"/>
      <c r="Y522" s="4"/>
      <c r="Z522" s="13">
        <f t="shared" si="49"/>
        <v>2049944.518689</v>
      </c>
      <c r="AC522" s="13">
        <f t="shared" si="50"/>
        <v>2106524.728334344</v>
      </c>
      <c r="AF522" s="51"/>
      <c r="AG522" s="4"/>
      <c r="AH522" s="4"/>
      <c r="AI522" s="4">
        <v>2144248.258105</v>
      </c>
      <c r="AJ522" s="4">
        <f t="shared" si="51"/>
        <v>1424250.1037346798</v>
      </c>
      <c r="AK522" s="4"/>
      <c r="AL522" s="4"/>
      <c r="AM522" s="4">
        <v>123902.940708</v>
      </c>
      <c r="AN522" s="4">
        <f t="shared" si="43"/>
        <v>121464.99215510806</v>
      </c>
      <c r="AO522" s="4"/>
      <c r="AP522" s="4"/>
      <c r="AQ522" s="4"/>
      <c r="AR522" s="4"/>
      <c r="AS522" s="4">
        <v>33016.637514</v>
      </c>
      <c r="AT522" s="4">
        <f t="shared" si="47"/>
        <v>32355.197631513187</v>
      </c>
      <c r="AU522" s="4"/>
      <c r="AV522" s="4"/>
      <c r="AW522" s="4"/>
      <c r="AX522" s="4"/>
      <c r="AY522" s="4"/>
      <c r="AZ522" s="4"/>
      <c r="BA522" s="4"/>
      <c r="BB522" s="4"/>
      <c r="BC522" s="4">
        <v>6005.495206</v>
      </c>
      <c r="BD522" s="4">
        <f t="shared" si="52"/>
        <v>2307173.331533</v>
      </c>
      <c r="BG522" s="4">
        <f t="shared" si="53"/>
        <v>1578070.2935213011</v>
      </c>
      <c r="BJ522" s="52"/>
      <c r="BK522" s="4">
        <f t="shared" si="54"/>
        <v>4357117.850222</v>
      </c>
      <c r="BL522" s="4">
        <f t="shared" si="55"/>
        <v>3684595.021855645</v>
      </c>
    </row>
    <row r="523" spans="1:64" ht="12.75">
      <c r="A523" s="3" t="s">
        <v>1156</v>
      </c>
      <c r="B523" s="3" t="s">
        <v>522</v>
      </c>
      <c r="C523" s="3" t="s">
        <v>1351</v>
      </c>
      <c r="D523" s="3"/>
      <c r="E523" s="4"/>
      <c r="F523" s="4">
        <v>2012315.860511</v>
      </c>
      <c r="G523" s="4">
        <f t="shared" si="48"/>
        <v>2067857.4872342336</v>
      </c>
      <c r="H523" s="4"/>
      <c r="I523" s="4"/>
      <c r="J523" s="4">
        <v>66834.26594</v>
      </c>
      <c r="K523" s="4">
        <f t="shared" si="42"/>
        <v>68678.94843940552</v>
      </c>
      <c r="L523" s="4"/>
      <c r="M523" s="4"/>
      <c r="N523" s="4"/>
      <c r="O523" s="4"/>
      <c r="P523" s="4"/>
      <c r="Q523" s="4"/>
      <c r="R523" s="4"/>
      <c r="S523" s="4"/>
      <c r="T523" s="4">
        <v>35747.793649</v>
      </c>
      <c r="U523" s="4">
        <f t="shared" si="46"/>
        <v>36734.46311277282</v>
      </c>
      <c r="V523" s="4"/>
      <c r="W523" s="4"/>
      <c r="X523" s="4"/>
      <c r="Y523" s="4"/>
      <c r="Z523" s="13">
        <f t="shared" si="49"/>
        <v>2114897.9201</v>
      </c>
      <c r="AC523" s="13">
        <f t="shared" si="50"/>
        <v>2173270.898786412</v>
      </c>
      <c r="AF523" s="51"/>
      <c r="AG523" s="4"/>
      <c r="AH523" s="4"/>
      <c r="AI523" s="4">
        <v>2223163.925829</v>
      </c>
      <c r="AJ523" s="4">
        <f t="shared" si="51"/>
        <v>1476667.3774889458</v>
      </c>
      <c r="AK523" s="4"/>
      <c r="AL523" s="4"/>
      <c r="AM523" s="4">
        <v>96531.114596</v>
      </c>
      <c r="AN523" s="4">
        <f t="shared" si="43"/>
        <v>94631.74166914607</v>
      </c>
      <c r="AO523" s="4"/>
      <c r="AP523" s="4"/>
      <c r="AQ523" s="4"/>
      <c r="AR523" s="4"/>
      <c r="AS523" s="4">
        <v>50711.096277</v>
      </c>
      <c r="AT523" s="4">
        <f t="shared" si="47"/>
        <v>49695.173878845024</v>
      </c>
      <c r="AU523" s="4"/>
      <c r="AV523" s="4"/>
      <c r="AW523" s="4"/>
      <c r="AX523" s="4"/>
      <c r="AY523" s="4"/>
      <c r="AZ523" s="4"/>
      <c r="BA523" s="4"/>
      <c r="BB523" s="4"/>
      <c r="BC523" s="4">
        <v>6195.781985</v>
      </c>
      <c r="BD523" s="4">
        <f t="shared" si="52"/>
        <v>2376601.9186869995</v>
      </c>
      <c r="BG523" s="4">
        <f t="shared" si="53"/>
        <v>1620994.293036937</v>
      </c>
      <c r="BJ523" s="52"/>
      <c r="BK523" s="4">
        <f t="shared" si="54"/>
        <v>4491499.838787</v>
      </c>
      <c r="BL523" s="4">
        <f t="shared" si="55"/>
        <v>3794265.1918233493</v>
      </c>
    </row>
    <row r="524" spans="1:64" ht="12.75">
      <c r="A524" s="3" t="s">
        <v>1157</v>
      </c>
      <c r="B524" s="3" t="s">
        <v>523</v>
      </c>
      <c r="C524" s="3" t="s">
        <v>1351</v>
      </c>
      <c r="D524" s="3"/>
      <c r="E524" s="4"/>
      <c r="F524" s="4">
        <v>3686536.41651</v>
      </c>
      <c r="G524" s="4">
        <f t="shared" si="48"/>
        <v>3788287.9524221653</v>
      </c>
      <c r="H524" s="4"/>
      <c r="I524" s="4"/>
      <c r="J524" s="4">
        <v>67300.601716</v>
      </c>
      <c r="K524" s="4">
        <f t="shared" si="42"/>
        <v>69158.155478862</v>
      </c>
      <c r="L524" s="4"/>
      <c r="M524" s="4"/>
      <c r="N524" s="4"/>
      <c r="O524" s="4"/>
      <c r="P524" s="4"/>
      <c r="Q524" s="4"/>
      <c r="R524" s="4"/>
      <c r="S524" s="4"/>
      <c r="T524" s="4">
        <v>44130.841053</v>
      </c>
      <c r="U524" s="4">
        <f t="shared" si="46"/>
        <v>45348.88974448407</v>
      </c>
      <c r="V524" s="4"/>
      <c r="W524" s="4"/>
      <c r="X524" s="4"/>
      <c r="Y524" s="4"/>
      <c r="Z524" s="13">
        <f t="shared" si="49"/>
        <v>3797967.859279</v>
      </c>
      <c r="AC524" s="13">
        <f t="shared" si="50"/>
        <v>3902794.9976455113</v>
      </c>
      <c r="AF524" s="51"/>
      <c r="AG524" s="4"/>
      <c r="AH524" s="4"/>
      <c r="AI524" s="4">
        <v>4072807.322781</v>
      </c>
      <c r="AJ524" s="4">
        <f t="shared" si="51"/>
        <v>2705235.3802952943</v>
      </c>
      <c r="AK524" s="4"/>
      <c r="AL524" s="4"/>
      <c r="AM524" s="4">
        <v>97204.659993</v>
      </c>
      <c r="AN524" s="4">
        <f t="shared" si="43"/>
        <v>95292.03420050348</v>
      </c>
      <c r="AO524" s="4"/>
      <c r="AP524" s="4"/>
      <c r="AQ524" s="4"/>
      <c r="AR524" s="4"/>
      <c r="AS524" s="4">
        <v>62603.11759</v>
      </c>
      <c r="AT524" s="4">
        <f t="shared" si="47"/>
        <v>61348.95599572865</v>
      </c>
      <c r="AU524" s="4"/>
      <c r="AV524" s="4"/>
      <c r="AW524" s="4"/>
      <c r="AX524" s="4"/>
      <c r="AY524" s="4"/>
      <c r="AZ524" s="4"/>
      <c r="BA524" s="4"/>
      <c r="BB524" s="4"/>
      <c r="BC524" s="4">
        <v>11126.485406</v>
      </c>
      <c r="BD524" s="4">
        <f t="shared" si="52"/>
        <v>4243741.58577</v>
      </c>
      <c r="BG524" s="4">
        <f t="shared" si="53"/>
        <v>2861876.3704915266</v>
      </c>
      <c r="BJ524" s="52"/>
      <c r="BK524" s="4">
        <f t="shared" si="54"/>
        <v>8041709.445049</v>
      </c>
      <c r="BL524" s="4">
        <f t="shared" si="55"/>
        <v>6764671.368137037</v>
      </c>
    </row>
    <row r="525" spans="1:64" ht="12.75">
      <c r="A525" s="3" t="s">
        <v>1158</v>
      </c>
      <c r="B525" s="3" t="s">
        <v>524</v>
      </c>
      <c r="C525" s="3" t="s">
        <v>1351</v>
      </c>
      <c r="D525" s="3"/>
      <c r="E525" s="4"/>
      <c r="F525" s="4">
        <v>2525328.884269</v>
      </c>
      <c r="G525" s="4">
        <f t="shared" si="48"/>
        <v>2595030.1061278046</v>
      </c>
      <c r="H525" s="4"/>
      <c r="I525" s="4"/>
      <c r="J525" s="4">
        <v>65031.643979</v>
      </c>
      <c r="K525" s="4">
        <f t="shared" si="42"/>
        <v>66826.57258139279</v>
      </c>
      <c r="L525" s="4"/>
      <c r="M525" s="4"/>
      <c r="N525" s="4"/>
      <c r="O525" s="4"/>
      <c r="P525" s="4"/>
      <c r="Q525" s="4"/>
      <c r="R525" s="4"/>
      <c r="S525" s="4"/>
      <c r="T525" s="4">
        <v>28944.178682</v>
      </c>
      <c r="U525" s="4">
        <f t="shared" si="46"/>
        <v>29743.06259466667</v>
      </c>
      <c r="V525" s="4"/>
      <c r="W525" s="4"/>
      <c r="X525" s="4"/>
      <c r="Y525" s="4"/>
      <c r="Z525" s="13">
        <f t="shared" si="49"/>
        <v>2619304.70693</v>
      </c>
      <c r="AC525" s="13">
        <f t="shared" si="50"/>
        <v>2691599.741303864</v>
      </c>
      <c r="AF525" s="51"/>
      <c r="AG525" s="4"/>
      <c r="AH525" s="4"/>
      <c r="AI525" s="4">
        <v>2789929.844778</v>
      </c>
      <c r="AJ525" s="4">
        <f t="shared" si="51"/>
        <v>1853123.9821778918</v>
      </c>
      <c r="AK525" s="4"/>
      <c r="AL525" s="4"/>
      <c r="AM525" s="4">
        <v>93927.52339</v>
      </c>
      <c r="AN525" s="4">
        <f t="shared" si="43"/>
        <v>92079.37944428824</v>
      </c>
      <c r="AO525" s="4"/>
      <c r="AP525" s="4"/>
      <c r="AQ525" s="4"/>
      <c r="AR525" s="4"/>
      <c r="AS525" s="4">
        <v>41059.625839</v>
      </c>
      <c r="AT525" s="4">
        <f t="shared" si="47"/>
        <v>40237.05648806641</v>
      </c>
      <c r="AU525" s="4"/>
      <c r="AV525" s="4"/>
      <c r="AW525" s="4"/>
      <c r="AX525" s="4"/>
      <c r="AY525" s="4"/>
      <c r="AZ525" s="4"/>
      <c r="BA525" s="4">
        <v>65956</v>
      </c>
      <c r="BB525" s="4">
        <f>BA525/$BA$680*$BB$680</f>
        <v>65956</v>
      </c>
      <c r="BC525" s="4">
        <v>7673.486632</v>
      </c>
      <c r="BD525" s="4">
        <f t="shared" si="52"/>
        <v>2998546.4806390004</v>
      </c>
      <c r="BG525" s="4">
        <f t="shared" si="53"/>
        <v>2051396.4181102465</v>
      </c>
      <c r="BJ525" s="52"/>
      <c r="BK525" s="4">
        <f t="shared" si="54"/>
        <v>5617851.187569</v>
      </c>
      <c r="BL525" s="4">
        <f t="shared" si="55"/>
        <v>4742996.159414111</v>
      </c>
    </row>
    <row r="526" spans="1:64" ht="12.75">
      <c r="A526" s="3" t="s">
        <v>1159</v>
      </c>
      <c r="B526" s="3" t="s">
        <v>525</v>
      </c>
      <c r="C526" s="3" t="s">
        <v>1351</v>
      </c>
      <c r="D526" s="3"/>
      <c r="E526" s="4"/>
      <c r="F526" s="4">
        <v>1646026.17369</v>
      </c>
      <c r="G526" s="4">
        <f t="shared" si="48"/>
        <v>1691457.89398293</v>
      </c>
      <c r="H526" s="4"/>
      <c r="I526" s="4"/>
      <c r="J526" s="4">
        <v>57215.12327</v>
      </c>
      <c r="K526" s="4">
        <f t="shared" si="42"/>
        <v>58794.30926259023</v>
      </c>
      <c r="L526" s="4"/>
      <c r="M526" s="4"/>
      <c r="N526" s="4"/>
      <c r="O526" s="4"/>
      <c r="P526" s="4"/>
      <c r="Q526" s="4"/>
      <c r="R526" s="4"/>
      <c r="S526" s="4"/>
      <c r="T526" s="4">
        <v>20364.007684</v>
      </c>
      <c r="U526" s="4">
        <f t="shared" si="46"/>
        <v>20926.071590352443</v>
      </c>
      <c r="V526" s="4"/>
      <c r="W526" s="4"/>
      <c r="X526" s="4"/>
      <c r="Y526" s="4"/>
      <c r="Z526" s="13">
        <f t="shared" si="49"/>
        <v>1723605.3046440003</v>
      </c>
      <c r="AC526" s="13">
        <f t="shared" si="50"/>
        <v>1771178.2748358727</v>
      </c>
      <c r="AF526" s="51"/>
      <c r="AG526" s="4"/>
      <c r="AH526" s="4"/>
      <c r="AI526" s="4">
        <v>1818494.840759</v>
      </c>
      <c r="AJ526" s="4">
        <f t="shared" si="51"/>
        <v>1207878.5447543818</v>
      </c>
      <c r="AK526" s="4"/>
      <c r="AL526" s="4"/>
      <c r="AM526" s="4">
        <v>82637.843677</v>
      </c>
      <c r="AN526" s="4">
        <f t="shared" si="43"/>
        <v>81011.83859386605</v>
      </c>
      <c r="AO526" s="4"/>
      <c r="AP526" s="4"/>
      <c r="AQ526" s="4"/>
      <c r="AR526" s="4"/>
      <c r="AS526" s="4">
        <v>28887.968986</v>
      </c>
      <c r="AT526" s="4">
        <f t="shared" si="47"/>
        <v>28309.240918876858</v>
      </c>
      <c r="AU526" s="4"/>
      <c r="AV526" s="4"/>
      <c r="AW526" s="4"/>
      <c r="AX526" s="4"/>
      <c r="AY526" s="4"/>
      <c r="AZ526" s="4"/>
      <c r="BA526" s="4">
        <v>56627</v>
      </c>
      <c r="BB526" s="4">
        <f>BA526/$BA$680*$BB$680</f>
        <v>56627</v>
      </c>
      <c r="BC526" s="4">
        <v>5049.455387</v>
      </c>
      <c r="BD526" s="4">
        <f t="shared" si="52"/>
        <v>1991697.1088089999</v>
      </c>
      <c r="BG526" s="4">
        <f t="shared" si="53"/>
        <v>1373826.6242671246</v>
      </c>
      <c r="BJ526" s="52"/>
      <c r="BK526" s="4">
        <f t="shared" si="54"/>
        <v>3715302.413453</v>
      </c>
      <c r="BL526" s="4">
        <f t="shared" si="55"/>
        <v>3145004.899102997</v>
      </c>
    </row>
    <row r="527" spans="1:64" ht="12.75">
      <c r="A527" s="3" t="s">
        <v>1160</v>
      </c>
      <c r="B527" s="3" t="s">
        <v>526</v>
      </c>
      <c r="C527" s="3" t="s">
        <v>1351</v>
      </c>
      <c r="D527" s="3"/>
      <c r="E527" s="4"/>
      <c r="F527" s="4">
        <v>3126191.808991</v>
      </c>
      <c r="G527" s="4">
        <f t="shared" si="48"/>
        <v>3212477.357859117</v>
      </c>
      <c r="H527" s="4"/>
      <c r="I527" s="4"/>
      <c r="J527" s="4">
        <v>55190.940906</v>
      </c>
      <c r="K527" s="4">
        <f t="shared" si="42"/>
        <v>56714.257746293</v>
      </c>
      <c r="L527" s="4"/>
      <c r="M527" s="4"/>
      <c r="N527" s="4"/>
      <c r="O527" s="4"/>
      <c r="P527" s="4"/>
      <c r="Q527" s="4"/>
      <c r="R527" s="4"/>
      <c r="S527" s="4"/>
      <c r="T527" s="4">
        <v>25420.798072</v>
      </c>
      <c r="U527" s="4">
        <f t="shared" si="46"/>
        <v>26122.433687575372</v>
      </c>
      <c r="V527" s="4"/>
      <c r="W527" s="4"/>
      <c r="X527" s="4"/>
      <c r="Y527" s="4"/>
      <c r="Z527" s="13">
        <f t="shared" si="49"/>
        <v>3206803.547969</v>
      </c>
      <c r="AC527" s="13">
        <f t="shared" si="50"/>
        <v>3295314.0492929853</v>
      </c>
      <c r="AF527" s="51"/>
      <c r="AG527" s="4"/>
      <c r="AH527" s="4"/>
      <c r="AI527" s="4">
        <v>3453750.472952</v>
      </c>
      <c r="AJ527" s="4">
        <f t="shared" si="51"/>
        <v>2294046.1538361246</v>
      </c>
      <c r="AK527" s="4"/>
      <c r="AL527" s="4"/>
      <c r="AM527" s="4">
        <v>79714.244877</v>
      </c>
      <c r="AN527" s="4">
        <f t="shared" si="43"/>
        <v>78145.76533299344</v>
      </c>
      <c r="AO527" s="4"/>
      <c r="AP527" s="4"/>
      <c r="AQ527" s="4"/>
      <c r="AR527" s="4"/>
      <c r="AS527" s="4">
        <v>36061.429445</v>
      </c>
      <c r="AT527" s="4">
        <f t="shared" si="47"/>
        <v>35338.9916242409</v>
      </c>
      <c r="AU527" s="4"/>
      <c r="AV527" s="4"/>
      <c r="AW527" s="4"/>
      <c r="AX527" s="4"/>
      <c r="AY527" s="4"/>
      <c r="AZ527" s="4"/>
      <c r="BA527" s="4">
        <v>53423</v>
      </c>
      <c r="BB527" s="4">
        <f>BA527/$BA$680*$BB$680</f>
        <v>53422.99999999999</v>
      </c>
      <c r="BC527" s="4">
        <v>9394.616858</v>
      </c>
      <c r="BD527" s="4">
        <f t="shared" si="52"/>
        <v>3632343.7641319996</v>
      </c>
      <c r="BG527" s="4">
        <f t="shared" si="53"/>
        <v>2460953.910793359</v>
      </c>
      <c r="BJ527" s="52"/>
      <c r="BK527" s="4">
        <f t="shared" si="54"/>
        <v>6839147.312100999</v>
      </c>
      <c r="BL527" s="4">
        <f t="shared" si="55"/>
        <v>5756267.960086344</v>
      </c>
    </row>
    <row r="528" spans="1:64" ht="12.75">
      <c r="A528" s="3" t="s">
        <v>1161</v>
      </c>
      <c r="B528" s="3" t="s">
        <v>527</v>
      </c>
      <c r="C528" s="3" t="s">
        <v>1351</v>
      </c>
      <c r="D528" s="3"/>
      <c r="E528" s="4"/>
      <c r="F528" s="4">
        <v>4986102.429382</v>
      </c>
      <c r="G528" s="4">
        <f t="shared" si="48"/>
        <v>5123723.090914836</v>
      </c>
      <c r="H528" s="4"/>
      <c r="I528" s="4"/>
      <c r="J528" s="4">
        <v>85053.129054</v>
      </c>
      <c r="K528" s="4">
        <f t="shared" si="42"/>
        <v>87400.66764784713</v>
      </c>
      <c r="L528" s="4"/>
      <c r="M528" s="4"/>
      <c r="N528" s="4"/>
      <c r="O528" s="4"/>
      <c r="P528" s="4"/>
      <c r="Q528" s="4"/>
      <c r="R528" s="4"/>
      <c r="S528" s="4"/>
      <c r="T528" s="4">
        <v>38015.529545</v>
      </c>
      <c r="U528" s="4">
        <f t="shared" si="46"/>
        <v>39064.79044539278</v>
      </c>
      <c r="V528" s="4"/>
      <c r="W528" s="4"/>
      <c r="X528" s="4"/>
      <c r="Y528" s="4"/>
      <c r="Z528" s="13">
        <f t="shared" si="49"/>
        <v>5109171.087981</v>
      </c>
      <c r="AC528" s="13">
        <f t="shared" si="50"/>
        <v>5250188.549008076</v>
      </c>
      <c r="AF528" s="51"/>
      <c r="AG528" s="4"/>
      <c r="AH528" s="4"/>
      <c r="AI528" s="4">
        <v>5508540.318652</v>
      </c>
      <c r="AJ528" s="4">
        <f t="shared" si="51"/>
        <v>3658876.294109875</v>
      </c>
      <c r="AK528" s="4"/>
      <c r="AL528" s="4"/>
      <c r="AM528" s="4">
        <v>122845.268547</v>
      </c>
      <c r="AN528" s="4">
        <f t="shared" si="43"/>
        <v>120428.13104427047</v>
      </c>
      <c r="AO528" s="4"/>
      <c r="AP528" s="4"/>
      <c r="AQ528" s="4"/>
      <c r="AR528" s="4"/>
      <c r="AS528" s="4">
        <v>53928.060503</v>
      </c>
      <c r="AT528" s="4">
        <f t="shared" si="47"/>
        <v>52847.69094729583</v>
      </c>
      <c r="AU528" s="4"/>
      <c r="AV528" s="4"/>
      <c r="AW528" s="4"/>
      <c r="AX528" s="4"/>
      <c r="AY528" s="4"/>
      <c r="AZ528" s="4"/>
      <c r="BA528" s="4"/>
      <c r="BB528" s="4"/>
      <c r="BC528" s="4">
        <v>14967.772149</v>
      </c>
      <c r="BD528" s="4">
        <f t="shared" si="52"/>
        <v>5700281.419851001</v>
      </c>
      <c r="BG528" s="4">
        <f t="shared" si="53"/>
        <v>3832152.116101441</v>
      </c>
      <c r="BJ528" s="52"/>
      <c r="BK528" s="4">
        <f t="shared" si="54"/>
        <v>10809452.507832002</v>
      </c>
      <c r="BL528" s="4">
        <f t="shared" si="55"/>
        <v>9082340.665109517</v>
      </c>
    </row>
    <row r="529" spans="1:64" ht="12.75">
      <c r="A529" s="3" t="s">
        <v>1162</v>
      </c>
      <c r="B529" s="3" t="s">
        <v>528</v>
      </c>
      <c r="C529" s="3" t="s">
        <v>1351</v>
      </c>
      <c r="D529" s="3"/>
      <c r="E529" s="4"/>
      <c r="F529" s="4">
        <v>3521517.972643</v>
      </c>
      <c r="G529" s="4">
        <f t="shared" si="48"/>
        <v>3618714.8593613845</v>
      </c>
      <c r="H529" s="4"/>
      <c r="I529" s="4"/>
      <c r="J529" s="4">
        <v>64184.90854</v>
      </c>
      <c r="K529" s="4">
        <f t="shared" si="42"/>
        <v>65956.46652518047</v>
      </c>
      <c r="L529" s="4"/>
      <c r="M529" s="4"/>
      <c r="N529" s="4"/>
      <c r="O529" s="4"/>
      <c r="P529" s="4"/>
      <c r="Q529" s="4"/>
      <c r="R529" s="4"/>
      <c r="S529" s="4"/>
      <c r="T529" s="4">
        <v>40283.672721</v>
      </c>
      <c r="U529" s="4">
        <f t="shared" si="46"/>
        <v>41395.53629928663</v>
      </c>
      <c r="V529" s="4"/>
      <c r="W529" s="4"/>
      <c r="X529" s="4"/>
      <c r="Y529" s="4"/>
      <c r="Z529" s="13">
        <f t="shared" si="49"/>
        <v>3625986.553904</v>
      </c>
      <c r="AC529" s="13">
        <f t="shared" si="50"/>
        <v>3726066.862185851</v>
      </c>
      <c r="AF529" s="51"/>
      <c r="AG529" s="4"/>
      <c r="AH529" s="4"/>
      <c r="AI529" s="4">
        <v>3890498.4424</v>
      </c>
      <c r="AJ529" s="4">
        <f t="shared" si="51"/>
        <v>2584142.3861361835</v>
      </c>
      <c r="AK529" s="4"/>
      <c r="AL529" s="4"/>
      <c r="AM529" s="4">
        <v>92704.553188</v>
      </c>
      <c r="AN529" s="4">
        <f t="shared" si="43"/>
        <v>90880.47274245344</v>
      </c>
      <c r="AO529" s="4"/>
      <c r="AP529" s="4"/>
      <c r="AQ529" s="4"/>
      <c r="AR529" s="4"/>
      <c r="AS529" s="4">
        <v>57145.602489</v>
      </c>
      <c r="AT529" s="4">
        <f t="shared" si="47"/>
        <v>56000.77420117285</v>
      </c>
      <c r="AU529" s="4"/>
      <c r="AV529" s="4"/>
      <c r="AW529" s="4"/>
      <c r="AX529" s="4"/>
      <c r="AY529" s="4"/>
      <c r="AZ529" s="4"/>
      <c r="BA529" s="4">
        <v>62279</v>
      </c>
      <c r="BB529" s="4">
        <f>BA529/$BA$680*$BB$680</f>
        <v>62278.99999999999</v>
      </c>
      <c r="BC529" s="4">
        <v>10622.650841</v>
      </c>
      <c r="BD529" s="4">
        <f t="shared" si="52"/>
        <v>4113250.248918</v>
      </c>
      <c r="BG529" s="4">
        <f t="shared" si="53"/>
        <v>2793302.6330798096</v>
      </c>
      <c r="BJ529" s="52"/>
      <c r="BK529" s="4">
        <f t="shared" si="54"/>
        <v>7739236.802822</v>
      </c>
      <c r="BL529" s="4">
        <f t="shared" si="55"/>
        <v>6519369.495265661</v>
      </c>
    </row>
    <row r="530" spans="1:64" ht="12.75">
      <c r="A530" s="3" t="s">
        <v>1163</v>
      </c>
      <c r="B530" s="3" t="s">
        <v>529</v>
      </c>
      <c r="C530" s="3" t="s">
        <v>1351</v>
      </c>
      <c r="D530" s="3"/>
      <c r="E530" s="4"/>
      <c r="F530" s="4">
        <v>4778199.239427</v>
      </c>
      <c r="G530" s="4">
        <f t="shared" si="48"/>
        <v>4910081.596353861</v>
      </c>
      <c r="H530" s="4"/>
      <c r="I530" s="4"/>
      <c r="J530" s="4">
        <v>106355.917493</v>
      </c>
      <c r="K530" s="4">
        <f t="shared" si="42"/>
        <v>109291.4311393036</v>
      </c>
      <c r="L530" s="4"/>
      <c r="M530" s="4"/>
      <c r="N530" s="4"/>
      <c r="O530" s="4"/>
      <c r="P530" s="4"/>
      <c r="Q530" s="4"/>
      <c r="R530" s="4"/>
      <c r="S530" s="4"/>
      <c r="T530" s="4">
        <v>66822.047535</v>
      </c>
      <c r="U530" s="4">
        <f t="shared" si="46"/>
        <v>68666.39279605096</v>
      </c>
      <c r="V530" s="4"/>
      <c r="W530" s="4"/>
      <c r="X530" s="4"/>
      <c r="Y530" s="4"/>
      <c r="Z530" s="13">
        <f t="shared" si="49"/>
        <v>4951377.204455</v>
      </c>
      <c r="AC530" s="13">
        <f t="shared" si="50"/>
        <v>5088039.420289215</v>
      </c>
      <c r="AF530" s="51"/>
      <c r="AG530" s="4"/>
      <c r="AH530" s="4"/>
      <c r="AI530" s="4">
        <v>5278853.279433</v>
      </c>
      <c r="AJ530" s="4">
        <f t="shared" si="51"/>
        <v>3506313.833957393</v>
      </c>
      <c r="AK530" s="4"/>
      <c r="AL530" s="4"/>
      <c r="AM530" s="4">
        <v>153613.645861</v>
      </c>
      <c r="AN530" s="4">
        <f t="shared" si="43"/>
        <v>150591.10125074847</v>
      </c>
      <c r="AO530" s="4"/>
      <c r="AP530" s="4"/>
      <c r="AQ530" s="4"/>
      <c r="AR530" s="4"/>
      <c r="AS530" s="4">
        <v>94792.403672</v>
      </c>
      <c r="AT530" s="4">
        <f t="shared" si="47"/>
        <v>92893.37696708906</v>
      </c>
      <c r="AU530" s="4"/>
      <c r="AV530" s="4"/>
      <c r="AW530" s="4"/>
      <c r="AX530" s="4"/>
      <c r="AY530" s="4"/>
      <c r="AZ530" s="4"/>
      <c r="BA530" s="4"/>
      <c r="BB530" s="4"/>
      <c r="BC530" s="4">
        <v>14505.500901</v>
      </c>
      <c r="BD530" s="4">
        <f t="shared" si="52"/>
        <v>5541764.829867</v>
      </c>
      <c r="BG530" s="4">
        <f t="shared" si="53"/>
        <v>3749798.312175231</v>
      </c>
      <c r="BJ530" s="52"/>
      <c r="BK530" s="4">
        <f t="shared" si="54"/>
        <v>10493142.034322001</v>
      </c>
      <c r="BL530" s="4">
        <f t="shared" si="55"/>
        <v>8837837.732464446</v>
      </c>
    </row>
    <row r="531" spans="1:64" ht="12.75">
      <c r="A531" s="3" t="s">
        <v>1164</v>
      </c>
      <c r="B531" s="3" t="s">
        <v>530</v>
      </c>
      <c r="C531" s="3" t="s">
        <v>1351</v>
      </c>
      <c r="D531" s="3"/>
      <c r="E531" s="4"/>
      <c r="F531" s="4">
        <v>1153824.605572</v>
      </c>
      <c r="G531" s="4">
        <f t="shared" si="48"/>
        <v>1185671.144579295</v>
      </c>
      <c r="H531" s="4"/>
      <c r="I531" s="4"/>
      <c r="J531" s="4">
        <v>32036.656889</v>
      </c>
      <c r="K531" s="4">
        <f t="shared" si="42"/>
        <v>32920.895826488326</v>
      </c>
      <c r="L531" s="4"/>
      <c r="M531" s="4"/>
      <c r="N531" s="4"/>
      <c r="O531" s="4"/>
      <c r="P531" s="4"/>
      <c r="Q531" s="4"/>
      <c r="R531" s="4"/>
      <c r="S531" s="4"/>
      <c r="T531" s="4">
        <v>20364.007684</v>
      </c>
      <c r="U531" s="4">
        <f t="shared" si="46"/>
        <v>20926.071590352443</v>
      </c>
      <c r="V531" s="4"/>
      <c r="W531" s="4"/>
      <c r="X531" s="4"/>
      <c r="Y531" s="4"/>
      <c r="Z531" s="13">
        <f t="shared" si="49"/>
        <v>1206225.270145</v>
      </c>
      <c r="AC531" s="13">
        <f t="shared" si="50"/>
        <v>1239518.1119961357</v>
      </c>
      <c r="AF531" s="51"/>
      <c r="AG531" s="4"/>
      <c r="AH531" s="4"/>
      <c r="AI531" s="4">
        <v>1274720.977049</v>
      </c>
      <c r="AJ531" s="4">
        <f t="shared" si="51"/>
        <v>846693.6964655833</v>
      </c>
      <c r="AK531" s="4"/>
      <c r="AL531" s="4"/>
      <c r="AM531" s="4">
        <v>46271.686446</v>
      </c>
      <c r="AN531" s="4">
        <f t="shared" si="43"/>
        <v>45361.231937282995</v>
      </c>
      <c r="AO531" s="4"/>
      <c r="AP531" s="4"/>
      <c r="AQ531" s="4"/>
      <c r="AR531" s="4"/>
      <c r="AS531" s="4">
        <v>28887.968986</v>
      </c>
      <c r="AT531" s="4">
        <f t="shared" si="47"/>
        <v>28309.240918876858</v>
      </c>
      <c r="AU531" s="4"/>
      <c r="AV531" s="4"/>
      <c r="AW531" s="4"/>
      <c r="AX531" s="4"/>
      <c r="AY531" s="4">
        <v>12657.352941</v>
      </c>
      <c r="AZ531" s="4">
        <f>AY531/$AY$680*$AZ$680</f>
        <v>12657.352940992007</v>
      </c>
      <c r="BA531" s="4">
        <v>31472</v>
      </c>
      <c r="BB531" s="4">
        <f aca="true" t="shared" si="56" ref="BB531:BB543">BA531/$BA$680*$BB$680</f>
        <v>31472</v>
      </c>
      <c r="BC531" s="4">
        <v>3533.744455</v>
      </c>
      <c r="BD531" s="4">
        <f t="shared" si="52"/>
        <v>1397543.7298769997</v>
      </c>
      <c r="BG531" s="4">
        <f t="shared" si="53"/>
        <v>964493.5222627351</v>
      </c>
      <c r="BJ531" s="52"/>
      <c r="BK531" s="4">
        <f t="shared" si="54"/>
        <v>2603769.0000219997</v>
      </c>
      <c r="BL531" s="4">
        <f t="shared" si="55"/>
        <v>2204011.634258871</v>
      </c>
    </row>
    <row r="532" spans="1:64" ht="12.75">
      <c r="A532" s="3" t="s">
        <v>1165</v>
      </c>
      <c r="B532" s="3" t="s">
        <v>531</v>
      </c>
      <c r="C532" s="3" t="s">
        <v>1351</v>
      </c>
      <c r="D532" s="3"/>
      <c r="E532" s="4"/>
      <c r="F532" s="4">
        <v>1850481.502226</v>
      </c>
      <c r="G532" s="4">
        <f t="shared" si="48"/>
        <v>1901556.363221622</v>
      </c>
      <c r="H532" s="4"/>
      <c r="I532" s="4"/>
      <c r="J532" s="4">
        <v>56023.01426</v>
      </c>
      <c r="K532" s="4">
        <f t="shared" si="42"/>
        <v>57569.297031507434</v>
      </c>
      <c r="L532" s="4"/>
      <c r="M532" s="4"/>
      <c r="N532" s="4"/>
      <c r="O532" s="4"/>
      <c r="P532" s="4"/>
      <c r="Q532" s="4"/>
      <c r="R532" s="4"/>
      <c r="S532" s="4"/>
      <c r="T532" s="4">
        <v>34613.925701</v>
      </c>
      <c r="U532" s="4">
        <f t="shared" si="46"/>
        <v>35569.29944646284</v>
      </c>
      <c r="V532" s="4"/>
      <c r="W532" s="4"/>
      <c r="X532" s="4"/>
      <c r="Y532" s="4"/>
      <c r="Z532" s="13">
        <f t="shared" si="49"/>
        <v>1941118.442187</v>
      </c>
      <c r="AC532" s="13">
        <f t="shared" si="50"/>
        <v>1994694.9596995923</v>
      </c>
      <c r="AF532" s="51"/>
      <c r="AG532" s="4"/>
      <c r="AH532" s="4"/>
      <c r="AI532" s="4">
        <v>2044372.755735</v>
      </c>
      <c r="AJ532" s="4">
        <f t="shared" si="51"/>
        <v>1357910.9127975546</v>
      </c>
      <c r="AK532" s="4"/>
      <c r="AL532" s="4"/>
      <c r="AM532" s="4">
        <v>80916.038106</v>
      </c>
      <c r="AN532" s="4">
        <f t="shared" si="43"/>
        <v>79323.91174580996</v>
      </c>
      <c r="AO532" s="4"/>
      <c r="AP532" s="4"/>
      <c r="AQ532" s="4"/>
      <c r="AR532" s="4"/>
      <c r="AS532" s="4">
        <v>49102.614164</v>
      </c>
      <c r="AT532" s="4">
        <f t="shared" si="47"/>
        <v>48118.91534461963</v>
      </c>
      <c r="AU532" s="4"/>
      <c r="AV532" s="4"/>
      <c r="AW532" s="4"/>
      <c r="AX532" s="4"/>
      <c r="AY532" s="4"/>
      <c r="AZ532" s="4"/>
      <c r="BA532" s="4">
        <v>54726</v>
      </c>
      <c r="BB532" s="4">
        <f t="shared" si="56"/>
        <v>54725.99999999999</v>
      </c>
      <c r="BC532" s="4">
        <v>5686.679514</v>
      </c>
      <c r="BD532" s="4">
        <f t="shared" si="52"/>
        <v>2234804.087519</v>
      </c>
      <c r="BG532" s="4">
        <f t="shared" si="53"/>
        <v>1540079.7398879842</v>
      </c>
      <c r="BJ532" s="52"/>
      <c r="BK532" s="4">
        <f t="shared" si="54"/>
        <v>4175922.529706</v>
      </c>
      <c r="BL532" s="4">
        <f t="shared" si="55"/>
        <v>3534774.6995875766</v>
      </c>
    </row>
    <row r="533" spans="1:64" ht="12.75">
      <c r="A533" s="3" t="s">
        <v>1166</v>
      </c>
      <c r="B533" s="3" t="s">
        <v>532</v>
      </c>
      <c r="C533" s="3" t="s">
        <v>1351</v>
      </c>
      <c r="D533" s="3"/>
      <c r="E533" s="4"/>
      <c r="F533" s="4">
        <v>1989192.623876</v>
      </c>
      <c r="G533" s="4">
        <f t="shared" si="48"/>
        <v>2044096.0296305392</v>
      </c>
      <c r="H533" s="4"/>
      <c r="I533" s="4"/>
      <c r="J533" s="4">
        <v>77284.260123</v>
      </c>
      <c r="K533" s="4">
        <f t="shared" si="42"/>
        <v>79417.37133658599</v>
      </c>
      <c r="L533" s="4"/>
      <c r="M533" s="4"/>
      <c r="N533" s="4"/>
      <c r="O533" s="4"/>
      <c r="P533" s="4"/>
      <c r="Q533" s="4"/>
      <c r="R533" s="4"/>
      <c r="S533" s="4"/>
      <c r="T533" s="4">
        <v>23274.431663</v>
      </c>
      <c r="U533" s="4">
        <f t="shared" si="46"/>
        <v>23916.82574287049</v>
      </c>
      <c r="V533" s="4"/>
      <c r="W533" s="4"/>
      <c r="X533" s="4"/>
      <c r="Y533" s="4"/>
      <c r="Z533" s="13">
        <f t="shared" si="49"/>
        <v>2089751.315662</v>
      </c>
      <c r="AC533" s="13">
        <f t="shared" si="50"/>
        <v>2147430.226709996</v>
      </c>
      <c r="AF533" s="51"/>
      <c r="AG533" s="4"/>
      <c r="AH533" s="4"/>
      <c r="AI533" s="4">
        <v>2197617.863928</v>
      </c>
      <c r="AJ533" s="4">
        <f t="shared" si="51"/>
        <v>1459699.2017308522</v>
      </c>
      <c r="AK533" s="4"/>
      <c r="AL533" s="4"/>
      <c r="AM533" s="4">
        <v>111624.413996</v>
      </c>
      <c r="AN533" s="4">
        <f t="shared" si="43"/>
        <v>109428.06113291266</v>
      </c>
      <c r="AO533" s="4"/>
      <c r="AP533" s="4"/>
      <c r="AQ533" s="4"/>
      <c r="AR533" s="4"/>
      <c r="AS533" s="4">
        <v>33016.637514</v>
      </c>
      <c r="AT533" s="4">
        <f t="shared" si="47"/>
        <v>32355.197631513187</v>
      </c>
      <c r="AU533" s="4"/>
      <c r="AV533" s="4"/>
      <c r="AW533" s="4"/>
      <c r="AX533" s="4"/>
      <c r="AY533" s="4"/>
      <c r="AZ533" s="4"/>
      <c r="BA533" s="4">
        <v>76979</v>
      </c>
      <c r="BB533" s="4">
        <f t="shared" si="56"/>
        <v>76979</v>
      </c>
      <c r="BC533" s="4">
        <v>6122.112766</v>
      </c>
      <c r="BD533" s="4">
        <f t="shared" si="52"/>
        <v>2425360.0282039996</v>
      </c>
      <c r="BG533" s="4">
        <f t="shared" si="53"/>
        <v>1678461.4604952782</v>
      </c>
      <c r="BJ533" s="52"/>
      <c r="BK533" s="4">
        <f t="shared" si="54"/>
        <v>4515111.343866</v>
      </c>
      <c r="BL533" s="4">
        <f t="shared" si="55"/>
        <v>3825891.687205274</v>
      </c>
    </row>
    <row r="534" spans="1:64" ht="12.75">
      <c r="A534" s="3" t="s">
        <v>1167</v>
      </c>
      <c r="B534" s="3" t="s">
        <v>533</v>
      </c>
      <c r="C534" s="3" t="s">
        <v>1351</v>
      </c>
      <c r="D534" s="3"/>
      <c r="E534" s="4"/>
      <c r="F534" s="4">
        <v>2861247.338751</v>
      </c>
      <c r="G534" s="4">
        <f t="shared" si="48"/>
        <v>2940220.195234573</v>
      </c>
      <c r="H534" s="4"/>
      <c r="I534" s="4"/>
      <c r="J534" s="4">
        <v>70497.343642</v>
      </c>
      <c r="K534" s="4">
        <f t="shared" si="42"/>
        <v>72443.13019687474</v>
      </c>
      <c r="L534" s="4"/>
      <c r="M534" s="4"/>
      <c r="N534" s="4"/>
      <c r="O534" s="4"/>
      <c r="P534" s="4"/>
      <c r="Q534" s="4"/>
      <c r="R534" s="4"/>
      <c r="S534" s="4"/>
      <c r="T534" s="4">
        <v>20364.007684</v>
      </c>
      <c r="U534" s="4">
        <f t="shared" si="46"/>
        <v>20926.071590352443</v>
      </c>
      <c r="V534" s="4"/>
      <c r="W534" s="4"/>
      <c r="X534" s="4"/>
      <c r="Y534" s="4"/>
      <c r="Z534" s="13">
        <f t="shared" si="49"/>
        <v>2952108.690077</v>
      </c>
      <c r="AC534" s="13">
        <f t="shared" si="50"/>
        <v>3033589.3970218003</v>
      </c>
      <c r="AF534" s="51"/>
      <c r="AG534" s="4"/>
      <c r="AH534" s="4"/>
      <c r="AI534" s="4">
        <v>3161045.435863</v>
      </c>
      <c r="AJ534" s="4">
        <f t="shared" si="51"/>
        <v>2099625.9518553624</v>
      </c>
      <c r="AK534" s="4"/>
      <c r="AL534" s="4"/>
      <c r="AM534" s="4">
        <v>101821.828401</v>
      </c>
      <c r="AN534" s="4">
        <f t="shared" si="43"/>
        <v>99818.35392505482</v>
      </c>
      <c r="AO534" s="4"/>
      <c r="AP534" s="4"/>
      <c r="AQ534" s="4"/>
      <c r="AR534" s="4"/>
      <c r="AS534" s="4">
        <v>28887.968986</v>
      </c>
      <c r="AT534" s="4">
        <f t="shared" si="47"/>
        <v>28309.240918876858</v>
      </c>
      <c r="AU534" s="4"/>
      <c r="AV534" s="4"/>
      <c r="AW534" s="4"/>
      <c r="AX534" s="4"/>
      <c r="AY534" s="4"/>
      <c r="AZ534" s="4"/>
      <c r="BA534" s="4">
        <v>70072</v>
      </c>
      <c r="BB534" s="4">
        <f t="shared" si="56"/>
        <v>70072</v>
      </c>
      <c r="BC534" s="4">
        <v>8648.465568</v>
      </c>
      <c r="BD534" s="4">
        <f t="shared" si="52"/>
        <v>3370475.6988179996</v>
      </c>
      <c r="BG534" s="4">
        <f t="shared" si="53"/>
        <v>2297825.5466992944</v>
      </c>
      <c r="BJ534" s="52"/>
      <c r="BK534" s="4">
        <f t="shared" si="54"/>
        <v>6322584.388894999</v>
      </c>
      <c r="BL534" s="4">
        <f t="shared" si="55"/>
        <v>5331414.943721095</v>
      </c>
    </row>
    <row r="535" spans="1:64" ht="12.75">
      <c r="A535" s="3" t="s">
        <v>1168</v>
      </c>
      <c r="B535" s="3" t="s">
        <v>534</v>
      </c>
      <c r="C535" s="3" t="s">
        <v>1351</v>
      </c>
      <c r="D535" s="3"/>
      <c r="E535" s="4"/>
      <c r="F535" s="4">
        <v>2936524.841083</v>
      </c>
      <c r="G535" s="4">
        <f t="shared" si="48"/>
        <v>3017575.4205608745</v>
      </c>
      <c r="H535" s="4"/>
      <c r="I535" s="4"/>
      <c r="J535" s="4">
        <v>71961.923075</v>
      </c>
      <c r="K535" s="4">
        <f t="shared" si="42"/>
        <v>73948.13326602972</v>
      </c>
      <c r="L535" s="4"/>
      <c r="M535" s="4"/>
      <c r="N535" s="4"/>
      <c r="O535" s="4"/>
      <c r="P535" s="4"/>
      <c r="Q535" s="4"/>
      <c r="R535" s="4"/>
      <c r="S535" s="4"/>
      <c r="T535" s="4">
        <v>27810.310734</v>
      </c>
      <c r="U535" s="4">
        <f t="shared" si="46"/>
        <v>28577.898928356688</v>
      </c>
      <c r="V535" s="4"/>
      <c r="W535" s="4"/>
      <c r="X535" s="4"/>
      <c r="Y535" s="4"/>
      <c r="Z535" s="13">
        <f t="shared" si="49"/>
        <v>3036297.074892</v>
      </c>
      <c r="AC535" s="13">
        <f t="shared" si="50"/>
        <v>3120101.452755261</v>
      </c>
      <c r="AF535" s="51"/>
      <c r="AG535" s="4"/>
      <c r="AH535" s="4"/>
      <c r="AI535" s="4">
        <v>3244210.425463</v>
      </c>
      <c r="AJ535" s="4">
        <f t="shared" si="51"/>
        <v>2154865.7052827817</v>
      </c>
      <c r="AK535" s="4"/>
      <c r="AL535" s="4"/>
      <c r="AM535" s="4">
        <v>103937.172724</v>
      </c>
      <c r="AN535" s="4">
        <f t="shared" si="43"/>
        <v>101892.07614771032</v>
      </c>
      <c r="AO535" s="4"/>
      <c r="AP535" s="4"/>
      <c r="AQ535" s="4"/>
      <c r="AR535" s="4"/>
      <c r="AS535" s="4">
        <v>39451.143726</v>
      </c>
      <c r="AT535" s="4">
        <f t="shared" si="47"/>
        <v>38660.797953841015</v>
      </c>
      <c r="AU535" s="4"/>
      <c r="AV535" s="4"/>
      <c r="AW535" s="4"/>
      <c r="AX535" s="4"/>
      <c r="AY535" s="4"/>
      <c r="AZ535" s="4"/>
      <c r="BA535" s="4">
        <v>71250</v>
      </c>
      <c r="BB535" s="4">
        <f t="shared" si="56"/>
        <v>71250</v>
      </c>
      <c r="BC535" s="4">
        <v>8895.102946</v>
      </c>
      <c r="BD535" s="4">
        <f t="shared" si="52"/>
        <v>3467743.8448590003</v>
      </c>
      <c r="BG535" s="4">
        <f t="shared" si="53"/>
        <v>2366668.579384333</v>
      </c>
      <c r="BJ535" s="52"/>
      <c r="BK535" s="4">
        <f t="shared" si="54"/>
        <v>6504040.919751</v>
      </c>
      <c r="BL535" s="4">
        <f t="shared" si="55"/>
        <v>5486770.032139594</v>
      </c>
    </row>
    <row r="536" spans="1:64" ht="12.75">
      <c r="A536" s="3" t="s">
        <v>1169</v>
      </c>
      <c r="B536" s="3" t="s">
        <v>535</v>
      </c>
      <c r="C536" s="3" t="s">
        <v>1351</v>
      </c>
      <c r="D536" s="3"/>
      <c r="E536" s="4"/>
      <c r="F536" s="4">
        <v>1918814.296217</v>
      </c>
      <c r="G536" s="4">
        <f t="shared" si="48"/>
        <v>1971775.2003588707</v>
      </c>
      <c r="H536" s="4"/>
      <c r="I536" s="4"/>
      <c r="J536" s="4">
        <v>44166.274426</v>
      </c>
      <c r="K536" s="4">
        <f aca="true" t="shared" si="57" ref="K536:K599">J536*RPI_inc</f>
        <v>45385.301108670916</v>
      </c>
      <c r="L536" s="4"/>
      <c r="M536" s="4"/>
      <c r="N536" s="4"/>
      <c r="O536" s="4"/>
      <c r="P536" s="4"/>
      <c r="Q536" s="4"/>
      <c r="R536" s="4"/>
      <c r="S536" s="4"/>
      <c r="T536" s="4">
        <v>23274.431663</v>
      </c>
      <c r="U536" s="4">
        <f t="shared" si="46"/>
        <v>23916.82574287049</v>
      </c>
      <c r="V536" s="4"/>
      <c r="W536" s="4"/>
      <c r="X536" s="4"/>
      <c r="Y536" s="4"/>
      <c r="Z536" s="13">
        <f t="shared" si="49"/>
        <v>1986255.002306</v>
      </c>
      <c r="AC536" s="13">
        <f t="shared" si="50"/>
        <v>2041077.3272104121</v>
      </c>
      <c r="AF536" s="51"/>
      <c r="AG536" s="4"/>
      <c r="AH536" s="4"/>
      <c r="AI536" s="4">
        <v>2119865.378704</v>
      </c>
      <c r="AJ536" s="4">
        <f t="shared" si="51"/>
        <v>1408054.535714531</v>
      </c>
      <c r="AK536" s="4"/>
      <c r="AL536" s="4"/>
      <c r="AM536" s="4">
        <v>63790.925777</v>
      </c>
      <c r="AN536" s="4">
        <f aca="true" t="shared" si="58" ref="AN536:AN599">AM536/$AM$680*$AN$680</f>
        <v>62535.75786656127</v>
      </c>
      <c r="AO536" s="4"/>
      <c r="AP536" s="4"/>
      <c r="AQ536" s="4"/>
      <c r="AR536" s="4"/>
      <c r="AS536" s="4">
        <v>33016.637514</v>
      </c>
      <c r="AT536" s="4">
        <f t="shared" si="47"/>
        <v>32355.197631513187</v>
      </c>
      <c r="AU536" s="4"/>
      <c r="AV536" s="4"/>
      <c r="AW536" s="4"/>
      <c r="AX536" s="4"/>
      <c r="AY536" s="4"/>
      <c r="AZ536" s="4"/>
      <c r="BA536" s="4">
        <v>44350</v>
      </c>
      <c r="BB536" s="4">
        <f t="shared" si="56"/>
        <v>44350</v>
      </c>
      <c r="BC536" s="4">
        <v>5818.91109</v>
      </c>
      <c r="BD536" s="4">
        <f t="shared" si="52"/>
        <v>2266841.8530849996</v>
      </c>
      <c r="BG536" s="4">
        <f t="shared" si="53"/>
        <v>1547295.4912126055</v>
      </c>
      <c r="BJ536" s="52"/>
      <c r="BK536" s="4">
        <f t="shared" si="54"/>
        <v>4253096.8553909995</v>
      </c>
      <c r="BL536" s="4">
        <f t="shared" si="55"/>
        <v>3588372.818423018</v>
      </c>
    </row>
    <row r="537" spans="1:64" ht="12.75">
      <c r="A537" s="3" t="s">
        <v>1170</v>
      </c>
      <c r="B537" s="3" t="s">
        <v>536</v>
      </c>
      <c r="C537" s="3" t="s">
        <v>1351</v>
      </c>
      <c r="D537" s="3"/>
      <c r="E537" s="4"/>
      <c r="F537" s="4">
        <v>3710789.00582</v>
      </c>
      <c r="G537" s="4">
        <f t="shared" si="48"/>
        <v>3813209.9337938004</v>
      </c>
      <c r="H537" s="4"/>
      <c r="I537" s="4"/>
      <c r="J537" s="4">
        <v>69801.301859</v>
      </c>
      <c r="K537" s="4">
        <f t="shared" si="57"/>
        <v>71727.87706954565</v>
      </c>
      <c r="L537" s="4"/>
      <c r="M537" s="4"/>
      <c r="N537" s="4"/>
      <c r="O537" s="4"/>
      <c r="P537" s="4"/>
      <c r="Q537" s="4"/>
      <c r="R537" s="4"/>
      <c r="S537" s="4"/>
      <c r="T537" s="4">
        <v>42551.408617</v>
      </c>
      <c r="U537" s="4">
        <f t="shared" si="46"/>
        <v>43725.863631906584</v>
      </c>
      <c r="V537" s="4"/>
      <c r="W537" s="4"/>
      <c r="X537" s="4"/>
      <c r="Y537" s="4"/>
      <c r="Z537" s="13">
        <f t="shared" si="49"/>
        <v>3823141.7162960004</v>
      </c>
      <c r="AC537" s="13">
        <f t="shared" si="50"/>
        <v>3928663.6744952523</v>
      </c>
      <c r="AF537" s="51"/>
      <c r="AG537" s="4"/>
      <c r="AH537" s="4"/>
      <c r="AI537" s="4">
        <v>4099601.069588</v>
      </c>
      <c r="AJ537" s="4">
        <f t="shared" si="51"/>
        <v>2723032.2918819385</v>
      </c>
      <c r="AK537" s="4"/>
      <c r="AL537" s="4"/>
      <c r="AM537" s="4">
        <v>100816.510423</v>
      </c>
      <c r="AN537" s="4">
        <f t="shared" si="58"/>
        <v>98832.8168618229</v>
      </c>
      <c r="AO537" s="4"/>
      <c r="AP537" s="4"/>
      <c r="AQ537" s="4"/>
      <c r="AR537" s="4"/>
      <c r="AS537" s="4">
        <v>60362.566715</v>
      </c>
      <c r="AT537" s="4">
        <f t="shared" si="47"/>
        <v>59153.29126962365</v>
      </c>
      <c r="AU537" s="4"/>
      <c r="AV537" s="4"/>
      <c r="AW537" s="4"/>
      <c r="AX537" s="4"/>
      <c r="AY537" s="4"/>
      <c r="AZ537" s="4"/>
      <c r="BA537" s="4">
        <v>70187</v>
      </c>
      <c r="BB537" s="4">
        <f t="shared" si="56"/>
        <v>70187</v>
      </c>
      <c r="BC537" s="4">
        <v>11200.234464</v>
      </c>
      <c r="BD537" s="4">
        <f t="shared" si="52"/>
        <v>4342167.38119</v>
      </c>
      <c r="BG537" s="4">
        <f t="shared" si="53"/>
        <v>2951205.400013385</v>
      </c>
      <c r="BJ537" s="52"/>
      <c r="BK537" s="4">
        <f t="shared" si="54"/>
        <v>8165309.0974860005</v>
      </c>
      <c r="BL537" s="4">
        <f t="shared" si="55"/>
        <v>6879869.074508637</v>
      </c>
    </row>
    <row r="538" spans="1:64" ht="12.75">
      <c r="A538" s="3" t="s">
        <v>1171</v>
      </c>
      <c r="B538" s="3" t="s">
        <v>537</v>
      </c>
      <c r="C538" s="3" t="s">
        <v>1351</v>
      </c>
      <c r="D538" s="3"/>
      <c r="E538" s="4"/>
      <c r="F538" s="4">
        <v>1482573.052501</v>
      </c>
      <c r="G538" s="4">
        <f t="shared" si="48"/>
        <v>1523493.3278354225</v>
      </c>
      <c r="H538" s="4"/>
      <c r="I538" s="4"/>
      <c r="J538" s="4">
        <v>56855.494894</v>
      </c>
      <c r="K538" s="4">
        <f t="shared" si="57"/>
        <v>58424.75483799576</v>
      </c>
      <c r="L538" s="4"/>
      <c r="M538" s="4"/>
      <c r="N538" s="4"/>
      <c r="O538" s="4"/>
      <c r="P538" s="4"/>
      <c r="Q538" s="4"/>
      <c r="R538" s="4"/>
      <c r="S538" s="4"/>
      <c r="T538" s="4">
        <v>37448.595571</v>
      </c>
      <c r="U538" s="4">
        <f t="shared" si="46"/>
        <v>38482.20861223779</v>
      </c>
      <c r="V538" s="4"/>
      <c r="W538" s="4"/>
      <c r="X538" s="4"/>
      <c r="Y538" s="4"/>
      <c r="Z538" s="13">
        <f t="shared" si="49"/>
        <v>1576877.142966</v>
      </c>
      <c r="AC538" s="13">
        <f t="shared" si="50"/>
        <v>1620400.2912856562</v>
      </c>
      <c r="AF538" s="51"/>
      <c r="AG538" s="4"/>
      <c r="AH538" s="4"/>
      <c r="AI538" s="4">
        <v>1637915.295708</v>
      </c>
      <c r="AJ538" s="4">
        <f t="shared" si="51"/>
        <v>1087934.2077126708</v>
      </c>
      <c r="AK538" s="4"/>
      <c r="AL538" s="4"/>
      <c r="AM538" s="4">
        <v>82118.419584</v>
      </c>
      <c r="AN538" s="4">
        <f t="shared" si="58"/>
        <v>80502.63483307634</v>
      </c>
      <c r="AO538" s="4"/>
      <c r="AP538" s="4"/>
      <c r="AQ538" s="4"/>
      <c r="AR538" s="4"/>
      <c r="AS538" s="4">
        <v>53123.819447</v>
      </c>
      <c r="AT538" s="4">
        <f t="shared" si="47"/>
        <v>52059.561680673105</v>
      </c>
      <c r="AU538" s="4"/>
      <c r="AV538" s="4"/>
      <c r="AW538" s="4"/>
      <c r="AX538" s="4"/>
      <c r="AY538" s="4">
        <v>15751</v>
      </c>
      <c r="AZ538" s="4">
        <f>AY538/$AY$680*$AZ$680</f>
        <v>15750.999999990052</v>
      </c>
      <c r="BA538" s="4">
        <v>56073</v>
      </c>
      <c r="BB538" s="4">
        <f t="shared" si="56"/>
        <v>56073</v>
      </c>
      <c r="BC538" s="4">
        <v>4619.602158</v>
      </c>
      <c r="BD538" s="4">
        <f t="shared" si="52"/>
        <v>1849601.136897</v>
      </c>
      <c r="BG538" s="4">
        <f t="shared" si="53"/>
        <v>1292320.4042264102</v>
      </c>
      <c r="BJ538" s="52"/>
      <c r="BK538" s="4">
        <f t="shared" si="54"/>
        <v>3426478.279863</v>
      </c>
      <c r="BL538" s="4">
        <f t="shared" si="55"/>
        <v>2912720.6955120666</v>
      </c>
    </row>
    <row r="539" spans="1:64" ht="12.75">
      <c r="A539" s="3" t="s">
        <v>1172</v>
      </c>
      <c r="B539" s="3" t="s">
        <v>538</v>
      </c>
      <c r="C539" s="3" t="s">
        <v>1351</v>
      </c>
      <c r="D539" s="3"/>
      <c r="E539" s="4"/>
      <c r="F539" s="4">
        <v>2251383.475085</v>
      </c>
      <c r="G539" s="4">
        <f t="shared" si="48"/>
        <v>2313523.571000297</v>
      </c>
      <c r="H539" s="4"/>
      <c r="I539" s="4"/>
      <c r="J539" s="4">
        <v>42729.390044</v>
      </c>
      <c r="K539" s="4">
        <f t="shared" si="57"/>
        <v>43908.75749744374</v>
      </c>
      <c r="L539" s="4"/>
      <c r="M539" s="4"/>
      <c r="N539" s="4"/>
      <c r="O539" s="4"/>
      <c r="P539" s="4"/>
      <c r="Q539" s="4"/>
      <c r="R539" s="4"/>
      <c r="S539" s="4"/>
      <c r="T539" s="4">
        <v>20364.007684</v>
      </c>
      <c r="U539" s="4">
        <f t="shared" si="46"/>
        <v>20926.071590352443</v>
      </c>
      <c r="V539" s="4"/>
      <c r="W539" s="4"/>
      <c r="X539" s="4"/>
      <c r="Y539" s="4"/>
      <c r="Z539" s="13">
        <f t="shared" si="49"/>
        <v>2314476.872813</v>
      </c>
      <c r="AC539" s="13">
        <f t="shared" si="50"/>
        <v>2378358.4000880932</v>
      </c>
      <c r="AF539" s="51"/>
      <c r="AG539" s="4"/>
      <c r="AH539" s="4"/>
      <c r="AI539" s="4">
        <v>2487280.761055</v>
      </c>
      <c r="AJ539" s="4">
        <f t="shared" si="51"/>
        <v>1652098.7570164024</v>
      </c>
      <c r="AK539" s="4"/>
      <c r="AL539" s="4"/>
      <c r="AM539" s="4">
        <v>61715.582403</v>
      </c>
      <c r="AN539" s="4">
        <f t="shared" si="58"/>
        <v>60501.24952316253</v>
      </c>
      <c r="AO539" s="4"/>
      <c r="AP539" s="4"/>
      <c r="AQ539" s="4"/>
      <c r="AR539" s="4"/>
      <c r="AS539" s="4">
        <v>28887.968986</v>
      </c>
      <c r="AT539" s="4">
        <f t="shared" si="47"/>
        <v>28309.240918876858</v>
      </c>
      <c r="AU539" s="4"/>
      <c r="AV539" s="4"/>
      <c r="AW539" s="4"/>
      <c r="AX539" s="4"/>
      <c r="AY539" s="4"/>
      <c r="AZ539" s="4"/>
      <c r="BA539" s="4">
        <v>42281</v>
      </c>
      <c r="BB539" s="4">
        <f t="shared" si="56"/>
        <v>42281</v>
      </c>
      <c r="BC539" s="4">
        <v>6780.466318</v>
      </c>
      <c r="BD539" s="4">
        <f t="shared" si="52"/>
        <v>2626945.778762</v>
      </c>
      <c r="BG539" s="4">
        <f t="shared" si="53"/>
        <v>1783190.2474584419</v>
      </c>
      <c r="BJ539" s="52"/>
      <c r="BK539" s="4">
        <f t="shared" si="54"/>
        <v>4941422.651575</v>
      </c>
      <c r="BL539" s="4">
        <f t="shared" si="55"/>
        <v>4161548.6475465354</v>
      </c>
    </row>
    <row r="540" spans="1:64" ht="12.75">
      <c r="A540" s="3" t="s">
        <v>1173</v>
      </c>
      <c r="B540" s="3" t="s">
        <v>539</v>
      </c>
      <c r="C540" s="3" t="s">
        <v>1351</v>
      </c>
      <c r="D540" s="3"/>
      <c r="E540" s="4"/>
      <c r="F540" s="4">
        <v>1119165.617432</v>
      </c>
      <c r="G540" s="4">
        <f t="shared" si="48"/>
        <v>1150055.5389322464</v>
      </c>
      <c r="H540" s="4"/>
      <c r="I540" s="4"/>
      <c r="J540" s="4">
        <v>34280.770536</v>
      </c>
      <c r="K540" s="4">
        <f t="shared" si="57"/>
        <v>35226.94891597453</v>
      </c>
      <c r="L540" s="4"/>
      <c r="M540" s="4"/>
      <c r="N540" s="4"/>
      <c r="O540" s="4"/>
      <c r="P540" s="4"/>
      <c r="Q540" s="4"/>
      <c r="R540" s="4"/>
      <c r="S540" s="4"/>
      <c r="T540" s="4">
        <v>28944.178682</v>
      </c>
      <c r="U540" s="4">
        <f t="shared" si="46"/>
        <v>29743.06259466667</v>
      </c>
      <c r="V540" s="4"/>
      <c r="W540" s="4"/>
      <c r="X540" s="4"/>
      <c r="Y540" s="4"/>
      <c r="Z540" s="13">
        <f t="shared" si="49"/>
        <v>1182390.56665</v>
      </c>
      <c r="AC540" s="13">
        <f t="shared" si="50"/>
        <v>1215025.5504428875</v>
      </c>
      <c r="AF540" s="51"/>
      <c r="AG540" s="4"/>
      <c r="AH540" s="4"/>
      <c r="AI540" s="4">
        <v>1236430.461305</v>
      </c>
      <c r="AJ540" s="4">
        <f t="shared" si="51"/>
        <v>821260.4142818111</v>
      </c>
      <c r="AK540" s="4"/>
      <c r="AL540" s="4"/>
      <c r="AM540" s="4">
        <v>49512.939844</v>
      </c>
      <c r="AN540" s="4">
        <f t="shared" si="58"/>
        <v>48538.7095363709</v>
      </c>
      <c r="AO540" s="4"/>
      <c r="AP540" s="4"/>
      <c r="AQ540" s="4"/>
      <c r="AR540" s="4"/>
      <c r="AS540" s="4">
        <v>41059.625839</v>
      </c>
      <c r="AT540" s="4">
        <f t="shared" si="47"/>
        <v>40237.05648806641</v>
      </c>
      <c r="AU540" s="4"/>
      <c r="AV540" s="4"/>
      <c r="AW540" s="4"/>
      <c r="AX540" s="4"/>
      <c r="AY540" s="4">
        <v>21311.294118</v>
      </c>
      <c r="AZ540" s="4">
        <f>AY540/$AY$680*$AZ$680</f>
        <v>21311.29411798654</v>
      </c>
      <c r="BA540" s="4">
        <v>34255</v>
      </c>
      <c r="BB540" s="4">
        <f t="shared" si="56"/>
        <v>34255</v>
      </c>
      <c r="BC540" s="4">
        <v>3463.918567</v>
      </c>
      <c r="BD540" s="4">
        <f t="shared" si="52"/>
        <v>1386033.2396729998</v>
      </c>
      <c r="BG540" s="4">
        <f t="shared" si="53"/>
        <v>965602.474424235</v>
      </c>
      <c r="BJ540" s="52"/>
      <c r="BK540" s="4">
        <f t="shared" si="54"/>
        <v>2568423.8063229998</v>
      </c>
      <c r="BL540" s="4">
        <f t="shared" si="55"/>
        <v>2180628.0248671225</v>
      </c>
    </row>
    <row r="541" spans="1:64" ht="12.75">
      <c r="A541" s="3" t="s">
        <v>1174</v>
      </c>
      <c r="B541" s="3" t="s">
        <v>540</v>
      </c>
      <c r="C541" s="3" t="s">
        <v>1351</v>
      </c>
      <c r="D541" s="3"/>
      <c r="E541" s="4"/>
      <c r="F541" s="4">
        <v>2062630.585772</v>
      </c>
      <c r="G541" s="4">
        <f t="shared" si="48"/>
        <v>2119560.9416425647</v>
      </c>
      <c r="H541" s="4"/>
      <c r="I541" s="4"/>
      <c r="J541" s="4">
        <v>57671.684322</v>
      </c>
      <c r="K541" s="4">
        <f t="shared" si="57"/>
        <v>59263.47178736306</v>
      </c>
      <c r="L541" s="4"/>
      <c r="M541" s="4"/>
      <c r="N541" s="4"/>
      <c r="O541" s="4"/>
      <c r="P541" s="4"/>
      <c r="Q541" s="4"/>
      <c r="R541" s="4"/>
      <c r="S541" s="4"/>
      <c r="T541" s="4">
        <v>20364.007684</v>
      </c>
      <c r="U541" s="4">
        <f t="shared" si="46"/>
        <v>20926.071590352443</v>
      </c>
      <c r="V541" s="4"/>
      <c r="W541" s="4"/>
      <c r="X541" s="4"/>
      <c r="Y541" s="4"/>
      <c r="Z541" s="13">
        <f t="shared" si="49"/>
        <v>2140666.2777779996</v>
      </c>
      <c r="AC541" s="13">
        <f t="shared" si="50"/>
        <v>2199750.4850202803</v>
      </c>
      <c r="AF541" s="51"/>
      <c r="AG541" s="4"/>
      <c r="AH541" s="4"/>
      <c r="AI541" s="4">
        <v>2278750.568231</v>
      </c>
      <c r="AJ541" s="4">
        <f t="shared" si="51"/>
        <v>1513589.0729633674</v>
      </c>
      <c r="AK541" s="4"/>
      <c r="AL541" s="4"/>
      <c r="AM541" s="4">
        <v>83297.271092</v>
      </c>
      <c r="AN541" s="4">
        <f t="shared" si="58"/>
        <v>81658.29093254461</v>
      </c>
      <c r="AO541" s="4"/>
      <c r="AP541" s="4"/>
      <c r="AQ541" s="4"/>
      <c r="AR541" s="4"/>
      <c r="AS541" s="4">
        <v>28887.968986</v>
      </c>
      <c r="AT541" s="4">
        <f t="shared" si="47"/>
        <v>28309.240918876858</v>
      </c>
      <c r="AU541" s="4"/>
      <c r="AV541" s="4"/>
      <c r="AW541" s="4"/>
      <c r="AX541" s="4"/>
      <c r="AY541" s="4"/>
      <c r="AZ541" s="4"/>
      <c r="BA541" s="4">
        <v>56056</v>
      </c>
      <c r="BB541" s="4">
        <f t="shared" si="56"/>
        <v>56056</v>
      </c>
      <c r="BC541" s="4">
        <v>6271.272686</v>
      </c>
      <c r="BD541" s="4">
        <f t="shared" si="52"/>
        <v>2453263.080995</v>
      </c>
      <c r="BG541" s="4">
        <f t="shared" si="53"/>
        <v>1679612.6048147888</v>
      </c>
      <c r="BJ541" s="52"/>
      <c r="BK541" s="4">
        <f t="shared" si="54"/>
        <v>4593929.358773</v>
      </c>
      <c r="BL541" s="4">
        <f t="shared" si="55"/>
        <v>3879363.089835069</v>
      </c>
    </row>
    <row r="542" spans="1:64" ht="12.75">
      <c r="A542" s="3" t="s">
        <v>1175</v>
      </c>
      <c r="B542" s="3" t="s">
        <v>541</v>
      </c>
      <c r="C542" s="3" t="s">
        <v>1351</v>
      </c>
      <c r="D542" s="3"/>
      <c r="E542" s="4"/>
      <c r="F542" s="4">
        <v>1316174.040306</v>
      </c>
      <c r="G542" s="4">
        <f t="shared" si="48"/>
        <v>1352501.5615883314</v>
      </c>
      <c r="H542" s="4"/>
      <c r="I542" s="4"/>
      <c r="J542" s="4">
        <v>37012.805807</v>
      </c>
      <c r="K542" s="4">
        <f t="shared" si="57"/>
        <v>38034.39068065392</v>
      </c>
      <c r="L542" s="4"/>
      <c r="M542" s="4"/>
      <c r="N542" s="4"/>
      <c r="O542" s="4"/>
      <c r="P542" s="4"/>
      <c r="Q542" s="4"/>
      <c r="R542" s="4"/>
      <c r="S542" s="4"/>
      <c r="T542" s="4">
        <v>20364.007684</v>
      </c>
      <c r="U542" s="4">
        <f t="shared" si="46"/>
        <v>20926.071590352443</v>
      </c>
      <c r="V542" s="4"/>
      <c r="W542" s="4"/>
      <c r="X542" s="4"/>
      <c r="Y542" s="4"/>
      <c r="Z542" s="13">
        <f t="shared" si="49"/>
        <v>1373550.8537970001</v>
      </c>
      <c r="AC542" s="13">
        <f t="shared" si="50"/>
        <v>1411462.0238593377</v>
      </c>
      <c r="AF542" s="51"/>
      <c r="AG542" s="4"/>
      <c r="AH542" s="4"/>
      <c r="AI542" s="4">
        <v>1454081.192689</v>
      </c>
      <c r="AJ542" s="4">
        <f t="shared" si="51"/>
        <v>965828.1319329131</v>
      </c>
      <c r="AK542" s="4"/>
      <c r="AL542" s="4"/>
      <c r="AM542" s="4">
        <v>53458.915851</v>
      </c>
      <c r="AN542" s="4">
        <f t="shared" si="58"/>
        <v>52407.043427364275</v>
      </c>
      <c r="AO542" s="4"/>
      <c r="AP542" s="4"/>
      <c r="AQ542" s="4"/>
      <c r="AR542" s="4"/>
      <c r="AS542" s="4">
        <v>28887.968986</v>
      </c>
      <c r="AT542" s="4">
        <f t="shared" si="47"/>
        <v>28309.240918876858</v>
      </c>
      <c r="AU542" s="4"/>
      <c r="AV542" s="4"/>
      <c r="AW542" s="4"/>
      <c r="AX542" s="4"/>
      <c r="AY542" s="4"/>
      <c r="AZ542" s="4"/>
      <c r="BA542" s="4">
        <v>37634</v>
      </c>
      <c r="BB542" s="4">
        <f t="shared" si="56"/>
        <v>37634</v>
      </c>
      <c r="BC542" s="4">
        <v>4023.939669</v>
      </c>
      <c r="BD542" s="4">
        <f t="shared" si="52"/>
        <v>1578086.0171949998</v>
      </c>
      <c r="BG542" s="4">
        <f t="shared" si="53"/>
        <v>1084178.4162791544</v>
      </c>
      <c r="BJ542" s="52"/>
      <c r="BK542" s="4">
        <f t="shared" si="54"/>
        <v>2951636.870992</v>
      </c>
      <c r="BL542" s="4">
        <f t="shared" si="55"/>
        <v>2495640.440138492</v>
      </c>
    </row>
    <row r="543" spans="1:64" ht="12.75">
      <c r="A543" s="3" t="s">
        <v>1176</v>
      </c>
      <c r="B543" s="3" t="s">
        <v>542</v>
      </c>
      <c r="C543" s="3" t="s">
        <v>1351</v>
      </c>
      <c r="D543" s="3"/>
      <c r="E543" s="4"/>
      <c r="F543" s="4">
        <v>2340968.561844</v>
      </c>
      <c r="G543" s="4">
        <f t="shared" si="48"/>
        <v>2405581.282234599</v>
      </c>
      <c r="H543" s="4"/>
      <c r="I543" s="4"/>
      <c r="J543" s="4">
        <v>33517.527528</v>
      </c>
      <c r="K543" s="4">
        <f t="shared" si="57"/>
        <v>34442.63975276433</v>
      </c>
      <c r="L543" s="4"/>
      <c r="M543" s="4"/>
      <c r="N543" s="4"/>
      <c r="O543" s="4"/>
      <c r="P543" s="4"/>
      <c r="Q543" s="4"/>
      <c r="R543" s="4"/>
      <c r="S543" s="4"/>
      <c r="T543" s="4">
        <v>32791.347014</v>
      </c>
      <c r="U543" s="4">
        <f t="shared" si="46"/>
        <v>33696.41603986412</v>
      </c>
      <c r="V543" s="4"/>
      <c r="W543" s="4"/>
      <c r="X543" s="4"/>
      <c r="Y543" s="4"/>
      <c r="Z543" s="13">
        <f t="shared" si="49"/>
        <v>2407277.4363860004</v>
      </c>
      <c r="AC543" s="13">
        <f t="shared" si="50"/>
        <v>2473720.338027227</v>
      </c>
      <c r="AF543" s="51"/>
      <c r="AG543" s="4"/>
      <c r="AH543" s="4"/>
      <c r="AI543" s="4">
        <v>2586252.466782</v>
      </c>
      <c r="AJ543" s="4">
        <f t="shared" si="51"/>
        <v>1717837.6291902119</v>
      </c>
      <c r="AK543" s="4"/>
      <c r="AL543" s="4"/>
      <c r="AM543" s="4">
        <v>48410.560739</v>
      </c>
      <c r="AN543" s="4">
        <f t="shared" si="58"/>
        <v>47458.021147736596</v>
      </c>
      <c r="AO543" s="4"/>
      <c r="AP543" s="4"/>
      <c r="AQ543" s="4"/>
      <c r="AR543" s="4"/>
      <c r="AS543" s="4">
        <v>46517.14094</v>
      </c>
      <c r="AT543" s="4">
        <f t="shared" si="47"/>
        <v>45585.2382826222</v>
      </c>
      <c r="AU543" s="4"/>
      <c r="AV543" s="4"/>
      <c r="AW543" s="4"/>
      <c r="AX543" s="4"/>
      <c r="AY543" s="4">
        <v>9998.470588</v>
      </c>
      <c r="AZ543" s="4">
        <f>AY543/$AY$680*$AZ$680</f>
        <v>9998.470587993686</v>
      </c>
      <c r="BA543" s="4">
        <v>33417</v>
      </c>
      <c r="BB543" s="4">
        <f t="shared" si="56"/>
        <v>33417</v>
      </c>
      <c r="BC543" s="4">
        <v>7052.333842</v>
      </c>
      <c r="BD543" s="4">
        <f t="shared" si="52"/>
        <v>2731647.9728909996</v>
      </c>
      <c r="BG543" s="4">
        <f t="shared" si="53"/>
        <v>1854296.3592085645</v>
      </c>
      <c r="BJ543" s="52"/>
      <c r="BK543" s="4">
        <f t="shared" si="54"/>
        <v>5138925.4092769995</v>
      </c>
      <c r="BL543" s="4">
        <f t="shared" si="55"/>
        <v>4328016.697235792</v>
      </c>
    </row>
    <row r="544" spans="1:64" ht="12.75">
      <c r="A544" s="3" t="s">
        <v>1177</v>
      </c>
      <c r="B544" s="3" t="s">
        <v>543</v>
      </c>
      <c r="C544" s="3" t="s">
        <v>1351</v>
      </c>
      <c r="D544" s="3"/>
      <c r="E544" s="4"/>
      <c r="F544" s="4">
        <v>5383054.715131</v>
      </c>
      <c r="G544" s="4">
        <f t="shared" si="48"/>
        <v>5531631.596864976</v>
      </c>
      <c r="H544" s="4"/>
      <c r="I544" s="4"/>
      <c r="J544" s="4">
        <v>54778.773391</v>
      </c>
      <c r="K544" s="4">
        <f t="shared" si="57"/>
        <v>56290.71405784289</v>
      </c>
      <c r="L544" s="4"/>
      <c r="M544" s="4"/>
      <c r="N544" s="4"/>
      <c r="O544" s="4"/>
      <c r="P544" s="4"/>
      <c r="Q544" s="4"/>
      <c r="R544" s="4"/>
      <c r="S544" s="4"/>
      <c r="T544" s="4">
        <v>40283.672721</v>
      </c>
      <c r="U544" s="4">
        <f t="shared" si="46"/>
        <v>41395.53629928663</v>
      </c>
      <c r="V544" s="4"/>
      <c r="W544" s="4"/>
      <c r="X544" s="4"/>
      <c r="Y544" s="4"/>
      <c r="Z544" s="13">
        <f t="shared" si="49"/>
        <v>5478117.161243</v>
      </c>
      <c r="AC544" s="13">
        <f t="shared" si="50"/>
        <v>5629317.847222106</v>
      </c>
      <c r="AF544" s="51"/>
      <c r="AG544" s="4"/>
      <c r="AH544" s="4"/>
      <c r="AI544" s="4">
        <v>5947084.793339</v>
      </c>
      <c r="AJ544" s="4">
        <f t="shared" si="51"/>
        <v>3950165.799046782</v>
      </c>
      <c r="AK544" s="4"/>
      <c r="AL544" s="4"/>
      <c r="AM544" s="4">
        <v>79118.93663</v>
      </c>
      <c r="AN544" s="4">
        <f t="shared" si="58"/>
        <v>77562.1705358196</v>
      </c>
      <c r="AO544" s="4"/>
      <c r="AP544" s="4"/>
      <c r="AQ544" s="4"/>
      <c r="AR544" s="4"/>
      <c r="AS544" s="4">
        <v>57145.602489</v>
      </c>
      <c r="AT544" s="4">
        <f t="shared" si="47"/>
        <v>56000.77420117285</v>
      </c>
      <c r="AU544" s="4"/>
      <c r="AV544" s="4"/>
      <c r="AW544" s="4"/>
      <c r="AX544" s="4"/>
      <c r="AY544" s="4">
        <v>77917.882353</v>
      </c>
      <c r="AZ544" s="4">
        <f>AY544/$AY$680*$AZ$680</f>
        <v>77917.8823529508</v>
      </c>
      <c r="BA544" s="4"/>
      <c r="BB544" s="4"/>
      <c r="BC544" s="4">
        <v>16048.63256</v>
      </c>
      <c r="BD544" s="4">
        <f t="shared" si="52"/>
        <v>6177315.847371001</v>
      </c>
      <c r="BG544" s="4">
        <f t="shared" si="53"/>
        <v>4161646.6261367253</v>
      </c>
      <c r="BJ544" s="52"/>
      <c r="BK544" s="4">
        <f t="shared" si="54"/>
        <v>11655433.008614</v>
      </c>
      <c r="BL544" s="4">
        <f t="shared" si="55"/>
        <v>9790964.47335883</v>
      </c>
    </row>
    <row r="545" spans="1:64" ht="12.75">
      <c r="A545" s="3" t="s">
        <v>1178</v>
      </c>
      <c r="B545" s="3" t="s">
        <v>544</v>
      </c>
      <c r="C545" s="3" t="s">
        <v>1351</v>
      </c>
      <c r="D545" s="3"/>
      <c r="E545" s="4"/>
      <c r="F545" s="4">
        <v>3287776.44269</v>
      </c>
      <c r="G545" s="4">
        <f t="shared" si="48"/>
        <v>3378521.8646750744</v>
      </c>
      <c r="H545" s="4"/>
      <c r="I545" s="4"/>
      <c r="J545" s="4">
        <v>63882.706666</v>
      </c>
      <c r="K545" s="4">
        <f t="shared" si="57"/>
        <v>65645.92362281104</v>
      </c>
      <c r="L545" s="4"/>
      <c r="M545" s="4"/>
      <c r="N545" s="4"/>
      <c r="O545" s="4"/>
      <c r="P545" s="4"/>
      <c r="Q545" s="4"/>
      <c r="R545" s="4"/>
      <c r="S545" s="4"/>
      <c r="T545" s="4">
        <v>45264.709</v>
      </c>
      <c r="U545" s="4">
        <f t="shared" si="46"/>
        <v>46514.05340976646</v>
      </c>
      <c r="V545" s="4"/>
      <c r="W545" s="4"/>
      <c r="X545" s="4"/>
      <c r="Y545" s="4"/>
      <c r="Z545" s="13">
        <f t="shared" si="49"/>
        <v>3396923.858356</v>
      </c>
      <c r="AC545" s="13">
        <f t="shared" si="50"/>
        <v>3490681.841707652</v>
      </c>
      <c r="AF545" s="51"/>
      <c r="AG545" s="4"/>
      <c r="AH545" s="4"/>
      <c r="AI545" s="4">
        <v>3632265.752615</v>
      </c>
      <c r="AJ545" s="4">
        <f t="shared" si="51"/>
        <v>2412619.3669037893</v>
      </c>
      <c r="AK545" s="4"/>
      <c r="AL545" s="4"/>
      <c r="AM545" s="4">
        <v>92268.07224</v>
      </c>
      <c r="AN545" s="4">
        <f t="shared" si="58"/>
        <v>90452.58011438725</v>
      </c>
      <c r="AO545" s="4"/>
      <c r="AP545" s="4"/>
      <c r="AQ545" s="4"/>
      <c r="AR545" s="4"/>
      <c r="AS545" s="4">
        <v>64211.599703</v>
      </c>
      <c r="AT545" s="4">
        <f t="shared" si="47"/>
        <v>62925.21452995404</v>
      </c>
      <c r="AU545" s="4"/>
      <c r="AV545" s="4"/>
      <c r="AW545" s="4"/>
      <c r="AX545" s="4"/>
      <c r="AY545" s="4"/>
      <c r="AZ545" s="4"/>
      <c r="BA545" s="4"/>
      <c r="BB545" s="4"/>
      <c r="BC545" s="4">
        <v>9951.591255</v>
      </c>
      <c r="BD545" s="4">
        <f t="shared" si="52"/>
        <v>3798697.015813</v>
      </c>
      <c r="BG545" s="4">
        <f t="shared" si="53"/>
        <v>2565997.1615481307</v>
      </c>
      <c r="BJ545" s="52"/>
      <c r="BK545" s="4">
        <f t="shared" si="54"/>
        <v>7195620.8741689995</v>
      </c>
      <c r="BL545" s="4">
        <f t="shared" si="55"/>
        <v>6056679.003255783</v>
      </c>
    </row>
    <row r="546" spans="1:64" ht="12.75">
      <c r="A546" s="3" t="s">
        <v>1179</v>
      </c>
      <c r="B546" s="3" t="s">
        <v>545</v>
      </c>
      <c r="C546" s="3" t="s">
        <v>1351</v>
      </c>
      <c r="D546" s="3"/>
      <c r="E546" s="4"/>
      <c r="F546" s="4">
        <v>2689286.044708</v>
      </c>
      <c r="G546" s="4">
        <f t="shared" si="48"/>
        <v>2763512.6234366708</v>
      </c>
      <c r="H546" s="4"/>
      <c r="I546" s="4"/>
      <c r="J546" s="4">
        <v>52019.857629</v>
      </c>
      <c r="K546" s="4">
        <f t="shared" si="57"/>
        <v>53455.649877783435</v>
      </c>
      <c r="L546" s="4"/>
      <c r="M546" s="4"/>
      <c r="N546" s="4"/>
      <c r="O546" s="4"/>
      <c r="P546" s="4"/>
      <c r="Q546" s="4"/>
      <c r="R546" s="4"/>
      <c r="S546" s="4"/>
      <c r="T546" s="4">
        <v>31778.848552</v>
      </c>
      <c r="U546" s="4">
        <f t="shared" si="46"/>
        <v>32655.971760441615</v>
      </c>
      <c r="V546" s="4"/>
      <c r="W546" s="4"/>
      <c r="X546" s="4"/>
      <c r="Y546" s="4"/>
      <c r="Z546" s="13">
        <f t="shared" si="49"/>
        <v>2773084.750889</v>
      </c>
      <c r="AC546" s="13">
        <f t="shared" si="50"/>
        <v>2849624.2450748957</v>
      </c>
      <c r="AF546" s="51"/>
      <c r="AG546" s="4"/>
      <c r="AH546" s="4"/>
      <c r="AI546" s="4">
        <v>2971066.241714</v>
      </c>
      <c r="AJ546" s="4">
        <f t="shared" si="51"/>
        <v>1973438.190736102</v>
      </c>
      <c r="AK546" s="4"/>
      <c r="AL546" s="4"/>
      <c r="AM546" s="4">
        <v>75134.136172</v>
      </c>
      <c r="AN546" s="4">
        <f t="shared" si="58"/>
        <v>73655.7761144692</v>
      </c>
      <c r="AO546" s="4"/>
      <c r="AP546" s="4"/>
      <c r="AQ546" s="4"/>
      <c r="AR546" s="4"/>
      <c r="AS546" s="4">
        <v>45080.831122</v>
      </c>
      <c r="AT546" s="4">
        <f t="shared" si="47"/>
        <v>44177.70282411989</v>
      </c>
      <c r="AU546" s="4"/>
      <c r="AV546" s="4"/>
      <c r="AW546" s="4"/>
      <c r="AX546" s="4"/>
      <c r="AY546" s="4">
        <v>42165.470588</v>
      </c>
      <c r="AZ546" s="4">
        <f>AY546/$AY$680*$AZ$680</f>
        <v>42165.47058797337</v>
      </c>
      <c r="BA546" s="4"/>
      <c r="BB546" s="4"/>
      <c r="BC546" s="4">
        <v>8123.998979</v>
      </c>
      <c r="BD546" s="4">
        <f t="shared" si="52"/>
        <v>3141570.678575</v>
      </c>
      <c r="BG546" s="4">
        <f t="shared" si="53"/>
        <v>2133437.1402626643</v>
      </c>
      <c r="BJ546" s="52"/>
      <c r="BK546" s="4">
        <f t="shared" si="54"/>
        <v>5914655.429463999</v>
      </c>
      <c r="BL546" s="4">
        <f t="shared" si="55"/>
        <v>4983061.3853375595</v>
      </c>
    </row>
    <row r="547" spans="1:64" ht="12.75">
      <c r="A547" s="3" t="s">
        <v>1180</v>
      </c>
      <c r="B547" s="3" t="s">
        <v>546</v>
      </c>
      <c r="C547" s="3" t="s">
        <v>1351</v>
      </c>
      <c r="D547" s="3"/>
      <c r="E547" s="4"/>
      <c r="F547" s="4">
        <v>2900501.080991</v>
      </c>
      <c r="G547" s="4">
        <f t="shared" si="48"/>
        <v>2980557.3740969086</v>
      </c>
      <c r="H547" s="4"/>
      <c r="I547" s="4"/>
      <c r="J547" s="4">
        <v>47440.806862</v>
      </c>
      <c r="K547" s="4">
        <f t="shared" si="57"/>
        <v>48750.21342082378</v>
      </c>
      <c r="L547" s="4"/>
      <c r="M547" s="4"/>
      <c r="N547" s="4"/>
      <c r="O547" s="4"/>
      <c r="P547" s="4"/>
      <c r="Q547" s="4"/>
      <c r="R547" s="4"/>
      <c r="S547" s="4"/>
      <c r="T547" s="4">
        <v>31778.848552</v>
      </c>
      <c r="U547" s="4">
        <f t="shared" si="46"/>
        <v>32655.971760441615</v>
      </c>
      <c r="V547" s="4"/>
      <c r="W547" s="4"/>
      <c r="X547" s="4"/>
      <c r="Y547" s="4"/>
      <c r="Z547" s="13">
        <f t="shared" si="49"/>
        <v>2979720.7364049996</v>
      </c>
      <c r="AC547" s="13">
        <f t="shared" si="50"/>
        <v>3061963.559278174</v>
      </c>
      <c r="AF547" s="51"/>
      <c r="AG547" s="4"/>
      <c r="AH547" s="4"/>
      <c r="AI547" s="4">
        <v>3204412.138584</v>
      </c>
      <c r="AJ547" s="4">
        <f t="shared" si="51"/>
        <v>2128430.9330955483</v>
      </c>
      <c r="AK547" s="4"/>
      <c r="AL547" s="4"/>
      <c r="AM547" s="4">
        <v>68520.449792</v>
      </c>
      <c r="AN547" s="4">
        <f t="shared" si="58"/>
        <v>67172.22245809359</v>
      </c>
      <c r="AO547" s="4"/>
      <c r="AP547" s="4"/>
      <c r="AQ547" s="4"/>
      <c r="AR547" s="4"/>
      <c r="AS547" s="4">
        <v>45080.831122</v>
      </c>
      <c r="AT547" s="4">
        <f t="shared" si="47"/>
        <v>44177.70282411989</v>
      </c>
      <c r="AU547" s="4"/>
      <c r="AV547" s="4"/>
      <c r="AW547" s="4"/>
      <c r="AX547" s="4"/>
      <c r="AY547" s="4">
        <v>18670.294118</v>
      </c>
      <c r="AZ547" s="4">
        <f>AY547/$AY$680*$AZ$680</f>
        <v>18670.29411798821</v>
      </c>
      <c r="BA547" s="4">
        <v>46494</v>
      </c>
      <c r="BB547" s="4">
        <f>BA547/$BA$680*$BB$680</f>
        <v>46494</v>
      </c>
      <c r="BC547" s="4">
        <v>8729.357519</v>
      </c>
      <c r="BD547" s="4">
        <f t="shared" si="52"/>
        <v>3391907.0711350003</v>
      </c>
      <c r="BG547" s="4">
        <f t="shared" si="53"/>
        <v>2304945.1524957498</v>
      </c>
      <c r="BJ547" s="52"/>
      <c r="BK547" s="4">
        <f t="shared" si="54"/>
        <v>6371627.8075399995</v>
      </c>
      <c r="BL547" s="4">
        <f t="shared" si="55"/>
        <v>5366908.711773924</v>
      </c>
    </row>
    <row r="548" spans="1:64" ht="12.75">
      <c r="A548" s="3" t="s">
        <v>1181</v>
      </c>
      <c r="B548" s="3" t="s">
        <v>547</v>
      </c>
      <c r="C548" s="3" t="s">
        <v>1351</v>
      </c>
      <c r="D548" s="3"/>
      <c r="E548" s="4"/>
      <c r="F548" s="4">
        <v>3160662.602196</v>
      </c>
      <c r="G548" s="4">
        <f t="shared" si="48"/>
        <v>3247899.574231134</v>
      </c>
      <c r="H548" s="4"/>
      <c r="I548" s="4"/>
      <c r="J548" s="4">
        <v>64067.204576</v>
      </c>
      <c r="K548" s="4">
        <f t="shared" si="57"/>
        <v>65835.51383181316</v>
      </c>
      <c r="L548" s="4"/>
      <c r="M548" s="4"/>
      <c r="N548" s="4"/>
      <c r="O548" s="4"/>
      <c r="P548" s="4"/>
      <c r="Q548" s="4"/>
      <c r="R548" s="4"/>
      <c r="S548" s="4"/>
      <c r="T548" s="4">
        <v>43118.342591</v>
      </c>
      <c r="U548" s="4">
        <f t="shared" si="46"/>
        <v>44308.44546506157</v>
      </c>
      <c r="V548" s="4"/>
      <c r="W548" s="4"/>
      <c r="X548" s="4"/>
      <c r="Y548" s="4"/>
      <c r="Z548" s="13">
        <f t="shared" si="49"/>
        <v>3267848.149363</v>
      </c>
      <c r="AC548" s="13">
        <f t="shared" si="50"/>
        <v>3358043.5335280085</v>
      </c>
      <c r="AF548" s="51"/>
      <c r="AG548" s="4"/>
      <c r="AH548" s="4"/>
      <c r="AI548" s="4">
        <v>3491833.074919</v>
      </c>
      <c r="AJ548" s="4">
        <f t="shared" si="51"/>
        <v>2319341.335770851</v>
      </c>
      <c r="AK548" s="4"/>
      <c r="AL548" s="4"/>
      <c r="AM548" s="4">
        <v>92534.549153</v>
      </c>
      <c r="AN548" s="4">
        <f t="shared" si="58"/>
        <v>90713.8137538966</v>
      </c>
      <c r="AO548" s="4"/>
      <c r="AP548" s="4"/>
      <c r="AQ548" s="4"/>
      <c r="AR548" s="4"/>
      <c r="AS548" s="4">
        <v>61166.807772</v>
      </c>
      <c r="AT548" s="4">
        <f t="shared" si="47"/>
        <v>59941.42053722633</v>
      </c>
      <c r="AU548" s="4"/>
      <c r="AV548" s="4"/>
      <c r="AW548" s="4"/>
      <c r="AX548" s="4"/>
      <c r="AY548" s="4">
        <v>34553.176471</v>
      </c>
      <c r="AZ548" s="4">
        <f>AY548/$AY$680*$AZ$680</f>
        <v>34553.17647097818</v>
      </c>
      <c r="BA548" s="4"/>
      <c r="BB548" s="4"/>
      <c r="BC548" s="4">
        <v>9573.452459</v>
      </c>
      <c r="BD548" s="4">
        <f t="shared" si="52"/>
        <v>3689661.060774</v>
      </c>
      <c r="BG548" s="4">
        <f t="shared" si="53"/>
        <v>2504549.746532952</v>
      </c>
      <c r="BJ548" s="52"/>
      <c r="BK548" s="4">
        <f t="shared" si="54"/>
        <v>6957509.210137</v>
      </c>
      <c r="BL548" s="4">
        <f t="shared" si="55"/>
        <v>5862593.28006096</v>
      </c>
    </row>
    <row r="549" spans="1:64" ht="12.75">
      <c r="A549" s="3" t="s">
        <v>1182</v>
      </c>
      <c r="B549" s="3" t="s">
        <v>548</v>
      </c>
      <c r="C549" s="3" t="s">
        <v>1351</v>
      </c>
      <c r="D549" s="3"/>
      <c r="E549" s="4"/>
      <c r="F549" s="4">
        <v>2607242.696634</v>
      </c>
      <c r="G549" s="4">
        <f t="shared" si="48"/>
        <v>2679204.8092799494</v>
      </c>
      <c r="H549" s="4"/>
      <c r="I549" s="4"/>
      <c r="J549" s="4">
        <v>58665.447897</v>
      </c>
      <c r="K549" s="4">
        <f t="shared" si="57"/>
        <v>60284.66408099363</v>
      </c>
      <c r="L549" s="4"/>
      <c r="M549" s="4"/>
      <c r="N549" s="4"/>
      <c r="O549" s="4"/>
      <c r="P549" s="4"/>
      <c r="Q549" s="4"/>
      <c r="R549" s="4"/>
      <c r="S549" s="4"/>
      <c r="T549" s="4">
        <v>26109.101532</v>
      </c>
      <c r="U549" s="4">
        <f t="shared" si="46"/>
        <v>26829.734907617836</v>
      </c>
      <c r="V549" s="4"/>
      <c r="W549" s="4"/>
      <c r="X549" s="4"/>
      <c r="Y549" s="4"/>
      <c r="Z549" s="13">
        <f t="shared" si="49"/>
        <v>2692017.246063</v>
      </c>
      <c r="AC549" s="13">
        <f t="shared" si="50"/>
        <v>2766319.208268561</v>
      </c>
      <c r="AF549" s="51"/>
      <c r="AG549" s="4"/>
      <c r="AH549" s="4"/>
      <c r="AI549" s="4">
        <v>2880426.489092</v>
      </c>
      <c r="AJ549" s="4">
        <f t="shared" si="51"/>
        <v>1913233.5588393935</v>
      </c>
      <c r="AK549" s="4"/>
      <c r="AL549" s="4"/>
      <c r="AM549" s="4">
        <v>84732.599276</v>
      </c>
      <c r="AN549" s="4">
        <f t="shared" si="58"/>
        <v>83065.37720195313</v>
      </c>
      <c r="AO549" s="4"/>
      <c r="AP549" s="4"/>
      <c r="AQ549" s="4"/>
      <c r="AR549" s="4"/>
      <c r="AS549" s="4">
        <v>37037.842797</v>
      </c>
      <c r="AT549" s="4">
        <f t="shared" si="47"/>
        <v>36295.84396756666</v>
      </c>
      <c r="AU549" s="4"/>
      <c r="AV549" s="4"/>
      <c r="AW549" s="4"/>
      <c r="AX549" s="4"/>
      <c r="AY549" s="4">
        <v>55621.941176</v>
      </c>
      <c r="AZ549" s="4">
        <f>AY549/$AY$680*$AZ$680</f>
        <v>55621.94117596488</v>
      </c>
      <c r="BA549" s="4"/>
      <c r="BB549" s="4"/>
      <c r="BC549" s="4">
        <v>7886.504497</v>
      </c>
      <c r="BD549" s="4">
        <f t="shared" si="52"/>
        <v>3065705.376838</v>
      </c>
      <c r="BG549" s="4">
        <f t="shared" si="53"/>
        <v>2088216.7211848784</v>
      </c>
      <c r="BJ549" s="52"/>
      <c r="BK549" s="4">
        <f t="shared" si="54"/>
        <v>5757722.622901</v>
      </c>
      <c r="BL549" s="4">
        <f t="shared" si="55"/>
        <v>4854535.929453439</v>
      </c>
    </row>
    <row r="550" spans="1:64" ht="12.75">
      <c r="A550" s="3" t="s">
        <v>1183</v>
      </c>
      <c r="B550" s="3" t="s">
        <v>549</v>
      </c>
      <c r="C550" s="3" t="s">
        <v>1351</v>
      </c>
      <c r="D550" s="3"/>
      <c r="E550" s="4"/>
      <c r="F550" s="4">
        <v>3439055.304029</v>
      </c>
      <c r="G550" s="4">
        <f t="shared" si="48"/>
        <v>3533976.1510616476</v>
      </c>
      <c r="H550" s="4"/>
      <c r="I550" s="4"/>
      <c r="J550" s="4">
        <v>29913.098168</v>
      </c>
      <c r="K550" s="4">
        <f t="shared" si="57"/>
        <v>30738.725081341825</v>
      </c>
      <c r="L550" s="4"/>
      <c r="M550" s="4"/>
      <c r="N550" s="4"/>
      <c r="O550" s="4"/>
      <c r="P550" s="4"/>
      <c r="Q550" s="4"/>
      <c r="R550" s="4"/>
      <c r="S550" s="4"/>
      <c r="T550" s="4">
        <v>57292.913779</v>
      </c>
      <c r="U550" s="4">
        <f t="shared" si="46"/>
        <v>58874.24685570276</v>
      </c>
      <c r="V550" s="4"/>
      <c r="W550" s="4"/>
      <c r="X550" s="4"/>
      <c r="Y550" s="4"/>
      <c r="Z550" s="13">
        <f t="shared" si="49"/>
        <v>3526261.315976</v>
      </c>
      <c r="AC550" s="13">
        <f t="shared" si="50"/>
        <v>3623589.122998692</v>
      </c>
      <c r="AF550" s="51"/>
      <c r="AG550" s="4"/>
      <c r="AH550" s="4"/>
      <c r="AI550" s="4">
        <v>3799395.433332</v>
      </c>
      <c r="AJ550" s="4">
        <f t="shared" si="51"/>
        <v>2523630.0505774682</v>
      </c>
      <c r="AK550" s="4"/>
      <c r="AL550" s="4"/>
      <c r="AM550" s="4">
        <v>43204.554827</v>
      </c>
      <c r="AN550" s="4">
        <f t="shared" si="58"/>
        <v>42354.450048881336</v>
      </c>
      <c r="AO550" s="4"/>
      <c r="AP550" s="4"/>
      <c r="AQ550" s="4"/>
      <c r="AR550" s="4"/>
      <c r="AS550" s="4">
        <v>81274.567465</v>
      </c>
      <c r="AT550" s="4">
        <f t="shared" si="47"/>
        <v>79646.35077181249</v>
      </c>
      <c r="AU550" s="4"/>
      <c r="AV550" s="4"/>
      <c r="AW550" s="4"/>
      <c r="AX550" s="4"/>
      <c r="AY550" s="4">
        <v>55409.588235</v>
      </c>
      <c r="AZ550" s="4">
        <f>AY550/$AY$680*$AZ$680</f>
        <v>55409.58823496501</v>
      </c>
      <c r="BA550" s="4"/>
      <c r="BB550" s="4"/>
      <c r="BC550" s="4">
        <v>10330.496867</v>
      </c>
      <c r="BD550" s="4">
        <f t="shared" si="52"/>
        <v>3989614.640726</v>
      </c>
      <c r="BG550" s="4">
        <f t="shared" si="53"/>
        <v>2701040.439633127</v>
      </c>
      <c r="BJ550" s="52"/>
      <c r="BK550" s="4">
        <f t="shared" si="54"/>
        <v>7515875.9567019995</v>
      </c>
      <c r="BL550" s="4">
        <f t="shared" si="55"/>
        <v>6324629.562631819</v>
      </c>
    </row>
    <row r="551" spans="1:64" ht="12.75">
      <c r="A551" s="3" t="s">
        <v>1184</v>
      </c>
      <c r="B551" s="3" t="s">
        <v>550</v>
      </c>
      <c r="C551" s="3" t="s">
        <v>1351</v>
      </c>
      <c r="D551" s="3"/>
      <c r="E551" s="4"/>
      <c r="F551" s="4">
        <v>2462496.106197</v>
      </c>
      <c r="G551" s="4">
        <f t="shared" si="48"/>
        <v>2530463.0900198473</v>
      </c>
      <c r="H551" s="4"/>
      <c r="I551" s="4"/>
      <c r="J551" s="4">
        <v>52519.997658</v>
      </c>
      <c r="K551" s="4">
        <f t="shared" si="57"/>
        <v>53969.59419633121</v>
      </c>
      <c r="L551" s="4"/>
      <c r="M551" s="4"/>
      <c r="N551" s="4"/>
      <c r="O551" s="4"/>
      <c r="P551" s="4"/>
      <c r="Q551" s="4"/>
      <c r="R551" s="4"/>
      <c r="S551" s="4"/>
      <c r="T551" s="4">
        <v>45953.41974</v>
      </c>
      <c r="U551" s="4">
        <f t="shared" si="46"/>
        <v>47221.7731510828</v>
      </c>
      <c r="V551" s="4"/>
      <c r="W551" s="4"/>
      <c r="X551" s="4"/>
      <c r="Y551" s="4"/>
      <c r="Z551" s="13">
        <f t="shared" si="49"/>
        <v>2560969.5235949997</v>
      </c>
      <c r="AC551" s="13">
        <f t="shared" si="50"/>
        <v>2631654.4573672614</v>
      </c>
      <c r="AF551" s="51"/>
      <c r="AG551" s="4"/>
      <c r="AH551" s="4"/>
      <c r="AI551" s="4">
        <v>2720513.522862</v>
      </c>
      <c r="AJ551" s="4">
        <f t="shared" si="51"/>
        <v>1807016.3529348501</v>
      </c>
      <c r="AK551" s="4"/>
      <c r="AL551" s="4"/>
      <c r="AM551" s="4">
        <v>75856.506258</v>
      </c>
      <c r="AN551" s="4">
        <f t="shared" si="58"/>
        <v>74363.9326467331</v>
      </c>
      <c r="AO551" s="4"/>
      <c r="AP551" s="4"/>
      <c r="AQ551" s="4"/>
      <c r="AR551" s="4"/>
      <c r="AS551" s="4">
        <v>65188.590814</v>
      </c>
      <c r="AT551" s="4">
        <f t="shared" si="47"/>
        <v>63882.63305772607</v>
      </c>
      <c r="AU551" s="4"/>
      <c r="AV551" s="4"/>
      <c r="AW551" s="4"/>
      <c r="AX551" s="4"/>
      <c r="AY551" s="4"/>
      <c r="AZ551" s="4"/>
      <c r="BA551" s="4">
        <v>53365</v>
      </c>
      <c r="BB551" s="4">
        <f>BA551/$BA$680*$BB$680</f>
        <v>53365</v>
      </c>
      <c r="BC551" s="4">
        <v>7502.588512</v>
      </c>
      <c r="BD551" s="4">
        <f t="shared" si="52"/>
        <v>2922426.2084460002</v>
      </c>
      <c r="BG551" s="4">
        <f t="shared" si="53"/>
        <v>1998627.9186393092</v>
      </c>
      <c r="BJ551" s="52"/>
      <c r="BK551" s="4">
        <f t="shared" si="54"/>
        <v>5483395.732040999</v>
      </c>
      <c r="BL551" s="4">
        <f t="shared" si="55"/>
        <v>4630282.376006571</v>
      </c>
    </row>
    <row r="552" spans="1:64" ht="12.75">
      <c r="A552" s="3" t="s">
        <v>1185</v>
      </c>
      <c r="B552" s="3" t="s">
        <v>551</v>
      </c>
      <c r="C552" s="3" t="s">
        <v>1351</v>
      </c>
      <c r="D552" s="3"/>
      <c r="E552" s="4"/>
      <c r="F552" s="4">
        <v>3344619.760404</v>
      </c>
      <c r="G552" s="4">
        <f t="shared" si="48"/>
        <v>3436934.1062325607</v>
      </c>
      <c r="H552" s="4"/>
      <c r="I552" s="4"/>
      <c r="J552" s="4">
        <v>46954.107078</v>
      </c>
      <c r="K552" s="4">
        <f t="shared" si="57"/>
        <v>48250.08030945223</v>
      </c>
      <c r="L552" s="4"/>
      <c r="M552" s="4"/>
      <c r="N552" s="4"/>
      <c r="O552" s="4"/>
      <c r="P552" s="4"/>
      <c r="Q552" s="4"/>
      <c r="R552" s="4"/>
      <c r="S552" s="4"/>
      <c r="T552" s="4">
        <v>28944.178682</v>
      </c>
      <c r="U552" s="4">
        <f t="shared" si="46"/>
        <v>29743.06259466667</v>
      </c>
      <c r="V552" s="4"/>
      <c r="W552" s="4"/>
      <c r="X552" s="4"/>
      <c r="Y552" s="4"/>
      <c r="Z552" s="13">
        <f t="shared" si="49"/>
        <v>3420518.046164</v>
      </c>
      <c r="AC552" s="13">
        <f t="shared" si="50"/>
        <v>3514927.2491366793</v>
      </c>
      <c r="AF552" s="51"/>
      <c r="AG552" s="4"/>
      <c r="AH552" s="4"/>
      <c r="AI552" s="4">
        <v>3695065.045631</v>
      </c>
      <c r="AJ552" s="4">
        <f t="shared" si="51"/>
        <v>2454331.840846311</v>
      </c>
      <c r="AK552" s="4"/>
      <c r="AL552" s="4"/>
      <c r="AM552" s="4">
        <v>67817.491931</v>
      </c>
      <c r="AN552" s="4">
        <f t="shared" si="58"/>
        <v>66483.09619051806</v>
      </c>
      <c r="AO552" s="4"/>
      <c r="AP552" s="4"/>
      <c r="AQ552" s="4"/>
      <c r="AR552" s="4"/>
      <c r="AS552" s="4">
        <v>41059.625839</v>
      </c>
      <c r="AT552" s="4">
        <f t="shared" si="47"/>
        <v>40237.05648806641</v>
      </c>
      <c r="AU552" s="4"/>
      <c r="AV552" s="4"/>
      <c r="AW552" s="4"/>
      <c r="AX552" s="4"/>
      <c r="AY552" s="4"/>
      <c r="AZ552" s="4"/>
      <c r="BA552" s="4">
        <v>46424</v>
      </c>
      <c r="BB552" s="4">
        <f>BA552/$BA$680*$BB$680</f>
        <v>46424</v>
      </c>
      <c r="BC552" s="4">
        <v>10020.712532</v>
      </c>
      <c r="BD552" s="4">
        <f t="shared" si="52"/>
        <v>3860386.875933</v>
      </c>
      <c r="BG552" s="4">
        <f t="shared" si="53"/>
        <v>2607475.9935248955</v>
      </c>
      <c r="BJ552" s="52"/>
      <c r="BK552" s="4">
        <f t="shared" si="54"/>
        <v>7280904.922096999</v>
      </c>
      <c r="BL552" s="4">
        <f t="shared" si="55"/>
        <v>6122403.242661575</v>
      </c>
    </row>
    <row r="553" spans="1:64" ht="12.75">
      <c r="A553" s="3" t="s">
        <v>1186</v>
      </c>
      <c r="B553" s="3" t="s">
        <v>552</v>
      </c>
      <c r="C553" s="3" t="s">
        <v>1351</v>
      </c>
      <c r="D553" s="3"/>
      <c r="E553" s="4"/>
      <c r="F553" s="4">
        <v>2765308.522033</v>
      </c>
      <c r="G553" s="4">
        <f t="shared" si="48"/>
        <v>2841633.3856984545</v>
      </c>
      <c r="H553" s="4"/>
      <c r="I553" s="4"/>
      <c r="J553" s="4">
        <v>58295.637518</v>
      </c>
      <c r="K553" s="4">
        <f t="shared" si="57"/>
        <v>59904.64662146922</v>
      </c>
      <c r="L553" s="4"/>
      <c r="M553" s="4"/>
      <c r="N553" s="4"/>
      <c r="O553" s="4"/>
      <c r="P553" s="4"/>
      <c r="Q553" s="4"/>
      <c r="R553" s="4"/>
      <c r="S553" s="4"/>
      <c r="T553" s="4">
        <v>48788.08961</v>
      </c>
      <c r="U553" s="4">
        <f t="shared" si="46"/>
        <v>50134.682316857754</v>
      </c>
      <c r="V553" s="4"/>
      <c r="W553" s="4"/>
      <c r="X553" s="4"/>
      <c r="Y553" s="4"/>
      <c r="Z553" s="13">
        <f t="shared" si="49"/>
        <v>2872392.249161</v>
      </c>
      <c r="AC553" s="13">
        <f t="shared" si="50"/>
        <v>2951672.7146367817</v>
      </c>
      <c r="AF553" s="51"/>
      <c r="AG553" s="4"/>
      <c r="AH553" s="4"/>
      <c r="AI553" s="4">
        <v>3055054.263901</v>
      </c>
      <c r="AJ553" s="4">
        <f t="shared" si="51"/>
        <v>2029224.6179187552</v>
      </c>
      <c r="AK553" s="4"/>
      <c r="AL553" s="4"/>
      <c r="AM553" s="4">
        <v>84198.468952</v>
      </c>
      <c r="AN553" s="4">
        <f t="shared" si="58"/>
        <v>82541.75657403469</v>
      </c>
      <c r="AO553" s="4"/>
      <c r="AP553" s="4"/>
      <c r="AQ553" s="4"/>
      <c r="AR553" s="4"/>
      <c r="AS553" s="4">
        <v>69209.796097</v>
      </c>
      <c r="AT553" s="4">
        <f t="shared" si="47"/>
        <v>67823.27939377955</v>
      </c>
      <c r="AU553" s="4"/>
      <c r="AV553" s="4"/>
      <c r="AW553" s="4"/>
      <c r="AX553" s="4"/>
      <c r="AY553" s="4">
        <v>56738.470588</v>
      </c>
      <c r="AZ553" s="4">
        <f>AY553/$AY$680*$AZ$680</f>
        <v>56738.47058796416</v>
      </c>
      <c r="BA553" s="4">
        <v>57760</v>
      </c>
      <c r="BB553" s="4">
        <f>BA553/$BA$680*$BB$680</f>
        <v>57760</v>
      </c>
      <c r="BC553" s="4">
        <v>8414.929148</v>
      </c>
      <c r="BD553" s="4">
        <f t="shared" si="52"/>
        <v>3331375.9286860004</v>
      </c>
      <c r="BG553" s="4">
        <f t="shared" si="53"/>
        <v>2294088.1244745334</v>
      </c>
      <c r="BJ553" s="52"/>
      <c r="BK553" s="4">
        <f t="shared" si="54"/>
        <v>6203768.177847</v>
      </c>
      <c r="BL553" s="4">
        <f t="shared" si="55"/>
        <v>5245760.839111315</v>
      </c>
    </row>
    <row r="554" spans="1:64" ht="12.75">
      <c r="A554" s="3" t="s">
        <v>1187</v>
      </c>
      <c r="B554" s="3" t="s">
        <v>553</v>
      </c>
      <c r="C554" s="3" t="s">
        <v>1351</v>
      </c>
      <c r="D554" s="3"/>
      <c r="E554" s="4"/>
      <c r="F554" s="4">
        <v>5101239.228033</v>
      </c>
      <c r="G554" s="4">
        <f t="shared" si="48"/>
        <v>5242037.7629893245</v>
      </c>
      <c r="H554" s="4"/>
      <c r="I554" s="4"/>
      <c r="J554" s="4">
        <v>93753.854978</v>
      </c>
      <c r="K554" s="4">
        <f t="shared" si="57"/>
        <v>96341.54099650106</v>
      </c>
      <c r="L554" s="4"/>
      <c r="M554" s="4"/>
      <c r="N554" s="4"/>
      <c r="O554" s="4"/>
      <c r="P554" s="4"/>
      <c r="Q554" s="4"/>
      <c r="R554" s="4"/>
      <c r="S554" s="4"/>
      <c r="T554" s="4">
        <v>136669.372052</v>
      </c>
      <c r="U554" s="4">
        <f aca="true" t="shared" si="59" ref="U554:U617">T554*RPI_inc</f>
        <v>140441.56278804244</v>
      </c>
      <c r="V554" s="4"/>
      <c r="W554" s="4"/>
      <c r="X554" s="4"/>
      <c r="Y554" s="4"/>
      <c r="Z554" s="13">
        <f t="shared" si="49"/>
        <v>5331662.455062999</v>
      </c>
      <c r="AC554" s="13">
        <f t="shared" si="50"/>
        <v>5478820.866773868</v>
      </c>
      <c r="AF554" s="51"/>
      <c r="AG554" s="4"/>
      <c r="AH554" s="4"/>
      <c r="AI554" s="4">
        <v>5635741.014288</v>
      </c>
      <c r="AJ554" s="4">
        <f t="shared" si="51"/>
        <v>3743365.393387401</v>
      </c>
      <c r="AK554" s="4"/>
      <c r="AL554" s="4"/>
      <c r="AM554" s="4">
        <v>135412.037394</v>
      </c>
      <c r="AN554" s="4">
        <f t="shared" si="58"/>
        <v>132747.6326694434</v>
      </c>
      <c r="AO554" s="4"/>
      <c r="AP554" s="4"/>
      <c r="AQ554" s="4"/>
      <c r="AR554" s="4"/>
      <c r="AS554" s="4">
        <v>193876.404016</v>
      </c>
      <c r="AT554" s="4">
        <f aca="true" t="shared" si="60" ref="AT554:AT617">AS554/$AS$680*$AT$680</f>
        <v>189992.37476453753</v>
      </c>
      <c r="AU554" s="4"/>
      <c r="AV554" s="4"/>
      <c r="AW554" s="4"/>
      <c r="AX554" s="4"/>
      <c r="AY554" s="4"/>
      <c r="AZ554" s="4"/>
      <c r="BA554" s="4"/>
      <c r="BB554" s="4"/>
      <c r="BC554" s="4">
        <v>15619.580443</v>
      </c>
      <c r="BD554" s="4">
        <f t="shared" si="52"/>
        <v>5980649.036141001</v>
      </c>
      <c r="BG554" s="4">
        <f t="shared" si="53"/>
        <v>4066105.4008213817</v>
      </c>
      <c r="BJ554" s="52"/>
      <c r="BK554" s="4">
        <f t="shared" si="54"/>
        <v>11312311.491204001</v>
      </c>
      <c r="BL554" s="4">
        <f t="shared" si="55"/>
        <v>9544926.26759525</v>
      </c>
    </row>
    <row r="555" spans="1:64" ht="12.75">
      <c r="A555" s="3" t="s">
        <v>1188</v>
      </c>
      <c r="B555" s="3" t="s">
        <v>554</v>
      </c>
      <c r="C555" s="3" t="s">
        <v>1351</v>
      </c>
      <c r="D555" s="3"/>
      <c r="E555" s="4"/>
      <c r="F555" s="4">
        <v>2638131.35132</v>
      </c>
      <c r="G555" s="4">
        <f aca="true" t="shared" si="61" ref="G555:G618">F555*RPI_inc</f>
        <v>2710946.0170676857</v>
      </c>
      <c r="H555" s="4"/>
      <c r="I555" s="4"/>
      <c r="J555" s="4">
        <v>61860.153423</v>
      </c>
      <c r="K555" s="4">
        <f t="shared" si="57"/>
        <v>63567.546192636946</v>
      </c>
      <c r="L555" s="4"/>
      <c r="M555" s="4"/>
      <c r="N555" s="4"/>
      <c r="O555" s="4"/>
      <c r="P555" s="4"/>
      <c r="Q555" s="4"/>
      <c r="R555" s="4"/>
      <c r="S555" s="4"/>
      <c r="T555" s="4">
        <v>79971.901857</v>
      </c>
      <c r="U555" s="4">
        <f t="shared" si="59"/>
        <v>82179.19426494268</v>
      </c>
      <c r="V555" s="4"/>
      <c r="W555" s="4"/>
      <c r="X555" s="4"/>
      <c r="Y555" s="4"/>
      <c r="Z555" s="13">
        <f aca="true" t="shared" si="62" ref="Z555:Z618">D555+F555+H555+J555+L555+N555+P555+R555+T555+V555+X555</f>
        <v>2779963.4066</v>
      </c>
      <c r="AC555" s="13">
        <f aca="true" t="shared" si="63" ref="AC555:AC618">E555+G555+I555+K555+M555+O555+Q555+S555+U555+W555+Y555</f>
        <v>2856692.757525265</v>
      </c>
      <c r="AF555" s="51"/>
      <c r="AG555" s="4"/>
      <c r="AH555" s="4"/>
      <c r="AI555" s="4">
        <v>2914551.620322</v>
      </c>
      <c r="AJ555" s="4">
        <f aca="true" t="shared" si="64" ref="AJ555:AJ618">AI555/$AI$680*$AJ$680</f>
        <v>1935900.1141277445</v>
      </c>
      <c r="AK555" s="4"/>
      <c r="AL555" s="4"/>
      <c r="AM555" s="4">
        <v>89346.826437</v>
      </c>
      <c r="AN555" s="4">
        <f t="shared" si="58"/>
        <v>87588.81355229446</v>
      </c>
      <c r="AO555" s="4"/>
      <c r="AP555" s="4"/>
      <c r="AQ555" s="4"/>
      <c r="AR555" s="4"/>
      <c r="AS555" s="4">
        <v>113446.520765</v>
      </c>
      <c r="AT555" s="4">
        <f t="shared" si="60"/>
        <v>111173.78619802535</v>
      </c>
      <c r="AU555" s="4"/>
      <c r="AV555" s="4"/>
      <c r="AW555" s="4"/>
      <c r="AX555" s="4"/>
      <c r="AY555" s="4">
        <v>33450.058824</v>
      </c>
      <c r="AZ555" s="4">
        <f>AY555/$AY$680*$AZ$680</f>
        <v>33450.05882397888</v>
      </c>
      <c r="BA555" s="4">
        <v>62321</v>
      </c>
      <c r="BB555" s="4">
        <f>BA555/$BA$680*$BB$680</f>
        <v>62321</v>
      </c>
      <c r="BC555" s="4">
        <v>8144.150614</v>
      </c>
      <c r="BD555" s="4">
        <f aca="true" t="shared" si="65" ref="BD555:BD618">AG555+AI555+AK555+AM555+AO555+AQ555+AS555+AU555+AW555+AY555+BA555+BC555</f>
        <v>3221260.176962</v>
      </c>
      <c r="BG555" s="4">
        <f aca="true" t="shared" si="66" ref="BG555:BG618">AH555+AJ555+AL555+AN555+AP555+AR555+AT555+AV555+AX555+AZ555+BB555</f>
        <v>2230433.7727020434</v>
      </c>
      <c r="BJ555" s="52"/>
      <c r="BK555" s="4">
        <f t="shared" si="54"/>
        <v>6001223.583562</v>
      </c>
      <c r="BL555" s="4">
        <f t="shared" si="55"/>
        <v>5087126.530227309</v>
      </c>
    </row>
    <row r="556" spans="1:64" ht="12.75">
      <c r="A556" s="3" t="s">
        <v>1189</v>
      </c>
      <c r="B556" s="3" t="s">
        <v>555</v>
      </c>
      <c r="C556" s="3" t="s">
        <v>1351</v>
      </c>
      <c r="D556" s="3"/>
      <c r="E556" s="4"/>
      <c r="F556" s="4">
        <v>4774751.524042</v>
      </c>
      <c r="G556" s="4">
        <f t="shared" si="61"/>
        <v>4906538.721096238</v>
      </c>
      <c r="H556" s="4"/>
      <c r="I556" s="4"/>
      <c r="J556" s="4">
        <v>64121.780116</v>
      </c>
      <c r="K556" s="4">
        <f t="shared" si="57"/>
        <v>65891.59570306582</v>
      </c>
      <c r="L556" s="4"/>
      <c r="M556" s="4"/>
      <c r="N556" s="4"/>
      <c r="O556" s="4"/>
      <c r="P556" s="4"/>
      <c r="Q556" s="4"/>
      <c r="R556" s="4"/>
      <c r="S556" s="4"/>
      <c r="T556" s="4">
        <v>51623.16676</v>
      </c>
      <c r="U556" s="4">
        <f t="shared" si="59"/>
        <v>53048.01000390658</v>
      </c>
      <c r="V556" s="4"/>
      <c r="W556" s="4"/>
      <c r="X556" s="4"/>
      <c r="Y556" s="4"/>
      <c r="Z556" s="13">
        <f t="shared" si="62"/>
        <v>4890496.470918001</v>
      </c>
      <c r="AC556" s="13">
        <f t="shared" si="63"/>
        <v>5025478.32680321</v>
      </c>
      <c r="AF556" s="51"/>
      <c r="AG556" s="4"/>
      <c r="AH556" s="4"/>
      <c r="AI556" s="4">
        <v>5275044.316527</v>
      </c>
      <c r="AJ556" s="4">
        <f t="shared" si="64"/>
        <v>3503783.84901116</v>
      </c>
      <c r="AK556" s="4"/>
      <c r="AL556" s="4"/>
      <c r="AM556" s="4">
        <v>92613.374553</v>
      </c>
      <c r="AN556" s="4">
        <f t="shared" si="58"/>
        <v>90791.0881635104</v>
      </c>
      <c r="AO556" s="4"/>
      <c r="AP556" s="4"/>
      <c r="AQ556" s="4"/>
      <c r="AR556" s="4"/>
      <c r="AS556" s="4">
        <v>73231.579139</v>
      </c>
      <c r="AT556" s="4">
        <f t="shared" si="60"/>
        <v>71764.49191427928</v>
      </c>
      <c r="AU556" s="4"/>
      <c r="AV556" s="4"/>
      <c r="AW556" s="4"/>
      <c r="AX556" s="4"/>
      <c r="AY556" s="4">
        <v>54283</v>
      </c>
      <c r="AZ556" s="4">
        <f>AY556/$AY$680*$AZ$680</f>
        <v>54282.999999965716</v>
      </c>
      <c r="BA556" s="4">
        <v>64964</v>
      </c>
      <c r="BB556" s="4">
        <f>BA556/$BA$680*$BB$680</f>
        <v>64964</v>
      </c>
      <c r="BC556" s="4">
        <v>14327.145365</v>
      </c>
      <c r="BD556" s="4">
        <f t="shared" si="65"/>
        <v>5574463.415583999</v>
      </c>
      <c r="BG556" s="4">
        <f t="shared" si="66"/>
        <v>3785586.429088915</v>
      </c>
      <c r="BJ556" s="52"/>
      <c r="BK556" s="4">
        <f t="shared" si="54"/>
        <v>10464959.886502</v>
      </c>
      <c r="BL556" s="4">
        <f t="shared" si="55"/>
        <v>8811064.755892126</v>
      </c>
    </row>
    <row r="557" spans="1:64" ht="12.75">
      <c r="A557" s="3" t="s">
        <v>1190</v>
      </c>
      <c r="B557" s="3" t="s">
        <v>556</v>
      </c>
      <c r="C557" s="3" t="s">
        <v>1351</v>
      </c>
      <c r="D557" s="3"/>
      <c r="E557" s="4"/>
      <c r="F557" s="4">
        <v>1820904.584576</v>
      </c>
      <c r="G557" s="4">
        <f t="shared" si="61"/>
        <v>1871163.0975260807</v>
      </c>
      <c r="H557" s="4"/>
      <c r="I557" s="4"/>
      <c r="J557" s="4">
        <v>33355.022746</v>
      </c>
      <c r="K557" s="4">
        <f t="shared" si="57"/>
        <v>34275.649700772825</v>
      </c>
      <c r="L557" s="4"/>
      <c r="M557" s="4"/>
      <c r="N557" s="4"/>
      <c r="O557" s="4"/>
      <c r="P557" s="4"/>
      <c r="Q557" s="4"/>
      <c r="R557" s="4"/>
      <c r="S557" s="4"/>
      <c r="T557" s="4">
        <v>28944.178682</v>
      </c>
      <c r="U557" s="4">
        <f t="shared" si="59"/>
        <v>29743.06259466667</v>
      </c>
      <c r="V557" s="4"/>
      <c r="W557" s="4"/>
      <c r="X557" s="4"/>
      <c r="Y557" s="4"/>
      <c r="Z557" s="13">
        <f t="shared" si="62"/>
        <v>1883203.7860039999</v>
      </c>
      <c r="AC557" s="13">
        <f t="shared" si="63"/>
        <v>1935181.80982152</v>
      </c>
      <c r="AF557" s="51"/>
      <c r="AG557" s="4"/>
      <c r="AH557" s="4"/>
      <c r="AI557" s="4">
        <v>2011696.803789</v>
      </c>
      <c r="AJ557" s="4">
        <f t="shared" si="64"/>
        <v>1336206.9297010035</v>
      </c>
      <c r="AK557" s="4"/>
      <c r="AL557" s="4"/>
      <c r="AM557" s="4">
        <v>48175.849286</v>
      </c>
      <c r="AN557" s="4">
        <f t="shared" si="58"/>
        <v>47227.92794224483</v>
      </c>
      <c r="AO557" s="4"/>
      <c r="AP557" s="4"/>
      <c r="AQ557" s="4"/>
      <c r="AR557" s="4"/>
      <c r="AS557" s="4">
        <v>41059.625839</v>
      </c>
      <c r="AT557" s="4">
        <f t="shared" si="60"/>
        <v>40237.05648806641</v>
      </c>
      <c r="AU557" s="4"/>
      <c r="AV557" s="4"/>
      <c r="AW557" s="4"/>
      <c r="AX557" s="4"/>
      <c r="AY557" s="4"/>
      <c r="AZ557" s="4"/>
      <c r="BA557" s="4">
        <v>33381</v>
      </c>
      <c r="BB557" s="4">
        <f>BA557/$BA$680*$BB$680</f>
        <v>33381</v>
      </c>
      <c r="BC557" s="4">
        <v>5517.013366</v>
      </c>
      <c r="BD557" s="4">
        <f t="shared" si="65"/>
        <v>2139830.2922799997</v>
      </c>
      <c r="BG557" s="4">
        <f t="shared" si="66"/>
        <v>1457052.9141313147</v>
      </c>
      <c r="BJ557" s="52"/>
      <c r="BK557" s="4">
        <f t="shared" si="54"/>
        <v>4023034.0782839996</v>
      </c>
      <c r="BL557" s="4">
        <f t="shared" si="55"/>
        <v>3392234.7239528345</v>
      </c>
    </row>
    <row r="558" spans="1:64" ht="12.75">
      <c r="A558" s="3" t="s">
        <v>1191</v>
      </c>
      <c r="B558" s="3" t="s">
        <v>557</v>
      </c>
      <c r="C558" s="3" t="s">
        <v>1351</v>
      </c>
      <c r="D558" s="3"/>
      <c r="E558" s="4"/>
      <c r="F558" s="4">
        <v>1823490.263441</v>
      </c>
      <c r="G558" s="4">
        <f t="shared" si="61"/>
        <v>1873820.1433236601</v>
      </c>
      <c r="H558" s="4"/>
      <c r="I558" s="4"/>
      <c r="J558" s="4">
        <v>40540.259218</v>
      </c>
      <c r="K558" s="4">
        <f t="shared" si="57"/>
        <v>41659.204801511674</v>
      </c>
      <c r="L558" s="4"/>
      <c r="M558" s="4"/>
      <c r="N558" s="4"/>
      <c r="O558" s="4"/>
      <c r="P558" s="4"/>
      <c r="Q558" s="4"/>
      <c r="R558" s="4"/>
      <c r="S558" s="4"/>
      <c r="T558" s="4">
        <v>22140.563715</v>
      </c>
      <c r="U558" s="4">
        <f t="shared" si="59"/>
        <v>22751.66207656051</v>
      </c>
      <c r="V558" s="4"/>
      <c r="W558" s="4"/>
      <c r="X558" s="4"/>
      <c r="Y558" s="4"/>
      <c r="Z558" s="13">
        <f t="shared" si="62"/>
        <v>1886171.086374</v>
      </c>
      <c r="AC558" s="13">
        <f t="shared" si="63"/>
        <v>1938231.0102017324</v>
      </c>
      <c r="AF558" s="51"/>
      <c r="AG558" s="4"/>
      <c r="AH558" s="4"/>
      <c r="AI558" s="4">
        <v>2014553.407015</v>
      </c>
      <c r="AJ558" s="4">
        <f t="shared" si="64"/>
        <v>1338104.3393995217</v>
      </c>
      <c r="AK558" s="4"/>
      <c r="AL558" s="4"/>
      <c r="AM558" s="4">
        <v>58553.742654</v>
      </c>
      <c r="AN558" s="4">
        <f t="shared" si="58"/>
        <v>57401.62300813829</v>
      </c>
      <c r="AO558" s="4"/>
      <c r="AP558" s="4"/>
      <c r="AQ558" s="4"/>
      <c r="AR558" s="4"/>
      <c r="AS558" s="4">
        <v>31408.155401</v>
      </c>
      <c r="AT558" s="4">
        <f t="shared" si="60"/>
        <v>30778.93909728779</v>
      </c>
      <c r="AU558" s="4"/>
      <c r="AV558" s="4"/>
      <c r="AW558" s="4"/>
      <c r="AX558" s="4"/>
      <c r="AY558" s="4">
        <v>21776.235294</v>
      </c>
      <c r="AZ558" s="4">
        <f>AY558/$AY$680*$AZ$680</f>
        <v>21776.235293986247</v>
      </c>
      <c r="BA558" s="4"/>
      <c r="BB558" s="4"/>
      <c r="BC558" s="4">
        <v>5525.706337</v>
      </c>
      <c r="BD558" s="4">
        <f t="shared" si="65"/>
        <v>2131817.2467009993</v>
      </c>
      <c r="BG558" s="4">
        <f t="shared" si="66"/>
        <v>1448061.136798934</v>
      </c>
      <c r="BJ558" s="52"/>
      <c r="BK558" s="4">
        <f t="shared" si="54"/>
        <v>4017988.333074999</v>
      </c>
      <c r="BL558" s="4">
        <f t="shared" si="55"/>
        <v>3386292.1470006667</v>
      </c>
    </row>
    <row r="559" spans="1:64" ht="12.75">
      <c r="A559" s="3" t="s">
        <v>1192</v>
      </c>
      <c r="B559" s="3" t="s">
        <v>558</v>
      </c>
      <c r="C559" s="3" t="s">
        <v>1351</v>
      </c>
      <c r="D559" s="3"/>
      <c r="E559" s="4"/>
      <c r="F559" s="4">
        <v>2088813.491011</v>
      </c>
      <c r="G559" s="4">
        <f t="shared" si="61"/>
        <v>2146466.517302174</v>
      </c>
      <c r="H559" s="4"/>
      <c r="I559" s="4"/>
      <c r="J559" s="4">
        <v>37101.59288</v>
      </c>
      <c r="K559" s="4">
        <f t="shared" si="57"/>
        <v>38125.62835227176</v>
      </c>
      <c r="L559" s="4"/>
      <c r="M559" s="4"/>
      <c r="N559" s="4"/>
      <c r="O559" s="4"/>
      <c r="P559" s="4"/>
      <c r="Q559" s="4"/>
      <c r="R559" s="4"/>
      <c r="S559" s="4"/>
      <c r="T559" s="4">
        <v>20364.007684</v>
      </c>
      <c r="U559" s="4">
        <f t="shared" si="59"/>
        <v>20926.071590352443</v>
      </c>
      <c r="V559" s="4"/>
      <c r="W559" s="4"/>
      <c r="X559" s="4"/>
      <c r="Y559" s="4"/>
      <c r="Z559" s="13">
        <f t="shared" si="62"/>
        <v>2146279.091575</v>
      </c>
      <c r="AC559" s="13">
        <f t="shared" si="63"/>
        <v>2205518.2172447983</v>
      </c>
      <c r="AF559" s="51"/>
      <c r="AG559" s="4"/>
      <c r="AH559" s="4"/>
      <c r="AI559" s="4">
        <v>2307676.887177</v>
      </c>
      <c r="AJ559" s="4">
        <f t="shared" si="64"/>
        <v>1532802.4791553873</v>
      </c>
      <c r="AK559" s="4"/>
      <c r="AL559" s="4"/>
      <c r="AM559" s="4">
        <v>53587.154189</v>
      </c>
      <c r="AN559" s="4">
        <f t="shared" si="58"/>
        <v>52532.758512334396</v>
      </c>
      <c r="AO559" s="4"/>
      <c r="AP559" s="4"/>
      <c r="AQ559" s="4"/>
      <c r="AR559" s="4"/>
      <c r="AS559" s="4">
        <v>28887.968986</v>
      </c>
      <c r="AT559" s="4">
        <f t="shared" si="60"/>
        <v>28309.240918876858</v>
      </c>
      <c r="AU559" s="4"/>
      <c r="AV559" s="4"/>
      <c r="AW559" s="4"/>
      <c r="AX559" s="4"/>
      <c r="AY559" s="4">
        <v>3952</v>
      </c>
      <c r="AZ559" s="4">
        <f>AY559/$AY$680*$AZ$680</f>
        <v>3951.9999999975043</v>
      </c>
      <c r="BA559" s="4">
        <v>38367</v>
      </c>
      <c r="BB559" s="4">
        <f aca="true" t="shared" si="67" ref="BB559:BB565">BA559/$BA$680*$BB$680</f>
        <v>38367</v>
      </c>
      <c r="BC559" s="4">
        <v>6287.715925</v>
      </c>
      <c r="BD559" s="4">
        <f t="shared" si="65"/>
        <v>2438758.726277</v>
      </c>
      <c r="BG559" s="4">
        <f t="shared" si="66"/>
        <v>1655963.478586596</v>
      </c>
      <c r="BJ559" s="52"/>
      <c r="BK559" s="4">
        <f t="shared" si="54"/>
        <v>4585037.817852</v>
      </c>
      <c r="BL559" s="4">
        <f t="shared" si="55"/>
        <v>3861481.6958313943</v>
      </c>
    </row>
    <row r="560" spans="1:64" ht="12.75">
      <c r="A560" s="3" t="s">
        <v>1193</v>
      </c>
      <c r="B560" s="3" t="s">
        <v>559</v>
      </c>
      <c r="C560" s="3" t="s">
        <v>1351</v>
      </c>
      <c r="D560" s="3"/>
      <c r="E560" s="4"/>
      <c r="F560" s="4">
        <v>2137178.633746</v>
      </c>
      <c r="G560" s="4">
        <f t="shared" si="61"/>
        <v>2196166.5790510913</v>
      </c>
      <c r="H560" s="4"/>
      <c r="I560" s="4"/>
      <c r="J560" s="4">
        <v>65049.157026</v>
      </c>
      <c r="K560" s="4">
        <f t="shared" si="57"/>
        <v>66844.56900336305</v>
      </c>
      <c r="L560" s="4"/>
      <c r="M560" s="4"/>
      <c r="N560" s="4"/>
      <c r="O560" s="4"/>
      <c r="P560" s="4"/>
      <c r="Q560" s="4"/>
      <c r="R560" s="4"/>
      <c r="S560" s="4"/>
      <c r="T560" s="4">
        <v>45953.41974</v>
      </c>
      <c r="U560" s="4">
        <f t="shared" si="59"/>
        <v>47221.7731510828</v>
      </c>
      <c r="V560" s="4"/>
      <c r="W560" s="4"/>
      <c r="X560" s="4"/>
      <c r="Y560" s="4"/>
      <c r="Z560" s="13">
        <f t="shared" si="62"/>
        <v>2248181.2105119997</v>
      </c>
      <c r="AC560" s="13">
        <f t="shared" si="63"/>
        <v>2310232.9212055374</v>
      </c>
      <c r="AF560" s="51"/>
      <c r="AG560" s="4"/>
      <c r="AH560" s="4"/>
      <c r="AI560" s="4">
        <v>2361109.672111</v>
      </c>
      <c r="AJ560" s="4">
        <f t="shared" si="64"/>
        <v>1568293.5419077657</v>
      </c>
      <c r="AK560" s="4"/>
      <c r="AL560" s="4"/>
      <c r="AM560" s="4">
        <v>93952.818108</v>
      </c>
      <c r="AN560" s="4">
        <f t="shared" si="58"/>
        <v>92104.17645641627</v>
      </c>
      <c r="AO560" s="4"/>
      <c r="AP560" s="4"/>
      <c r="AQ560" s="4"/>
      <c r="AR560" s="4"/>
      <c r="AS560" s="4">
        <v>65188.590814</v>
      </c>
      <c r="AT560" s="4">
        <f t="shared" si="60"/>
        <v>63882.63305772607</v>
      </c>
      <c r="AU560" s="4"/>
      <c r="AV560" s="4"/>
      <c r="AW560" s="4"/>
      <c r="AX560" s="4"/>
      <c r="AY560" s="4"/>
      <c r="AZ560" s="4"/>
      <c r="BA560" s="4">
        <v>63104</v>
      </c>
      <c r="BB560" s="4">
        <f t="shared" si="67"/>
        <v>63104</v>
      </c>
      <c r="BC560" s="4">
        <v>6586.247266</v>
      </c>
      <c r="BD560" s="4">
        <f t="shared" si="65"/>
        <v>2589941.328299</v>
      </c>
      <c r="BG560" s="4">
        <f t="shared" si="66"/>
        <v>1787384.351421908</v>
      </c>
      <c r="BJ560" s="52"/>
      <c r="BK560" s="4">
        <f t="shared" si="54"/>
        <v>4838122.538811</v>
      </c>
      <c r="BL560" s="4">
        <f t="shared" si="55"/>
        <v>4097617.2726274454</v>
      </c>
    </row>
    <row r="561" spans="1:64" ht="12.75">
      <c r="A561" s="3" t="s">
        <v>1194</v>
      </c>
      <c r="B561" s="3" t="s">
        <v>560</v>
      </c>
      <c r="C561" s="3" t="s">
        <v>1351</v>
      </c>
      <c r="D561" s="3"/>
      <c r="E561" s="4"/>
      <c r="F561" s="4">
        <v>5867211.427768</v>
      </c>
      <c r="G561" s="4">
        <f t="shared" si="61"/>
        <v>6029151.445944187</v>
      </c>
      <c r="H561" s="4"/>
      <c r="I561" s="4"/>
      <c r="J561" s="4">
        <v>142806.269407</v>
      </c>
      <c r="K561" s="4">
        <f t="shared" si="57"/>
        <v>146747.8437218429</v>
      </c>
      <c r="L561" s="4"/>
      <c r="M561" s="4"/>
      <c r="N561" s="4"/>
      <c r="O561" s="4"/>
      <c r="P561" s="4"/>
      <c r="Q561" s="4"/>
      <c r="R561" s="4"/>
      <c r="S561" s="4"/>
      <c r="T561" s="4">
        <v>74302.154838</v>
      </c>
      <c r="U561" s="4">
        <f t="shared" si="59"/>
        <v>76352.9574131465</v>
      </c>
      <c r="V561" s="4"/>
      <c r="W561" s="4"/>
      <c r="X561" s="4"/>
      <c r="Y561" s="4"/>
      <c r="Z561" s="13">
        <f t="shared" si="62"/>
        <v>6084319.852013001</v>
      </c>
      <c r="AC561" s="13">
        <f t="shared" si="63"/>
        <v>6252252.247079177</v>
      </c>
      <c r="AF561" s="51"/>
      <c r="AG561" s="4"/>
      <c r="AH561" s="4"/>
      <c r="AI561" s="4">
        <v>6481970.871169</v>
      </c>
      <c r="AJ561" s="4">
        <f t="shared" si="64"/>
        <v>4305447.212454048</v>
      </c>
      <c r="AK561" s="4"/>
      <c r="AL561" s="4"/>
      <c r="AM561" s="4">
        <v>206260.18949</v>
      </c>
      <c r="AN561" s="4">
        <f t="shared" si="58"/>
        <v>202201.7569167859</v>
      </c>
      <c r="AO561" s="4"/>
      <c r="AP561" s="4"/>
      <c r="AQ561" s="4"/>
      <c r="AR561" s="4"/>
      <c r="AS561" s="4">
        <v>105403.53244</v>
      </c>
      <c r="AT561" s="4">
        <f t="shared" si="60"/>
        <v>103291.92734147214</v>
      </c>
      <c r="AU561" s="4"/>
      <c r="AV561" s="4"/>
      <c r="AW561" s="4"/>
      <c r="AX561" s="4"/>
      <c r="AY561" s="4"/>
      <c r="AZ561" s="4"/>
      <c r="BA561" s="4">
        <v>146236</v>
      </c>
      <c r="BB561" s="4">
        <f t="shared" si="67"/>
        <v>146236</v>
      </c>
      <c r="BC561" s="4">
        <v>17824.557381</v>
      </c>
      <c r="BD561" s="4">
        <f t="shared" si="65"/>
        <v>6957695.15048</v>
      </c>
      <c r="BG561" s="4">
        <f t="shared" si="66"/>
        <v>4757176.896712306</v>
      </c>
      <c r="BJ561" s="52"/>
      <c r="BK561" s="4">
        <f t="shared" si="54"/>
        <v>13042015.002493002</v>
      </c>
      <c r="BL561" s="4">
        <f t="shared" si="55"/>
        <v>11009429.143791482</v>
      </c>
    </row>
    <row r="562" spans="1:64" ht="12.75">
      <c r="A562" s="3" t="s">
        <v>1195</v>
      </c>
      <c r="B562" s="3" t="s">
        <v>561</v>
      </c>
      <c r="C562" s="3" t="s">
        <v>1351</v>
      </c>
      <c r="D562" s="3"/>
      <c r="E562" s="4"/>
      <c r="F562" s="4">
        <v>1594636.59054</v>
      </c>
      <c r="G562" s="4">
        <f t="shared" si="61"/>
        <v>1638649.914695032</v>
      </c>
      <c r="H562" s="4"/>
      <c r="I562" s="4"/>
      <c r="J562" s="4">
        <v>58195.85388</v>
      </c>
      <c r="K562" s="4">
        <f t="shared" si="57"/>
        <v>59802.10887031847</v>
      </c>
      <c r="L562" s="4"/>
      <c r="M562" s="4"/>
      <c r="N562" s="4"/>
      <c r="O562" s="4"/>
      <c r="P562" s="4"/>
      <c r="Q562" s="4"/>
      <c r="R562" s="4"/>
      <c r="S562" s="4"/>
      <c r="T562" s="4">
        <v>26676.035506</v>
      </c>
      <c r="U562" s="4">
        <f t="shared" si="59"/>
        <v>27412.316740772825</v>
      </c>
      <c r="V562" s="4"/>
      <c r="W562" s="4"/>
      <c r="X562" s="4"/>
      <c r="Y562" s="4"/>
      <c r="Z562" s="13">
        <f t="shared" si="62"/>
        <v>1679508.479926</v>
      </c>
      <c r="AC562" s="13">
        <f t="shared" si="63"/>
        <v>1725864.3403061233</v>
      </c>
      <c r="AF562" s="51"/>
      <c r="AG562" s="4"/>
      <c r="AH562" s="4"/>
      <c r="AI562" s="4">
        <v>1761720.718135</v>
      </c>
      <c r="AJ562" s="4">
        <f t="shared" si="64"/>
        <v>1170168.1025371458</v>
      </c>
      <c r="AK562" s="4"/>
      <c r="AL562" s="4"/>
      <c r="AM562" s="4">
        <v>84054.347884</v>
      </c>
      <c r="AN562" s="4">
        <f t="shared" si="58"/>
        <v>82400.47127205577</v>
      </c>
      <c r="AO562" s="4"/>
      <c r="AP562" s="4"/>
      <c r="AQ562" s="4"/>
      <c r="AR562" s="4"/>
      <c r="AS562" s="4">
        <v>37842.083853</v>
      </c>
      <c r="AT562" s="4">
        <f t="shared" si="60"/>
        <v>37083.973234189376</v>
      </c>
      <c r="AU562" s="4"/>
      <c r="AV562" s="4"/>
      <c r="AW562" s="4"/>
      <c r="AX562" s="4"/>
      <c r="AY562" s="4">
        <v>22121.588235</v>
      </c>
      <c r="AZ562" s="4">
        <f>AY562/$AY$680*$AZ$680</f>
        <v>22121.588234986026</v>
      </c>
      <c r="BA562" s="4">
        <v>58241</v>
      </c>
      <c r="BB562" s="4">
        <f t="shared" si="67"/>
        <v>58241</v>
      </c>
      <c r="BC562" s="4">
        <v>4920.269808</v>
      </c>
      <c r="BD562" s="4">
        <f t="shared" si="65"/>
        <v>1968900.007915</v>
      </c>
      <c r="BG562" s="4">
        <f t="shared" si="66"/>
        <v>1370015.135278377</v>
      </c>
      <c r="BJ562" s="52"/>
      <c r="BK562" s="4">
        <f t="shared" si="54"/>
        <v>3648408.487841</v>
      </c>
      <c r="BL562" s="4">
        <f t="shared" si="55"/>
        <v>3095879.4755845005</v>
      </c>
    </row>
    <row r="563" spans="1:64" ht="12.75">
      <c r="A563" s="3" t="s">
        <v>1196</v>
      </c>
      <c r="B563" s="3" t="s">
        <v>562</v>
      </c>
      <c r="C563" s="3" t="s">
        <v>1351</v>
      </c>
      <c r="D563" s="3"/>
      <c r="E563" s="4"/>
      <c r="F563" s="4">
        <v>2099887.047224</v>
      </c>
      <c r="G563" s="4">
        <f t="shared" si="61"/>
        <v>2157845.713070947</v>
      </c>
      <c r="H563" s="4"/>
      <c r="I563" s="4"/>
      <c r="J563" s="4">
        <v>32505.843626</v>
      </c>
      <c r="K563" s="4">
        <f t="shared" si="57"/>
        <v>33403.0325158896</v>
      </c>
      <c r="L563" s="4"/>
      <c r="M563" s="4"/>
      <c r="N563" s="4"/>
      <c r="O563" s="4"/>
      <c r="P563" s="4"/>
      <c r="Q563" s="4"/>
      <c r="R563" s="4"/>
      <c r="S563" s="4"/>
      <c r="T563" s="4">
        <v>23274.431663</v>
      </c>
      <c r="U563" s="4">
        <f t="shared" si="59"/>
        <v>23916.82574287049</v>
      </c>
      <c r="V563" s="4"/>
      <c r="W563" s="4"/>
      <c r="X563" s="4"/>
      <c r="Y563" s="4"/>
      <c r="Z563" s="13">
        <f t="shared" si="62"/>
        <v>2155667.322513</v>
      </c>
      <c r="AC563" s="13">
        <f t="shared" si="63"/>
        <v>2215165.5713297073</v>
      </c>
      <c r="AF563" s="51"/>
      <c r="AG563" s="4"/>
      <c r="AH563" s="4"/>
      <c r="AI563" s="4">
        <v>2319910.717455</v>
      </c>
      <c r="AJ563" s="4">
        <f t="shared" si="64"/>
        <v>1540928.419785934</v>
      </c>
      <c r="AK563" s="4"/>
      <c r="AL563" s="4"/>
      <c r="AM563" s="4">
        <v>46949.349588</v>
      </c>
      <c r="AN563" s="4">
        <f t="shared" si="58"/>
        <v>46025.56119175016</v>
      </c>
      <c r="AO563" s="4"/>
      <c r="AP563" s="4"/>
      <c r="AQ563" s="4"/>
      <c r="AR563" s="4"/>
      <c r="AS563" s="4">
        <v>33016.637514</v>
      </c>
      <c r="AT563" s="4">
        <f t="shared" si="60"/>
        <v>32355.197631513187</v>
      </c>
      <c r="AU563" s="4"/>
      <c r="AV563" s="4"/>
      <c r="AW563" s="4"/>
      <c r="AX563" s="4"/>
      <c r="AY563" s="4"/>
      <c r="AZ563" s="4"/>
      <c r="BA563" s="4">
        <v>31909</v>
      </c>
      <c r="BB563" s="4">
        <f t="shared" si="67"/>
        <v>31909</v>
      </c>
      <c r="BC563" s="4">
        <v>6315.219584</v>
      </c>
      <c r="BD563" s="4">
        <f t="shared" si="65"/>
        <v>2438100.924141</v>
      </c>
      <c r="BG563" s="4">
        <f t="shared" si="66"/>
        <v>1651218.1786091975</v>
      </c>
      <c r="BJ563" s="52"/>
      <c r="BK563" s="4">
        <f t="shared" si="54"/>
        <v>4593768.246654</v>
      </c>
      <c r="BL563" s="4">
        <f t="shared" si="55"/>
        <v>3866383.749938905</v>
      </c>
    </row>
    <row r="564" spans="1:64" ht="12.75">
      <c r="A564" s="3" t="s">
        <v>1197</v>
      </c>
      <c r="B564" s="3" t="s">
        <v>563</v>
      </c>
      <c r="C564" s="3" t="s">
        <v>1351</v>
      </c>
      <c r="D564" s="3"/>
      <c r="E564" s="4"/>
      <c r="F564" s="4">
        <v>1253779.144549</v>
      </c>
      <c r="G564" s="4">
        <f t="shared" si="61"/>
        <v>1288384.5137191424</v>
      </c>
      <c r="H564" s="4"/>
      <c r="I564" s="4"/>
      <c r="J564" s="4">
        <v>34626.144106</v>
      </c>
      <c r="K564" s="4">
        <f t="shared" si="57"/>
        <v>35581.85508981741</v>
      </c>
      <c r="L564" s="4"/>
      <c r="M564" s="4"/>
      <c r="N564" s="4"/>
      <c r="O564" s="4"/>
      <c r="P564" s="4"/>
      <c r="Q564" s="4"/>
      <c r="R564" s="4"/>
      <c r="S564" s="4"/>
      <c r="T564" s="4">
        <v>34613.925701</v>
      </c>
      <c r="U564" s="4">
        <f t="shared" si="59"/>
        <v>35569.29944646284</v>
      </c>
      <c r="V564" s="4"/>
      <c r="W564" s="4"/>
      <c r="X564" s="4"/>
      <c r="Y564" s="4"/>
      <c r="Z564" s="13">
        <f t="shared" si="62"/>
        <v>1323019.214356</v>
      </c>
      <c r="AC564" s="13">
        <f t="shared" si="63"/>
        <v>1359535.6682554227</v>
      </c>
      <c r="AF564" s="51"/>
      <c r="AG564" s="4"/>
      <c r="AH564" s="4"/>
      <c r="AI564" s="4">
        <v>1385148.633878</v>
      </c>
      <c r="AJ564" s="4">
        <f t="shared" si="64"/>
        <v>920041.827261257</v>
      </c>
      <c r="AK564" s="4"/>
      <c r="AL564" s="4"/>
      <c r="AM564" s="4">
        <v>50011.775213</v>
      </c>
      <c r="AN564" s="4">
        <f t="shared" si="58"/>
        <v>49027.7296825922</v>
      </c>
      <c r="AO564" s="4"/>
      <c r="AP564" s="4"/>
      <c r="AQ564" s="4"/>
      <c r="AR564" s="4"/>
      <c r="AS564" s="4">
        <v>49102.614164</v>
      </c>
      <c r="AT564" s="4">
        <f t="shared" si="60"/>
        <v>48118.91534461963</v>
      </c>
      <c r="AU564" s="4"/>
      <c r="AV564" s="4"/>
      <c r="AW564" s="4"/>
      <c r="AX564" s="4"/>
      <c r="AY564" s="4">
        <v>32829.764706</v>
      </c>
      <c r="AZ564" s="4">
        <f>AY564/$AY$680*$AZ$680</f>
        <v>32829.764705979265</v>
      </c>
      <c r="BA564" s="4">
        <v>34258</v>
      </c>
      <c r="BB564" s="4">
        <f t="shared" si="67"/>
        <v>34258</v>
      </c>
      <c r="BC564" s="4">
        <v>3875.902726</v>
      </c>
      <c r="BD564" s="4">
        <f t="shared" si="65"/>
        <v>1555226.6906869998</v>
      </c>
      <c r="BG564" s="4">
        <f t="shared" si="66"/>
        <v>1084276.2369944481</v>
      </c>
      <c r="BJ564" s="52"/>
      <c r="BK564" s="4">
        <f t="shared" si="54"/>
        <v>2878245.905043</v>
      </c>
      <c r="BL564" s="4">
        <f t="shared" si="55"/>
        <v>2443811.905249871</v>
      </c>
    </row>
    <row r="565" spans="1:64" ht="12.75">
      <c r="A565" s="3" t="s">
        <v>1198</v>
      </c>
      <c r="B565" s="3" t="s">
        <v>564</v>
      </c>
      <c r="C565" s="3" t="s">
        <v>1351</v>
      </c>
      <c r="D565" s="3"/>
      <c r="E565" s="4"/>
      <c r="F565" s="4">
        <v>1797388.77894</v>
      </c>
      <c r="G565" s="4">
        <f t="shared" si="61"/>
        <v>1846998.235683567</v>
      </c>
      <c r="H565" s="4"/>
      <c r="I565" s="4"/>
      <c r="J565" s="4">
        <v>32907.421857</v>
      </c>
      <c r="K565" s="4">
        <f t="shared" si="57"/>
        <v>33815.694647108285</v>
      </c>
      <c r="L565" s="4"/>
      <c r="M565" s="4"/>
      <c r="N565" s="4"/>
      <c r="O565" s="4"/>
      <c r="P565" s="4"/>
      <c r="Q565" s="4"/>
      <c r="R565" s="4"/>
      <c r="S565" s="4"/>
      <c r="T565" s="4">
        <v>28944.178682</v>
      </c>
      <c r="U565" s="4">
        <f t="shared" si="59"/>
        <v>29743.06259466667</v>
      </c>
      <c r="V565" s="4"/>
      <c r="W565" s="4"/>
      <c r="X565" s="4"/>
      <c r="Y565" s="4"/>
      <c r="Z565" s="13">
        <f t="shared" si="62"/>
        <v>1859240.379479</v>
      </c>
      <c r="AC565" s="13">
        <f t="shared" si="63"/>
        <v>1910556.9929253417</v>
      </c>
      <c r="AF565" s="51"/>
      <c r="AG565" s="4"/>
      <c r="AH565" s="4"/>
      <c r="AI565" s="4">
        <v>1985717.039974</v>
      </c>
      <c r="AJ565" s="4">
        <f t="shared" si="64"/>
        <v>1318950.6809580445</v>
      </c>
      <c r="AK565" s="4"/>
      <c r="AL565" s="4"/>
      <c r="AM565" s="4">
        <v>47529.363355</v>
      </c>
      <c r="AN565" s="4">
        <f t="shared" si="58"/>
        <v>46594.162447345385</v>
      </c>
      <c r="AO565" s="4"/>
      <c r="AP565" s="4"/>
      <c r="AQ565" s="4"/>
      <c r="AR565" s="4"/>
      <c r="AS565" s="4">
        <v>41059.625839</v>
      </c>
      <c r="AT565" s="4">
        <f t="shared" si="60"/>
        <v>40237.05648806641</v>
      </c>
      <c r="AU565" s="4"/>
      <c r="AV565" s="4"/>
      <c r="AW565" s="4"/>
      <c r="AX565" s="4"/>
      <c r="AY565" s="4">
        <v>73753.529412</v>
      </c>
      <c r="AZ565" s="4">
        <f>AY565/$AY$680*$AZ$680</f>
        <v>73753.52941195342</v>
      </c>
      <c r="BA565" s="4">
        <v>32661</v>
      </c>
      <c r="BB565" s="4">
        <f t="shared" si="67"/>
        <v>32661</v>
      </c>
      <c r="BC565" s="4">
        <v>5446.81043</v>
      </c>
      <c r="BD565" s="4">
        <f t="shared" si="65"/>
        <v>2186167.3690100005</v>
      </c>
      <c r="BG565" s="4">
        <f t="shared" si="66"/>
        <v>1512196.4293054098</v>
      </c>
      <c r="BJ565" s="52"/>
      <c r="BK565" s="4">
        <f t="shared" si="54"/>
        <v>4045407.748489001</v>
      </c>
      <c r="BL565" s="4">
        <f t="shared" si="55"/>
        <v>3422753.4222307513</v>
      </c>
    </row>
    <row r="566" spans="1:64" ht="12.75">
      <c r="A566" s="3" t="s">
        <v>1199</v>
      </c>
      <c r="B566" s="3" t="s">
        <v>565</v>
      </c>
      <c r="C566" s="3" t="s">
        <v>1351</v>
      </c>
      <c r="D566" s="3"/>
      <c r="E566" s="4"/>
      <c r="F566" s="4">
        <v>1270630.597607</v>
      </c>
      <c r="G566" s="4">
        <f t="shared" si="61"/>
        <v>1305701.0811927558</v>
      </c>
      <c r="H566" s="4"/>
      <c r="I566" s="4"/>
      <c r="J566" s="4">
        <v>37236.402611</v>
      </c>
      <c r="K566" s="4">
        <f t="shared" si="57"/>
        <v>38264.158946335454</v>
      </c>
      <c r="L566" s="4"/>
      <c r="M566" s="4"/>
      <c r="N566" s="4"/>
      <c r="O566" s="4"/>
      <c r="P566" s="4"/>
      <c r="Q566" s="4"/>
      <c r="R566" s="4"/>
      <c r="S566" s="4"/>
      <c r="T566" s="4">
        <v>31823.649369</v>
      </c>
      <c r="U566" s="4">
        <f t="shared" si="59"/>
        <v>32702.009118038215</v>
      </c>
      <c r="V566" s="4"/>
      <c r="W566" s="4"/>
      <c r="X566" s="4"/>
      <c r="Y566" s="4"/>
      <c r="Z566" s="13">
        <f t="shared" si="62"/>
        <v>1339690.649587</v>
      </c>
      <c r="AC566" s="13">
        <f t="shared" si="63"/>
        <v>1376667.2492571296</v>
      </c>
      <c r="AF566" s="51"/>
      <c r="AG566" s="4"/>
      <c r="AH566" s="4"/>
      <c r="AI566" s="4">
        <v>1403765.762169</v>
      </c>
      <c r="AJ566" s="4">
        <f t="shared" si="64"/>
        <v>932407.6747322638</v>
      </c>
      <c r="AK566" s="4"/>
      <c r="AL566" s="4"/>
      <c r="AM566" s="4">
        <v>53781.864692</v>
      </c>
      <c r="AN566" s="4">
        <f t="shared" si="58"/>
        <v>52723.63783758906</v>
      </c>
      <c r="AO566" s="4"/>
      <c r="AP566" s="4"/>
      <c r="AQ566" s="4"/>
      <c r="AR566" s="4"/>
      <c r="AS566" s="4">
        <v>45144.384653</v>
      </c>
      <c r="AT566" s="4">
        <f t="shared" si="60"/>
        <v>44239.98315338763</v>
      </c>
      <c r="AU566" s="4"/>
      <c r="AV566" s="4"/>
      <c r="AW566" s="4"/>
      <c r="AX566" s="4"/>
      <c r="AY566" s="4">
        <v>42443.764706</v>
      </c>
      <c r="AZ566" s="4">
        <f>AY566/$AY$680*$AZ$680</f>
        <v>42443.7647059732</v>
      </c>
      <c r="BA566" s="4"/>
      <c r="BB566" s="4"/>
      <c r="BC566" s="4">
        <v>3924.743182</v>
      </c>
      <c r="BD566" s="4">
        <f t="shared" si="65"/>
        <v>1549060.519402</v>
      </c>
      <c r="BG566" s="4">
        <f t="shared" si="66"/>
        <v>1071815.0604292136</v>
      </c>
      <c r="BJ566" s="52"/>
      <c r="BK566" s="4">
        <f t="shared" si="54"/>
        <v>2888751.168989</v>
      </c>
      <c r="BL566" s="4">
        <f t="shared" si="55"/>
        <v>2448482.309686343</v>
      </c>
    </row>
    <row r="567" spans="1:64" ht="12.75">
      <c r="A567" s="3" t="s">
        <v>1200</v>
      </c>
      <c r="B567" s="3" t="s">
        <v>566</v>
      </c>
      <c r="C567" s="3" t="s">
        <v>1351</v>
      </c>
      <c r="D567" s="3"/>
      <c r="E567" s="4"/>
      <c r="F567" s="4">
        <v>3701119.706165</v>
      </c>
      <c r="G567" s="4">
        <f t="shared" si="61"/>
        <v>3803273.7532566027</v>
      </c>
      <c r="H567" s="4"/>
      <c r="I567" s="4"/>
      <c r="J567" s="4">
        <v>89385.368049</v>
      </c>
      <c r="K567" s="4">
        <f t="shared" si="57"/>
        <v>91852.480118293</v>
      </c>
      <c r="L567" s="4"/>
      <c r="M567" s="4"/>
      <c r="N567" s="4"/>
      <c r="O567" s="4"/>
      <c r="P567" s="4"/>
      <c r="Q567" s="4"/>
      <c r="R567" s="4"/>
      <c r="S567" s="4"/>
      <c r="T567" s="4">
        <v>26676.035506</v>
      </c>
      <c r="U567" s="4">
        <f t="shared" si="59"/>
        <v>27412.316740772825</v>
      </c>
      <c r="V567" s="4"/>
      <c r="W567" s="4"/>
      <c r="X567" s="4"/>
      <c r="Y567" s="4"/>
      <c r="Z567" s="13">
        <f t="shared" si="62"/>
        <v>3817181.1097199996</v>
      </c>
      <c r="AC567" s="13">
        <f t="shared" si="63"/>
        <v>3922538.550115668</v>
      </c>
      <c r="AF567" s="51"/>
      <c r="AG567" s="4"/>
      <c r="AH567" s="4"/>
      <c r="AI567" s="4">
        <v>4088918.632203</v>
      </c>
      <c r="AJ567" s="4">
        <f t="shared" si="64"/>
        <v>2715936.815648617</v>
      </c>
      <c r="AK567" s="4"/>
      <c r="AL567" s="4"/>
      <c r="AM567" s="4">
        <v>129102.475879</v>
      </c>
      <c r="AN567" s="4">
        <f t="shared" si="58"/>
        <v>126562.21983305411</v>
      </c>
      <c r="AO567" s="4"/>
      <c r="AP567" s="4"/>
      <c r="AQ567" s="4"/>
      <c r="AR567" s="4"/>
      <c r="AS567" s="4">
        <v>37842.083853</v>
      </c>
      <c r="AT567" s="4">
        <f t="shared" si="60"/>
        <v>37083.973234189376</v>
      </c>
      <c r="AU567" s="4"/>
      <c r="AV567" s="4"/>
      <c r="AW567" s="4"/>
      <c r="AX567" s="4"/>
      <c r="AY567" s="4">
        <v>2430.882353</v>
      </c>
      <c r="AZ567" s="4">
        <f>AY567/$AY$680*$AZ$680</f>
        <v>2430.8823529984647</v>
      </c>
      <c r="BA567" s="4">
        <v>89943</v>
      </c>
      <c r="BB567" s="4">
        <f>BA567/$BA$680*$BB$680</f>
        <v>89943.00000000001</v>
      </c>
      <c r="BC567" s="4">
        <v>11182.772336</v>
      </c>
      <c r="BD567" s="4">
        <f t="shared" si="65"/>
        <v>4359419.846624</v>
      </c>
      <c r="BG567" s="4">
        <f t="shared" si="66"/>
        <v>2971956.891068859</v>
      </c>
      <c r="BJ567" s="52"/>
      <c r="BK567" s="4">
        <f t="shared" si="54"/>
        <v>8176600.956343999</v>
      </c>
      <c r="BL567" s="4">
        <f t="shared" si="55"/>
        <v>6894495.441184527</v>
      </c>
    </row>
    <row r="568" spans="1:64" ht="12.75">
      <c r="A568" s="3" t="s">
        <v>1201</v>
      </c>
      <c r="B568" s="3" t="s">
        <v>567</v>
      </c>
      <c r="C568" s="3" t="s">
        <v>1351</v>
      </c>
      <c r="D568" s="3"/>
      <c r="E568" s="4"/>
      <c r="F568" s="4">
        <v>3379626.428007</v>
      </c>
      <c r="G568" s="4">
        <f t="shared" si="61"/>
        <v>3472906.9875910576</v>
      </c>
      <c r="H568" s="4"/>
      <c r="I568" s="4"/>
      <c r="J568" s="4">
        <v>60189.490232</v>
      </c>
      <c r="K568" s="4">
        <f t="shared" si="57"/>
        <v>61850.771278743094</v>
      </c>
      <c r="L568" s="4"/>
      <c r="M568" s="4"/>
      <c r="N568" s="4"/>
      <c r="O568" s="4"/>
      <c r="P568" s="4"/>
      <c r="Q568" s="4"/>
      <c r="R568" s="4"/>
      <c r="S568" s="4"/>
      <c r="T568" s="4">
        <v>20364.007684</v>
      </c>
      <c r="U568" s="4">
        <f t="shared" si="59"/>
        <v>20926.071590352443</v>
      </c>
      <c r="V568" s="4"/>
      <c r="W568" s="4"/>
      <c r="X568" s="4"/>
      <c r="Y568" s="4"/>
      <c r="Z568" s="13">
        <f t="shared" si="62"/>
        <v>3460179.925923</v>
      </c>
      <c r="AC568" s="13">
        <f t="shared" si="63"/>
        <v>3555683.830460153</v>
      </c>
      <c r="AF568" s="51"/>
      <c r="AG568" s="4"/>
      <c r="AH568" s="4"/>
      <c r="AI568" s="4">
        <v>3733739.67028</v>
      </c>
      <c r="AJ568" s="4">
        <f t="shared" si="64"/>
        <v>2480020.2554037366</v>
      </c>
      <c r="AK568" s="4"/>
      <c r="AL568" s="4"/>
      <c r="AM568" s="4">
        <v>86933.827991</v>
      </c>
      <c r="AN568" s="4">
        <f t="shared" si="58"/>
        <v>85223.2939315422</v>
      </c>
      <c r="AO568" s="4"/>
      <c r="AP568" s="4"/>
      <c r="AQ568" s="4"/>
      <c r="AR568" s="4"/>
      <c r="AS568" s="4">
        <v>28887.968986</v>
      </c>
      <c r="AT568" s="4">
        <f t="shared" si="60"/>
        <v>28309.240918876858</v>
      </c>
      <c r="AU568" s="4"/>
      <c r="AV568" s="4"/>
      <c r="AW568" s="4"/>
      <c r="AX568" s="4"/>
      <c r="AY568" s="4"/>
      <c r="AZ568" s="4"/>
      <c r="BA568" s="4">
        <v>61199</v>
      </c>
      <c r="BB568" s="4">
        <f>BA568/$BA$680*$BB$680</f>
        <v>61199</v>
      </c>
      <c r="BC568" s="4">
        <v>10136.905544</v>
      </c>
      <c r="BD568" s="4">
        <f t="shared" si="65"/>
        <v>3920897.3728010003</v>
      </c>
      <c r="BG568" s="4">
        <f t="shared" si="66"/>
        <v>2654751.7902541556</v>
      </c>
      <c r="BJ568" s="52"/>
      <c r="BK568" s="4">
        <f t="shared" si="54"/>
        <v>7381077.298724</v>
      </c>
      <c r="BL568" s="4">
        <f t="shared" si="55"/>
        <v>6210435.620714309</v>
      </c>
    </row>
    <row r="569" spans="1:64" ht="12.75">
      <c r="A569" s="3" t="s">
        <v>1202</v>
      </c>
      <c r="B569" s="3" t="s">
        <v>568</v>
      </c>
      <c r="C569" s="3" t="s">
        <v>1351</v>
      </c>
      <c r="D569" s="3"/>
      <c r="E569" s="4"/>
      <c r="F569" s="4">
        <v>3518684.379397</v>
      </c>
      <c r="G569" s="4">
        <f t="shared" si="61"/>
        <v>3615803.0565353464</v>
      </c>
      <c r="H569" s="4"/>
      <c r="I569" s="4"/>
      <c r="J569" s="4">
        <v>56354.540305</v>
      </c>
      <c r="K569" s="4">
        <f t="shared" si="57"/>
        <v>57909.97347690022</v>
      </c>
      <c r="L569" s="4"/>
      <c r="M569" s="4"/>
      <c r="N569" s="4"/>
      <c r="O569" s="4"/>
      <c r="P569" s="4"/>
      <c r="Q569" s="4"/>
      <c r="R569" s="4"/>
      <c r="S569" s="4"/>
      <c r="T569" s="4">
        <v>37448.595571</v>
      </c>
      <c r="U569" s="4">
        <f t="shared" si="59"/>
        <v>38482.20861223779</v>
      </c>
      <c r="V569" s="4"/>
      <c r="W569" s="4"/>
      <c r="X569" s="4"/>
      <c r="Y569" s="4"/>
      <c r="Z569" s="13">
        <f t="shared" si="62"/>
        <v>3612487.515273</v>
      </c>
      <c r="AC569" s="13">
        <f t="shared" si="63"/>
        <v>3712195.2386244843</v>
      </c>
      <c r="AF569" s="51"/>
      <c r="AG569" s="4"/>
      <c r="AH569" s="4"/>
      <c r="AI569" s="4">
        <v>3887367.948621</v>
      </c>
      <c r="AJ569" s="4">
        <f t="shared" si="64"/>
        <v>2582063.0531705962</v>
      </c>
      <c r="AK569" s="4"/>
      <c r="AL569" s="4"/>
      <c r="AM569" s="4">
        <v>81394.873</v>
      </c>
      <c r="AN569" s="4">
        <f t="shared" si="58"/>
        <v>79793.32495191271</v>
      </c>
      <c r="AO569" s="4"/>
      <c r="AP569" s="4"/>
      <c r="AQ569" s="4"/>
      <c r="AR569" s="4"/>
      <c r="AS569" s="4">
        <v>53123.819447</v>
      </c>
      <c r="AT569" s="4">
        <f t="shared" si="60"/>
        <v>52059.561680673105</v>
      </c>
      <c r="AU569" s="4"/>
      <c r="AV569" s="4"/>
      <c r="AW569" s="4"/>
      <c r="AX569" s="4"/>
      <c r="AY569" s="4">
        <v>6301.294118</v>
      </c>
      <c r="AZ569" s="4">
        <f>AY569/$AY$680*$AZ$680</f>
        <v>6301.294117996021</v>
      </c>
      <c r="BA569" s="4">
        <v>55624</v>
      </c>
      <c r="BB569" s="4">
        <f>BA569/$BA$680*$BB$680</f>
        <v>55624</v>
      </c>
      <c r="BC569" s="4">
        <v>10583.104204</v>
      </c>
      <c r="BD569" s="4">
        <f t="shared" si="65"/>
        <v>4094395.0393900005</v>
      </c>
      <c r="BG569" s="4">
        <f t="shared" si="66"/>
        <v>2775841.233921178</v>
      </c>
      <c r="BJ569" s="52"/>
      <c r="BK569" s="4">
        <f t="shared" si="54"/>
        <v>7706882.554663001</v>
      </c>
      <c r="BL569" s="4">
        <f t="shared" si="55"/>
        <v>6488036.472545663</v>
      </c>
    </row>
    <row r="570" spans="1:64" ht="12.75">
      <c r="A570" s="3" t="s">
        <v>1203</v>
      </c>
      <c r="B570" s="3" t="s">
        <v>569</v>
      </c>
      <c r="C570" s="3" t="s">
        <v>1351</v>
      </c>
      <c r="D570" s="3"/>
      <c r="E570" s="4"/>
      <c r="F570" s="4">
        <v>2485680.045099</v>
      </c>
      <c r="G570" s="4">
        <f t="shared" si="61"/>
        <v>2554286.9253246626</v>
      </c>
      <c r="H570" s="4"/>
      <c r="I570" s="4"/>
      <c r="J570" s="4">
        <v>59070.28437</v>
      </c>
      <c r="K570" s="4">
        <f t="shared" si="57"/>
        <v>60700.6743844586</v>
      </c>
      <c r="L570" s="4"/>
      <c r="M570" s="4"/>
      <c r="N570" s="4"/>
      <c r="O570" s="4"/>
      <c r="P570" s="4"/>
      <c r="Q570" s="4"/>
      <c r="R570" s="4"/>
      <c r="S570" s="4"/>
      <c r="T570" s="4">
        <v>35747.793649</v>
      </c>
      <c r="U570" s="4">
        <f t="shared" si="59"/>
        <v>36734.46311277282</v>
      </c>
      <c r="V570" s="4"/>
      <c r="W570" s="4"/>
      <c r="X570" s="4"/>
      <c r="Y570" s="4"/>
      <c r="Z570" s="13">
        <f t="shared" si="62"/>
        <v>2580498.123118</v>
      </c>
      <c r="AC570" s="13">
        <f t="shared" si="63"/>
        <v>2651722.062821894</v>
      </c>
      <c r="AF570" s="51"/>
      <c r="AG570" s="4"/>
      <c r="AH570" s="4"/>
      <c r="AI570" s="4">
        <v>2746126.647341</v>
      </c>
      <c r="AJ570" s="4">
        <f t="shared" si="64"/>
        <v>1824029.072921119</v>
      </c>
      <c r="AK570" s="4"/>
      <c r="AL570" s="4"/>
      <c r="AM570" s="4">
        <v>85317.319036</v>
      </c>
      <c r="AN570" s="4">
        <f t="shared" si="58"/>
        <v>83638.59185412766</v>
      </c>
      <c r="AO570" s="4"/>
      <c r="AP570" s="4"/>
      <c r="AQ570" s="4"/>
      <c r="AR570" s="4"/>
      <c r="AS570" s="4">
        <v>50711.096277</v>
      </c>
      <c r="AT570" s="4">
        <f t="shared" si="60"/>
        <v>49695.173878845024</v>
      </c>
      <c r="AU570" s="4"/>
      <c r="AV570" s="4"/>
      <c r="AW570" s="4"/>
      <c r="AX570" s="4"/>
      <c r="AY570" s="4"/>
      <c r="AZ570" s="4"/>
      <c r="BA570" s="4">
        <v>59305</v>
      </c>
      <c r="BB570" s="4">
        <f>BA570/$BA$680*$BB$680</f>
        <v>59305</v>
      </c>
      <c r="BC570" s="4">
        <v>7559.799285</v>
      </c>
      <c r="BD570" s="4">
        <f t="shared" si="65"/>
        <v>2949019.861939</v>
      </c>
      <c r="BG570" s="4">
        <f t="shared" si="66"/>
        <v>2016667.8386540916</v>
      </c>
      <c r="BJ570" s="52"/>
      <c r="BK570" s="4">
        <f t="shared" si="54"/>
        <v>5529517.985057</v>
      </c>
      <c r="BL570" s="4">
        <f t="shared" si="55"/>
        <v>4668389.901475986</v>
      </c>
    </row>
    <row r="571" spans="1:64" ht="12.75">
      <c r="A571" s="3" t="s">
        <v>1204</v>
      </c>
      <c r="B571" s="3" t="s">
        <v>570</v>
      </c>
      <c r="C571" s="3" t="s">
        <v>1351</v>
      </c>
      <c r="D571" s="3"/>
      <c r="E571" s="4"/>
      <c r="F571" s="4">
        <v>2651536.753038</v>
      </c>
      <c r="G571" s="4">
        <f t="shared" si="61"/>
        <v>2724721.419257732</v>
      </c>
      <c r="H571" s="4"/>
      <c r="I571" s="4"/>
      <c r="J571" s="4">
        <v>56571.620627</v>
      </c>
      <c r="K571" s="4">
        <f t="shared" si="57"/>
        <v>58133.04540014437</v>
      </c>
      <c r="L571" s="4"/>
      <c r="M571" s="4"/>
      <c r="N571" s="4"/>
      <c r="O571" s="4"/>
      <c r="P571" s="4"/>
      <c r="Q571" s="4"/>
      <c r="R571" s="4"/>
      <c r="S571" s="4"/>
      <c r="T571" s="4">
        <v>31778.848552</v>
      </c>
      <c r="U571" s="4">
        <f t="shared" si="59"/>
        <v>32655.971760441615</v>
      </c>
      <c r="V571" s="4"/>
      <c r="W571" s="4"/>
      <c r="X571" s="4"/>
      <c r="Y571" s="4"/>
      <c r="Z571" s="13">
        <f t="shared" si="62"/>
        <v>2739887.2222169996</v>
      </c>
      <c r="AC571" s="13">
        <f t="shared" si="63"/>
        <v>2815510.436418318</v>
      </c>
      <c r="AF571" s="51"/>
      <c r="AG571" s="4"/>
      <c r="AH571" s="4"/>
      <c r="AI571" s="4">
        <v>2929361.624107</v>
      </c>
      <c r="AJ571" s="4">
        <f t="shared" si="64"/>
        <v>1945737.1977524452</v>
      </c>
      <c r="AK571" s="4"/>
      <c r="AL571" s="4"/>
      <c r="AM571" s="4">
        <v>81708.409853</v>
      </c>
      <c r="AN571" s="4">
        <f t="shared" si="58"/>
        <v>80100.69256701827</v>
      </c>
      <c r="AO571" s="4"/>
      <c r="AP571" s="4"/>
      <c r="AQ571" s="4"/>
      <c r="AR571" s="4"/>
      <c r="AS571" s="4">
        <v>45080.831122</v>
      </c>
      <c r="AT571" s="4">
        <f t="shared" si="60"/>
        <v>44177.70282411989</v>
      </c>
      <c r="AU571" s="4"/>
      <c r="AV571" s="4"/>
      <c r="AW571" s="4"/>
      <c r="AX571" s="4"/>
      <c r="AY571" s="4"/>
      <c r="AZ571" s="4"/>
      <c r="BA571" s="4"/>
      <c r="BB571" s="4"/>
      <c r="BC571" s="4">
        <v>8026.743859</v>
      </c>
      <c r="BD571" s="4">
        <f t="shared" si="65"/>
        <v>3064177.6089410004</v>
      </c>
      <c r="BG571" s="4">
        <f t="shared" si="66"/>
        <v>2070015.5931435835</v>
      </c>
      <c r="BJ571" s="52"/>
      <c r="BK571" s="4">
        <f t="shared" si="54"/>
        <v>5804064.831158</v>
      </c>
      <c r="BL571" s="4">
        <f t="shared" si="55"/>
        <v>4885526.029561901</v>
      </c>
    </row>
    <row r="572" spans="1:64" ht="12.75">
      <c r="A572" s="3" t="s">
        <v>1205</v>
      </c>
      <c r="B572" s="3" t="s">
        <v>571</v>
      </c>
      <c r="C572" s="3" t="s">
        <v>1351</v>
      </c>
      <c r="D572" s="3"/>
      <c r="E572" s="4"/>
      <c r="F572" s="4">
        <v>3209820.050923</v>
      </c>
      <c r="G572" s="4">
        <f t="shared" si="61"/>
        <v>3298413.8102903017</v>
      </c>
      <c r="H572" s="4"/>
      <c r="I572" s="4"/>
      <c r="J572" s="4">
        <v>59469.418921</v>
      </c>
      <c r="K572" s="4">
        <f t="shared" si="57"/>
        <v>61110.82538803397</v>
      </c>
      <c r="L572" s="4"/>
      <c r="M572" s="4"/>
      <c r="N572" s="4"/>
      <c r="O572" s="4"/>
      <c r="P572" s="4"/>
      <c r="Q572" s="4"/>
      <c r="R572" s="4"/>
      <c r="S572" s="4"/>
      <c r="T572" s="4">
        <v>54457.836629</v>
      </c>
      <c r="U572" s="4">
        <f t="shared" si="59"/>
        <v>55960.91916865393</v>
      </c>
      <c r="V572" s="4"/>
      <c r="W572" s="4"/>
      <c r="X572" s="4"/>
      <c r="Y572" s="4"/>
      <c r="Z572" s="13">
        <f t="shared" si="62"/>
        <v>3323747.306473</v>
      </c>
      <c r="AC572" s="13">
        <f t="shared" si="63"/>
        <v>3415485.5548469895</v>
      </c>
      <c r="AF572" s="51"/>
      <c r="AG572" s="4"/>
      <c r="AH572" s="4"/>
      <c r="AI572" s="4">
        <v>3546141.182727</v>
      </c>
      <c r="AJ572" s="4">
        <f t="shared" si="64"/>
        <v>2355413.8044725563</v>
      </c>
      <c r="AK572" s="4"/>
      <c r="AL572" s="4"/>
      <c r="AM572" s="4">
        <v>85893.803307</v>
      </c>
      <c r="AN572" s="4">
        <f t="shared" si="58"/>
        <v>84203.73306106302</v>
      </c>
      <c r="AO572" s="4"/>
      <c r="AP572" s="4"/>
      <c r="AQ572" s="4"/>
      <c r="AR572" s="4"/>
      <c r="AS572" s="4">
        <v>77252.784422</v>
      </c>
      <c r="AT572" s="4">
        <f t="shared" si="60"/>
        <v>75705.13825033276</v>
      </c>
      <c r="AU572" s="4"/>
      <c r="AV572" s="4"/>
      <c r="AW572" s="4"/>
      <c r="AX572" s="4"/>
      <c r="AY572" s="4"/>
      <c r="AZ572" s="4"/>
      <c r="BA572" s="4">
        <v>58620</v>
      </c>
      <c r="BB572" s="4">
        <f>BA572/$BA$680*$BB$680</f>
        <v>58620</v>
      </c>
      <c r="BC572" s="4">
        <v>9737.214023</v>
      </c>
      <c r="BD572" s="4">
        <f t="shared" si="65"/>
        <v>3777644.9844790003</v>
      </c>
      <c r="BG572" s="4">
        <f t="shared" si="66"/>
        <v>2573942.675783952</v>
      </c>
      <c r="BJ572" s="52"/>
      <c r="BK572" s="4">
        <f t="shared" si="54"/>
        <v>7101392.290952001</v>
      </c>
      <c r="BL572" s="4">
        <f t="shared" si="55"/>
        <v>5989428.230630942</v>
      </c>
    </row>
    <row r="573" spans="1:64" ht="12.75">
      <c r="A573" s="3" t="s">
        <v>1206</v>
      </c>
      <c r="B573" s="3" t="s">
        <v>572</v>
      </c>
      <c r="C573" s="3" t="s">
        <v>1351</v>
      </c>
      <c r="D573" s="3"/>
      <c r="E573" s="4"/>
      <c r="F573" s="4">
        <v>3177665.245144</v>
      </c>
      <c r="G573" s="4">
        <f t="shared" si="61"/>
        <v>3265371.50456411</v>
      </c>
      <c r="H573" s="4"/>
      <c r="I573" s="4"/>
      <c r="J573" s="4">
        <v>65954.948088</v>
      </c>
      <c r="K573" s="4">
        <f t="shared" si="57"/>
        <v>67775.36066792357</v>
      </c>
      <c r="L573" s="4"/>
      <c r="M573" s="4"/>
      <c r="N573" s="4"/>
      <c r="O573" s="4"/>
      <c r="P573" s="4"/>
      <c r="Q573" s="4"/>
      <c r="R573" s="4"/>
      <c r="S573" s="4"/>
      <c r="T573" s="4">
        <v>31778.848552</v>
      </c>
      <c r="U573" s="4">
        <f t="shared" si="59"/>
        <v>32655.971760441615</v>
      </c>
      <c r="V573" s="4"/>
      <c r="W573" s="4"/>
      <c r="X573" s="4"/>
      <c r="Y573" s="4"/>
      <c r="Z573" s="13">
        <f t="shared" si="62"/>
        <v>3275399.0417839997</v>
      </c>
      <c r="AC573" s="13">
        <f t="shared" si="63"/>
        <v>3365802.836992475</v>
      </c>
      <c r="AF573" s="51"/>
      <c r="AG573" s="4"/>
      <c r="AH573" s="4"/>
      <c r="AI573" s="4">
        <v>3510617.234597</v>
      </c>
      <c r="AJ573" s="4">
        <f t="shared" si="64"/>
        <v>2331818.128636992</v>
      </c>
      <c r="AK573" s="4"/>
      <c r="AL573" s="4"/>
      <c r="AM573" s="4">
        <v>95261.084453</v>
      </c>
      <c r="AN573" s="4">
        <f t="shared" si="58"/>
        <v>93386.70099073474</v>
      </c>
      <c r="AO573" s="4"/>
      <c r="AP573" s="4"/>
      <c r="AQ573" s="4"/>
      <c r="AR573" s="4"/>
      <c r="AS573" s="4">
        <v>45080.831122</v>
      </c>
      <c r="AT573" s="4">
        <f t="shared" si="60"/>
        <v>44177.70282411989</v>
      </c>
      <c r="AU573" s="4"/>
      <c r="AV573" s="4"/>
      <c r="AW573" s="4"/>
      <c r="AX573" s="4"/>
      <c r="AY573" s="4">
        <v>4454.941176</v>
      </c>
      <c r="AZ573" s="4">
        <f>AY573/$AY$680*$AZ$680</f>
        <v>4454.941175997187</v>
      </c>
      <c r="BA573" s="4">
        <v>63513</v>
      </c>
      <c r="BB573" s="4">
        <f>BA573/$BA$680*$BB$680</f>
        <v>63513</v>
      </c>
      <c r="BC573" s="4">
        <v>9595.573472</v>
      </c>
      <c r="BD573" s="4">
        <f t="shared" si="65"/>
        <v>3728522.66482</v>
      </c>
      <c r="BG573" s="4">
        <f t="shared" si="66"/>
        <v>2537350.473627844</v>
      </c>
      <c r="BJ573" s="52"/>
      <c r="BK573" s="4">
        <f t="shared" si="54"/>
        <v>7003921.706604</v>
      </c>
      <c r="BL573" s="4">
        <f t="shared" si="55"/>
        <v>5903153.310620319</v>
      </c>
    </row>
    <row r="574" spans="1:64" ht="12.75">
      <c r="A574" s="3" t="s">
        <v>1207</v>
      </c>
      <c r="B574" s="3" t="s">
        <v>573</v>
      </c>
      <c r="C574" s="3" t="s">
        <v>1351</v>
      </c>
      <c r="D574" s="3"/>
      <c r="E574" s="4"/>
      <c r="F574" s="4">
        <v>2047899.027168</v>
      </c>
      <c r="G574" s="4">
        <f t="shared" si="61"/>
        <v>2104422.7795102163</v>
      </c>
      <c r="H574" s="4"/>
      <c r="I574" s="4"/>
      <c r="J574" s="4">
        <v>55219.857797</v>
      </c>
      <c r="K574" s="4">
        <f t="shared" si="57"/>
        <v>56743.97276804246</v>
      </c>
      <c r="L574" s="4"/>
      <c r="M574" s="4"/>
      <c r="N574" s="4"/>
      <c r="O574" s="4"/>
      <c r="P574" s="4"/>
      <c r="Q574" s="4"/>
      <c r="R574" s="4"/>
      <c r="S574" s="4"/>
      <c r="T574" s="4">
        <v>20364.007684</v>
      </c>
      <c r="U574" s="4">
        <f t="shared" si="59"/>
        <v>20926.071590352443</v>
      </c>
      <c r="V574" s="4"/>
      <c r="W574" s="4"/>
      <c r="X574" s="4"/>
      <c r="Y574" s="4"/>
      <c r="Z574" s="13">
        <f t="shared" si="62"/>
        <v>2123482.8926489996</v>
      </c>
      <c r="AC574" s="13">
        <f t="shared" si="63"/>
        <v>2182092.823868611</v>
      </c>
      <c r="AF574" s="51"/>
      <c r="AG574" s="4"/>
      <c r="AH574" s="4"/>
      <c r="AI574" s="4">
        <v>2262475.454416</v>
      </c>
      <c r="AJ574" s="4">
        <f t="shared" si="64"/>
        <v>1502778.8356451413</v>
      </c>
      <c r="AK574" s="4"/>
      <c r="AL574" s="4"/>
      <c r="AM574" s="4">
        <v>79756.010574</v>
      </c>
      <c r="AN574" s="4">
        <f t="shared" si="58"/>
        <v>78186.70923658015</v>
      </c>
      <c r="AO574" s="4"/>
      <c r="AP574" s="4"/>
      <c r="AQ574" s="4"/>
      <c r="AR574" s="4"/>
      <c r="AS574" s="4">
        <v>28887.968986</v>
      </c>
      <c r="AT574" s="4">
        <f t="shared" si="60"/>
        <v>28309.240918876858</v>
      </c>
      <c r="AU574" s="4"/>
      <c r="AV574" s="4"/>
      <c r="AW574" s="4"/>
      <c r="AX574" s="4"/>
      <c r="AY574" s="4"/>
      <c r="AZ574" s="4"/>
      <c r="BA574" s="4"/>
      <c r="BB574" s="4"/>
      <c r="BC574" s="4">
        <v>6220.932428</v>
      </c>
      <c r="BD574" s="4">
        <f t="shared" si="65"/>
        <v>2377340.3664039997</v>
      </c>
      <c r="BG574" s="4">
        <f t="shared" si="66"/>
        <v>1609274.7858005983</v>
      </c>
      <c r="BJ574" s="52"/>
      <c r="BK574" s="4">
        <f t="shared" si="54"/>
        <v>4500823.259052999</v>
      </c>
      <c r="BL574" s="4">
        <f t="shared" si="55"/>
        <v>3791367.6096692095</v>
      </c>
    </row>
    <row r="575" spans="1:64" ht="12.75">
      <c r="A575" s="3" t="s">
        <v>1208</v>
      </c>
      <c r="B575" s="3" t="s">
        <v>574</v>
      </c>
      <c r="C575" s="3" t="s">
        <v>1351</v>
      </c>
      <c r="D575" s="3"/>
      <c r="E575" s="4"/>
      <c r="F575" s="4">
        <v>3296472.983289</v>
      </c>
      <c r="G575" s="4">
        <f t="shared" si="61"/>
        <v>3387458.437180204</v>
      </c>
      <c r="H575" s="4"/>
      <c r="I575" s="4"/>
      <c r="J575" s="4">
        <v>63297.445085</v>
      </c>
      <c r="K575" s="4">
        <f t="shared" si="57"/>
        <v>65044.508325138006</v>
      </c>
      <c r="L575" s="4"/>
      <c r="M575" s="4"/>
      <c r="N575" s="4"/>
      <c r="O575" s="4"/>
      <c r="P575" s="4"/>
      <c r="Q575" s="4"/>
      <c r="R575" s="4"/>
      <c r="S575" s="4"/>
      <c r="T575" s="4">
        <v>41296.171183</v>
      </c>
      <c r="U575" s="4">
        <f t="shared" si="59"/>
        <v>42435.980578709125</v>
      </c>
      <c r="V575" s="4"/>
      <c r="W575" s="4"/>
      <c r="X575" s="4"/>
      <c r="Y575" s="4"/>
      <c r="Z575" s="13">
        <f t="shared" si="62"/>
        <v>3401066.5995569997</v>
      </c>
      <c r="AC575" s="13">
        <f t="shared" si="63"/>
        <v>3494938.926084051</v>
      </c>
      <c r="AF575" s="51"/>
      <c r="AG575" s="4"/>
      <c r="AH575" s="4"/>
      <c r="AI575" s="4">
        <v>3641873.506407</v>
      </c>
      <c r="AJ575" s="4">
        <f t="shared" si="64"/>
        <v>2419001.018041054</v>
      </c>
      <c r="AK575" s="4"/>
      <c r="AL575" s="4"/>
      <c r="AM575" s="4">
        <v>91422.75806</v>
      </c>
      <c r="AN575" s="4">
        <f t="shared" si="58"/>
        <v>89623.89857014305</v>
      </c>
      <c r="AO575" s="4"/>
      <c r="AP575" s="4"/>
      <c r="AQ575" s="4"/>
      <c r="AR575" s="4"/>
      <c r="AS575" s="4">
        <v>58581.912307</v>
      </c>
      <c r="AT575" s="4">
        <f t="shared" si="60"/>
        <v>57408.309659675164</v>
      </c>
      <c r="AU575" s="4"/>
      <c r="AV575" s="4"/>
      <c r="AW575" s="4"/>
      <c r="AX575" s="4"/>
      <c r="AY575" s="4"/>
      <c r="AZ575" s="4"/>
      <c r="BA575" s="4">
        <v>63031</v>
      </c>
      <c r="BB575" s="4">
        <f>BA575/$BA$680*$BB$680</f>
        <v>63031</v>
      </c>
      <c r="BC575" s="4">
        <v>9963.727785</v>
      </c>
      <c r="BD575" s="4">
        <f t="shared" si="65"/>
        <v>3864872.904559</v>
      </c>
      <c r="BG575" s="4">
        <f t="shared" si="66"/>
        <v>2629064.226270872</v>
      </c>
      <c r="BJ575" s="52"/>
      <c r="BK575" s="4">
        <f t="shared" si="54"/>
        <v>7265939.504116</v>
      </c>
      <c r="BL575" s="4">
        <f t="shared" si="55"/>
        <v>6124003.152354923</v>
      </c>
    </row>
    <row r="576" spans="1:64" ht="12.75">
      <c r="A576" s="3" t="s">
        <v>1209</v>
      </c>
      <c r="B576" s="3" t="s">
        <v>575</v>
      </c>
      <c r="C576" s="3" t="s">
        <v>1351</v>
      </c>
      <c r="D576" s="3"/>
      <c r="E576" s="4"/>
      <c r="F576" s="4">
        <v>5059431.68328</v>
      </c>
      <c r="G576" s="4">
        <f t="shared" si="61"/>
        <v>5199076.294495797</v>
      </c>
      <c r="H576" s="4"/>
      <c r="I576" s="4"/>
      <c r="J576" s="4">
        <v>125797.435629</v>
      </c>
      <c r="K576" s="4">
        <f t="shared" si="57"/>
        <v>129269.55168670064</v>
      </c>
      <c r="L576" s="4"/>
      <c r="M576" s="4"/>
      <c r="N576" s="4"/>
      <c r="O576" s="4"/>
      <c r="P576" s="4"/>
      <c r="Q576" s="4"/>
      <c r="R576" s="4"/>
      <c r="S576" s="4"/>
      <c r="T576" s="4">
        <v>389783.398283</v>
      </c>
      <c r="U576" s="4">
        <f t="shared" si="59"/>
        <v>400541.75110185135</v>
      </c>
      <c r="V576" s="4"/>
      <c r="W576" s="4"/>
      <c r="X576" s="4"/>
      <c r="Y576" s="4"/>
      <c r="Z576" s="13">
        <f t="shared" si="62"/>
        <v>5575012.5171920005</v>
      </c>
      <c r="AC576" s="13">
        <f t="shared" si="63"/>
        <v>5728887.597284349</v>
      </c>
      <c r="AF576" s="51"/>
      <c r="AG576" s="4"/>
      <c r="AH576" s="4"/>
      <c r="AI576" s="4">
        <v>5589552.924661</v>
      </c>
      <c r="AJ576" s="4">
        <f t="shared" si="64"/>
        <v>3712686.3937921315</v>
      </c>
      <c r="AK576" s="4"/>
      <c r="AL576" s="4"/>
      <c r="AM576" s="4">
        <v>181693.724078</v>
      </c>
      <c r="AN576" s="4">
        <f t="shared" si="58"/>
        <v>178118.66807727586</v>
      </c>
      <c r="AO576" s="4"/>
      <c r="AP576" s="4"/>
      <c r="AQ576" s="4"/>
      <c r="AR576" s="4"/>
      <c r="AS576" s="4">
        <v>552938.836771</v>
      </c>
      <c r="AT576" s="4">
        <f t="shared" si="60"/>
        <v>541861.5185837338</v>
      </c>
      <c r="AU576" s="4"/>
      <c r="AV576" s="4"/>
      <c r="AW576" s="4"/>
      <c r="AX576" s="4"/>
      <c r="AY576" s="4"/>
      <c r="AZ576" s="4"/>
      <c r="BA576" s="4"/>
      <c r="BB576" s="4"/>
      <c r="BC576" s="4">
        <v>16332.496143</v>
      </c>
      <c r="BD576" s="4">
        <f t="shared" si="65"/>
        <v>6340517.981653</v>
      </c>
      <c r="BG576" s="4">
        <f t="shared" si="66"/>
        <v>4432666.580453141</v>
      </c>
      <c r="BJ576" s="52"/>
      <c r="BK576" s="4">
        <f t="shared" si="54"/>
        <v>11915530.498845</v>
      </c>
      <c r="BL576" s="4">
        <f t="shared" si="55"/>
        <v>10161554.17773749</v>
      </c>
    </row>
    <row r="577" spans="1:64" ht="12.75">
      <c r="A577" s="3" t="s">
        <v>1210</v>
      </c>
      <c r="B577" s="3" t="s">
        <v>576</v>
      </c>
      <c r="C577" s="3" t="s">
        <v>1351</v>
      </c>
      <c r="D577" s="3"/>
      <c r="E577" s="4"/>
      <c r="F577" s="4">
        <v>2229814.578823</v>
      </c>
      <c r="G577" s="4">
        <f t="shared" si="61"/>
        <v>2291359.354883932</v>
      </c>
      <c r="H577" s="4"/>
      <c r="I577" s="4"/>
      <c r="J577" s="4">
        <v>69743.060797</v>
      </c>
      <c r="K577" s="4">
        <f t="shared" si="57"/>
        <v>71668.02850477282</v>
      </c>
      <c r="L577" s="4"/>
      <c r="M577" s="4"/>
      <c r="N577" s="4"/>
      <c r="O577" s="4"/>
      <c r="P577" s="4"/>
      <c r="Q577" s="4"/>
      <c r="R577" s="4"/>
      <c r="S577" s="4"/>
      <c r="T577" s="4">
        <v>20364.007684</v>
      </c>
      <c r="U577" s="4">
        <f t="shared" si="59"/>
        <v>20926.071590352443</v>
      </c>
      <c r="V577" s="4"/>
      <c r="W577" s="4"/>
      <c r="X577" s="4"/>
      <c r="Y577" s="4"/>
      <c r="Z577" s="13">
        <f t="shared" si="62"/>
        <v>2319921.647304</v>
      </c>
      <c r="AC577" s="13">
        <f t="shared" si="63"/>
        <v>2383953.4549790574</v>
      </c>
      <c r="AF577" s="51"/>
      <c r="AG577" s="4"/>
      <c r="AH577" s="4"/>
      <c r="AI577" s="4">
        <v>2463451.901466</v>
      </c>
      <c r="AJ577" s="4">
        <f t="shared" si="64"/>
        <v>1636271.1793964931</v>
      </c>
      <c r="AK577" s="4"/>
      <c r="AL577" s="4"/>
      <c r="AM577" s="4">
        <v>100732.390779</v>
      </c>
      <c r="AN577" s="4">
        <f t="shared" si="58"/>
        <v>98750.35237921929</v>
      </c>
      <c r="AO577" s="4"/>
      <c r="AP577" s="4"/>
      <c r="AQ577" s="4"/>
      <c r="AR577" s="4"/>
      <c r="AS577" s="4">
        <v>28887.968986</v>
      </c>
      <c r="AT577" s="4">
        <f t="shared" si="60"/>
        <v>28309.240918876858</v>
      </c>
      <c r="AU577" s="4"/>
      <c r="AV577" s="4"/>
      <c r="AW577" s="4"/>
      <c r="AX577" s="4"/>
      <c r="AY577" s="4">
        <v>4952.294118</v>
      </c>
      <c r="AZ577" s="4">
        <f>AY577/$AY$680*$AZ$680</f>
        <v>4952.294117996872</v>
      </c>
      <c r="BA577" s="4">
        <v>67536</v>
      </c>
      <c r="BB577" s="4">
        <f>BA577/$BA$680*$BB$680</f>
        <v>67536</v>
      </c>
      <c r="BC577" s="4">
        <v>6796.417271</v>
      </c>
      <c r="BD577" s="4">
        <f t="shared" si="65"/>
        <v>2672356.9726199997</v>
      </c>
      <c r="BG577" s="4">
        <f t="shared" si="66"/>
        <v>1835819.0668125863</v>
      </c>
      <c r="BJ577" s="52"/>
      <c r="BK577" s="4">
        <f t="shared" si="54"/>
        <v>4992278.6199239995</v>
      </c>
      <c r="BL577" s="4">
        <f t="shared" si="55"/>
        <v>4219772.521791643</v>
      </c>
    </row>
    <row r="578" spans="1:64" ht="12.75">
      <c r="A578" s="3" t="s">
        <v>1211</v>
      </c>
      <c r="B578" s="3" t="s">
        <v>577</v>
      </c>
      <c r="C578" s="3" t="s">
        <v>1351</v>
      </c>
      <c r="D578" s="3"/>
      <c r="E578" s="4"/>
      <c r="F578" s="4">
        <v>2018617.421844</v>
      </c>
      <c r="G578" s="4">
        <f t="shared" si="61"/>
        <v>2074332.9770116687</v>
      </c>
      <c r="H578" s="4"/>
      <c r="I578" s="4"/>
      <c r="J578" s="4">
        <v>57536.874591</v>
      </c>
      <c r="K578" s="4">
        <f t="shared" si="57"/>
        <v>59124.94119329936</v>
      </c>
      <c r="L578" s="4"/>
      <c r="M578" s="4"/>
      <c r="N578" s="4"/>
      <c r="O578" s="4"/>
      <c r="P578" s="4"/>
      <c r="Q578" s="4"/>
      <c r="R578" s="4"/>
      <c r="S578" s="4"/>
      <c r="T578" s="4">
        <v>34613.925701</v>
      </c>
      <c r="U578" s="4">
        <f t="shared" si="59"/>
        <v>35569.29944646284</v>
      </c>
      <c r="V578" s="4"/>
      <c r="W578" s="4"/>
      <c r="X578" s="4"/>
      <c r="Y578" s="4"/>
      <c r="Z578" s="13">
        <f t="shared" si="62"/>
        <v>2110768.2221359997</v>
      </c>
      <c r="AC578" s="13">
        <f t="shared" si="63"/>
        <v>2169027.2176514305</v>
      </c>
      <c r="AF578" s="51"/>
      <c r="AG578" s="4"/>
      <c r="AH578" s="4"/>
      <c r="AI578" s="4">
        <v>2230125.757272</v>
      </c>
      <c r="AJ578" s="4">
        <f t="shared" si="64"/>
        <v>1481291.557136707</v>
      </c>
      <c r="AK578" s="4"/>
      <c r="AL578" s="4"/>
      <c r="AM578" s="4">
        <v>83102.560589</v>
      </c>
      <c r="AN578" s="4">
        <f t="shared" si="58"/>
        <v>81467.41160728995</v>
      </c>
      <c r="AO578" s="4"/>
      <c r="AP578" s="4"/>
      <c r="AQ578" s="4"/>
      <c r="AR578" s="4"/>
      <c r="AS578" s="4">
        <v>49102.614164</v>
      </c>
      <c r="AT578" s="4">
        <f t="shared" si="60"/>
        <v>48118.91534461963</v>
      </c>
      <c r="AU578" s="4"/>
      <c r="AV578" s="4"/>
      <c r="AW578" s="4"/>
      <c r="AX578" s="4"/>
      <c r="AY578" s="4">
        <v>1067.352941</v>
      </c>
      <c r="AZ578" s="4">
        <f>AY578/$AY$680*$AZ$680</f>
        <v>1067.3529409993262</v>
      </c>
      <c r="BA578" s="4">
        <v>58155</v>
      </c>
      <c r="BB578" s="4">
        <f>BA578/$BA$680*$BB$680</f>
        <v>58155</v>
      </c>
      <c r="BC578" s="4">
        <v>6183.683667</v>
      </c>
      <c r="BD578" s="4">
        <f t="shared" si="65"/>
        <v>2427736.968633</v>
      </c>
      <c r="BG578" s="4">
        <f t="shared" si="66"/>
        <v>1670100.237029616</v>
      </c>
      <c r="BJ578" s="52"/>
      <c r="BK578" s="4">
        <f t="shared" si="54"/>
        <v>4538505.190769</v>
      </c>
      <c r="BL578" s="4">
        <f t="shared" si="55"/>
        <v>3839127.4546810463</v>
      </c>
    </row>
    <row r="579" spans="1:64" ht="12.75">
      <c r="A579" s="3" t="s">
        <v>1212</v>
      </c>
      <c r="B579" s="3" t="s">
        <v>578</v>
      </c>
      <c r="C579" s="3" t="s">
        <v>1351</v>
      </c>
      <c r="D579" s="3"/>
      <c r="E579" s="4"/>
      <c r="F579" s="4">
        <v>1821745.02562</v>
      </c>
      <c r="G579" s="4">
        <f t="shared" si="61"/>
        <v>1872026.7354566455</v>
      </c>
      <c r="H579" s="4"/>
      <c r="I579" s="4"/>
      <c r="J579" s="4">
        <v>35090.443481</v>
      </c>
      <c r="K579" s="4">
        <f t="shared" si="57"/>
        <v>36058.96952187686</v>
      </c>
      <c r="L579" s="4"/>
      <c r="M579" s="4"/>
      <c r="N579" s="4"/>
      <c r="O579" s="4"/>
      <c r="P579" s="4"/>
      <c r="Q579" s="4"/>
      <c r="R579" s="4"/>
      <c r="S579" s="4"/>
      <c r="T579" s="4">
        <v>54457.836629</v>
      </c>
      <c r="U579" s="4">
        <f t="shared" si="59"/>
        <v>55960.91916865393</v>
      </c>
      <c r="V579" s="4"/>
      <c r="W579" s="4"/>
      <c r="X579" s="4"/>
      <c r="Y579" s="4"/>
      <c r="Z579" s="13">
        <f t="shared" si="62"/>
        <v>1911293.30573</v>
      </c>
      <c r="AC579" s="13">
        <f t="shared" si="63"/>
        <v>1964046.6241471763</v>
      </c>
      <c r="AF579" s="51"/>
      <c r="AG579" s="4"/>
      <c r="AH579" s="4"/>
      <c r="AI579" s="4">
        <v>2012625.305248</v>
      </c>
      <c r="AJ579" s="4">
        <f t="shared" si="64"/>
        <v>1336823.6578686957</v>
      </c>
      <c r="AK579" s="4"/>
      <c r="AL579" s="4"/>
      <c r="AM579" s="4">
        <v>50682.379365</v>
      </c>
      <c r="AN579" s="4">
        <f t="shared" si="58"/>
        <v>49685.13884170027</v>
      </c>
      <c r="AO579" s="4"/>
      <c r="AP579" s="4"/>
      <c r="AQ579" s="4"/>
      <c r="AR579" s="4"/>
      <c r="AS579" s="4">
        <v>77252.784422</v>
      </c>
      <c r="AT579" s="4">
        <f t="shared" si="60"/>
        <v>75705.13825033276</v>
      </c>
      <c r="AU579" s="4"/>
      <c r="AV579" s="4"/>
      <c r="AW579" s="4"/>
      <c r="AX579" s="4"/>
      <c r="AY579" s="4">
        <v>14890.411765</v>
      </c>
      <c r="AZ579" s="4">
        <f>AY579/$AY$680*$AZ$680</f>
        <v>14890.411764990597</v>
      </c>
      <c r="BA579" s="4">
        <v>35317</v>
      </c>
      <c r="BB579" s="4">
        <f>BA579/$BA$680*$BB$680</f>
        <v>35317</v>
      </c>
      <c r="BC579" s="4">
        <v>5599.304118</v>
      </c>
      <c r="BD579" s="4">
        <f t="shared" si="65"/>
        <v>2196367.184918</v>
      </c>
      <c r="BG579" s="4">
        <f t="shared" si="66"/>
        <v>1512421.3467257193</v>
      </c>
      <c r="BJ579" s="52"/>
      <c r="BK579" s="4">
        <f aca="true" t="shared" si="68" ref="BK579:BK642">Z579+BD579</f>
        <v>4107660.4906479996</v>
      </c>
      <c r="BL579" s="4">
        <f aca="true" t="shared" si="69" ref="BL579:BL642">AC579+BG579</f>
        <v>3476467.970872896</v>
      </c>
    </row>
    <row r="580" spans="1:64" ht="12.75">
      <c r="A580" s="3" t="s">
        <v>1213</v>
      </c>
      <c r="B580" s="3" t="s">
        <v>579</v>
      </c>
      <c r="C580" s="3" t="s">
        <v>1351</v>
      </c>
      <c r="D580" s="3"/>
      <c r="E580" s="4"/>
      <c r="F580" s="4">
        <v>2444485.498939</v>
      </c>
      <c r="G580" s="4">
        <f t="shared" si="61"/>
        <v>2511955.374705894</v>
      </c>
      <c r="H580" s="4"/>
      <c r="I580" s="4"/>
      <c r="J580" s="4">
        <v>61175.515484</v>
      </c>
      <c r="K580" s="4">
        <f t="shared" si="57"/>
        <v>62864.011665087055</v>
      </c>
      <c r="L580" s="4"/>
      <c r="M580" s="4"/>
      <c r="N580" s="4"/>
      <c r="O580" s="4"/>
      <c r="P580" s="4"/>
      <c r="Q580" s="4"/>
      <c r="R580" s="4"/>
      <c r="S580" s="4"/>
      <c r="T580" s="4">
        <v>82806.571727</v>
      </c>
      <c r="U580" s="4">
        <f t="shared" si="59"/>
        <v>85092.10343071763</v>
      </c>
      <c r="V580" s="4"/>
      <c r="W580" s="4"/>
      <c r="X580" s="4"/>
      <c r="Y580" s="4"/>
      <c r="Z580" s="13">
        <f t="shared" si="62"/>
        <v>2588467.5861500003</v>
      </c>
      <c r="AC580" s="13">
        <f t="shared" si="63"/>
        <v>2659911.489801699</v>
      </c>
      <c r="AF580" s="51"/>
      <c r="AG580" s="4"/>
      <c r="AH580" s="4"/>
      <c r="AI580" s="4">
        <v>2700615.785571</v>
      </c>
      <c r="AJ580" s="4">
        <f t="shared" si="64"/>
        <v>1793799.9008315674</v>
      </c>
      <c r="AK580" s="4"/>
      <c r="AL580" s="4"/>
      <c r="AM580" s="4">
        <v>88357.979438</v>
      </c>
      <c r="AN580" s="4">
        <f t="shared" si="58"/>
        <v>86619.42338052121</v>
      </c>
      <c r="AO580" s="4"/>
      <c r="AP580" s="4"/>
      <c r="AQ580" s="4"/>
      <c r="AR580" s="4"/>
      <c r="AS580" s="4">
        <v>117467.726048</v>
      </c>
      <c r="AT580" s="4">
        <f t="shared" si="60"/>
        <v>115114.43253407883</v>
      </c>
      <c r="AU580" s="4"/>
      <c r="AV580" s="4"/>
      <c r="AW580" s="4"/>
      <c r="AX580" s="4"/>
      <c r="AY580" s="4">
        <v>28532.411765</v>
      </c>
      <c r="AZ580" s="4">
        <f>AY580/$AY$680*$AZ$680</f>
        <v>28532.411764981982</v>
      </c>
      <c r="BA580" s="4">
        <v>59854</v>
      </c>
      <c r="BB580" s="4">
        <f>BA580/$BA$680*$BB$680</f>
        <v>59854</v>
      </c>
      <c r="BC580" s="4">
        <v>7583.146537</v>
      </c>
      <c r="BD580" s="4">
        <f t="shared" si="65"/>
        <v>3002411.049359</v>
      </c>
      <c r="BG580" s="4">
        <f t="shared" si="66"/>
        <v>2083920.1685111492</v>
      </c>
      <c r="BJ580" s="52"/>
      <c r="BK580" s="4">
        <f t="shared" si="68"/>
        <v>5590878.635509</v>
      </c>
      <c r="BL580" s="4">
        <f t="shared" si="69"/>
        <v>4743831.658312848</v>
      </c>
    </row>
    <row r="581" spans="1:64" ht="12.75">
      <c r="A581" s="3" t="s">
        <v>1214</v>
      </c>
      <c r="B581" s="3" t="s">
        <v>580</v>
      </c>
      <c r="C581" s="3" t="s">
        <v>1351</v>
      </c>
      <c r="D581" s="3"/>
      <c r="E581" s="4"/>
      <c r="F581" s="4">
        <v>3062009.780003</v>
      </c>
      <c r="G581" s="4">
        <f t="shared" si="61"/>
        <v>3146523.850364017</v>
      </c>
      <c r="H581" s="4"/>
      <c r="I581" s="4"/>
      <c r="J581" s="4">
        <v>53389.540786</v>
      </c>
      <c r="K581" s="4">
        <f t="shared" si="57"/>
        <v>54863.13745312951</v>
      </c>
      <c r="L581" s="4"/>
      <c r="M581" s="4"/>
      <c r="N581" s="4"/>
      <c r="O581" s="4"/>
      <c r="P581" s="4"/>
      <c r="Q581" s="4"/>
      <c r="R581" s="4"/>
      <c r="S581" s="4"/>
      <c r="T581" s="4">
        <v>48788.08961</v>
      </c>
      <c r="U581" s="4">
        <f t="shared" si="59"/>
        <v>50134.682316857754</v>
      </c>
      <c r="V581" s="4"/>
      <c r="W581" s="4"/>
      <c r="X581" s="4"/>
      <c r="Y581" s="4"/>
      <c r="Z581" s="13">
        <f t="shared" si="62"/>
        <v>3164187.410399</v>
      </c>
      <c r="AC581" s="13">
        <f t="shared" si="63"/>
        <v>3251521.670134004</v>
      </c>
      <c r="AF581" s="51"/>
      <c r="AG581" s="4"/>
      <c r="AH581" s="4"/>
      <c r="AI581" s="4">
        <v>3382843.527212</v>
      </c>
      <c r="AJ581" s="4">
        <f t="shared" si="64"/>
        <v>2246948.4241567478</v>
      </c>
      <c r="AK581" s="4"/>
      <c r="AL581" s="4"/>
      <c r="AM581" s="4">
        <v>77112.418419</v>
      </c>
      <c r="AN581" s="4">
        <f t="shared" si="58"/>
        <v>75595.13313246555</v>
      </c>
      <c r="AO581" s="4"/>
      <c r="AP581" s="4"/>
      <c r="AQ581" s="4"/>
      <c r="AR581" s="4"/>
      <c r="AS581" s="4">
        <v>69209.796097</v>
      </c>
      <c r="AT581" s="4">
        <f t="shared" si="60"/>
        <v>67823.27939377955</v>
      </c>
      <c r="AU581" s="4"/>
      <c r="AV581" s="4"/>
      <c r="AW581" s="4"/>
      <c r="AX581" s="4"/>
      <c r="AY581" s="4"/>
      <c r="AZ581" s="4"/>
      <c r="BA581" s="4"/>
      <c r="BB581" s="4"/>
      <c r="BC581" s="4">
        <v>9269.769084</v>
      </c>
      <c r="BD581" s="4">
        <f t="shared" si="65"/>
        <v>3538435.5108120004</v>
      </c>
      <c r="BG581" s="4">
        <f t="shared" si="66"/>
        <v>2390366.836682993</v>
      </c>
      <c r="BJ581" s="52"/>
      <c r="BK581" s="4">
        <f t="shared" si="68"/>
        <v>6702622.9212110005</v>
      </c>
      <c r="BL581" s="4">
        <f t="shared" si="69"/>
        <v>5641888.506816997</v>
      </c>
    </row>
    <row r="582" spans="1:64" ht="12.75">
      <c r="A582" s="3" t="s">
        <v>1215</v>
      </c>
      <c r="B582" s="3" t="s">
        <v>581</v>
      </c>
      <c r="C582" s="3" t="s">
        <v>1351</v>
      </c>
      <c r="D582" s="3"/>
      <c r="E582" s="4"/>
      <c r="F582" s="4">
        <v>2305989.650784</v>
      </c>
      <c r="G582" s="4">
        <f t="shared" si="61"/>
        <v>2369636.9235232607</v>
      </c>
      <c r="H582" s="4"/>
      <c r="I582" s="4"/>
      <c r="J582" s="4">
        <v>56074.73884</v>
      </c>
      <c r="K582" s="4">
        <f t="shared" si="57"/>
        <v>57622.44925384288</v>
      </c>
      <c r="L582" s="4"/>
      <c r="M582" s="4"/>
      <c r="N582" s="4"/>
      <c r="O582" s="4"/>
      <c r="P582" s="4"/>
      <c r="Q582" s="4"/>
      <c r="R582" s="4"/>
      <c r="S582" s="4"/>
      <c r="T582" s="4">
        <v>49800.588072</v>
      </c>
      <c r="U582" s="4">
        <f t="shared" si="59"/>
        <v>51175.12659628025</v>
      </c>
      <c r="V582" s="4"/>
      <c r="W582" s="4"/>
      <c r="X582" s="4"/>
      <c r="Y582" s="4"/>
      <c r="Z582" s="13">
        <f t="shared" si="62"/>
        <v>2411864.9776959997</v>
      </c>
      <c r="AC582" s="13">
        <f t="shared" si="63"/>
        <v>2478434.499373384</v>
      </c>
      <c r="AF582" s="51"/>
      <c r="AG582" s="4"/>
      <c r="AH582" s="4"/>
      <c r="AI582" s="4">
        <v>2547608.506975</v>
      </c>
      <c r="AJ582" s="4">
        <f t="shared" si="64"/>
        <v>1692169.5827987555</v>
      </c>
      <c r="AK582" s="4"/>
      <c r="AL582" s="4"/>
      <c r="AM582" s="4">
        <v>80990.745761</v>
      </c>
      <c r="AN582" s="4">
        <f t="shared" si="58"/>
        <v>79397.14943231399</v>
      </c>
      <c r="AO582" s="4"/>
      <c r="AP582" s="4"/>
      <c r="AQ582" s="4"/>
      <c r="AR582" s="4"/>
      <c r="AS582" s="4">
        <v>70646.105915</v>
      </c>
      <c r="AT582" s="4">
        <f t="shared" si="60"/>
        <v>69230.81485228185</v>
      </c>
      <c r="AU582" s="4"/>
      <c r="AV582" s="4"/>
      <c r="AW582" s="4"/>
      <c r="AX582" s="4"/>
      <c r="AY582" s="4">
        <v>3254.588235</v>
      </c>
      <c r="AZ582" s="4">
        <f>AY582/$AY$680*$AZ$680</f>
        <v>3254.5882349979447</v>
      </c>
      <c r="BA582" s="4">
        <v>56747</v>
      </c>
      <c r="BB582" s="4">
        <f>BA582/$BA$680*$BB$680</f>
        <v>56747</v>
      </c>
      <c r="BC582" s="4">
        <v>7065.773453</v>
      </c>
      <c r="BD582" s="4">
        <f t="shared" si="65"/>
        <v>2766312.720339</v>
      </c>
      <c r="BG582" s="4">
        <f t="shared" si="66"/>
        <v>1900799.1353183496</v>
      </c>
      <c r="BJ582" s="52"/>
      <c r="BK582" s="4">
        <f t="shared" si="68"/>
        <v>5178177.698035</v>
      </c>
      <c r="BL582" s="4">
        <f t="shared" si="69"/>
        <v>4379233.634691734</v>
      </c>
    </row>
    <row r="583" spans="1:64" ht="12.75">
      <c r="A583" s="3" t="s">
        <v>1216</v>
      </c>
      <c r="B583" s="3" t="s">
        <v>582</v>
      </c>
      <c r="C583" s="3" t="s">
        <v>1351</v>
      </c>
      <c r="D583" s="3"/>
      <c r="E583" s="4"/>
      <c r="F583" s="4">
        <v>1030804.22854</v>
      </c>
      <c r="G583" s="4">
        <f t="shared" si="61"/>
        <v>1059255.3006653078</v>
      </c>
      <c r="H583" s="4"/>
      <c r="I583" s="4"/>
      <c r="J583" s="4">
        <v>19962.022173</v>
      </c>
      <c r="K583" s="4">
        <f t="shared" si="57"/>
        <v>20512.990937859875</v>
      </c>
      <c r="L583" s="4"/>
      <c r="M583" s="4"/>
      <c r="N583" s="4"/>
      <c r="O583" s="4"/>
      <c r="P583" s="4"/>
      <c r="Q583" s="4"/>
      <c r="R583" s="4"/>
      <c r="S583" s="4"/>
      <c r="T583" s="4">
        <v>20364.007684</v>
      </c>
      <c r="U583" s="4">
        <f t="shared" si="59"/>
        <v>20926.071590352443</v>
      </c>
      <c r="V583" s="4"/>
      <c r="W583" s="4"/>
      <c r="X583" s="4"/>
      <c r="Y583" s="4"/>
      <c r="Z583" s="13">
        <f t="shared" si="62"/>
        <v>1071130.2583970001</v>
      </c>
      <c r="AC583" s="13">
        <f t="shared" si="63"/>
        <v>1100694.36319352</v>
      </c>
      <c r="AF583" s="51"/>
      <c r="AG583" s="4"/>
      <c r="AH583" s="4"/>
      <c r="AI583" s="4">
        <v>1138810.671054</v>
      </c>
      <c r="AJ583" s="4">
        <f t="shared" si="64"/>
        <v>756419.5098454852</v>
      </c>
      <c r="AK583" s="4"/>
      <c r="AL583" s="4"/>
      <c r="AM583" s="4">
        <v>28831.860765</v>
      </c>
      <c r="AN583" s="4">
        <f t="shared" si="58"/>
        <v>28264.557093048694</v>
      </c>
      <c r="AO583" s="4"/>
      <c r="AP583" s="4"/>
      <c r="AQ583" s="4"/>
      <c r="AR583" s="4"/>
      <c r="AS583" s="4">
        <v>28887.968986</v>
      </c>
      <c r="AT583" s="4">
        <f t="shared" si="60"/>
        <v>28309.240918876858</v>
      </c>
      <c r="AU583" s="4"/>
      <c r="AV583" s="4"/>
      <c r="AW583" s="4"/>
      <c r="AX583" s="4"/>
      <c r="AY583" s="4">
        <v>25069.941176</v>
      </c>
      <c r="AZ583" s="4">
        <f>AY583/$AY$680*$AZ$680</f>
        <v>25069.941175984168</v>
      </c>
      <c r="BA583" s="4"/>
      <c r="BB583" s="4"/>
      <c r="BC583" s="4">
        <v>3137.971576</v>
      </c>
      <c r="BD583" s="4">
        <f t="shared" si="65"/>
        <v>1224738.4135570002</v>
      </c>
      <c r="BG583" s="4">
        <f t="shared" si="66"/>
        <v>838063.249033395</v>
      </c>
      <c r="BJ583" s="52"/>
      <c r="BK583" s="4">
        <f t="shared" si="68"/>
        <v>2295868.6719540004</v>
      </c>
      <c r="BL583" s="4">
        <f t="shared" si="69"/>
        <v>1938757.612226915</v>
      </c>
    </row>
    <row r="584" spans="1:64" ht="12.75">
      <c r="A584" s="3" t="s">
        <v>1217</v>
      </c>
      <c r="B584" s="3" t="s">
        <v>583</v>
      </c>
      <c r="C584" s="3" t="s">
        <v>1351</v>
      </c>
      <c r="D584" s="3"/>
      <c r="E584" s="4"/>
      <c r="F584" s="4">
        <v>3150642.196871</v>
      </c>
      <c r="G584" s="4">
        <f t="shared" si="61"/>
        <v>3237602.5972092655</v>
      </c>
      <c r="H584" s="4"/>
      <c r="I584" s="4"/>
      <c r="J584" s="4">
        <v>92810.594142</v>
      </c>
      <c r="K584" s="4">
        <f t="shared" si="57"/>
        <v>95372.24536035668</v>
      </c>
      <c r="L584" s="4"/>
      <c r="M584" s="4"/>
      <c r="N584" s="4"/>
      <c r="O584" s="4"/>
      <c r="P584" s="4"/>
      <c r="Q584" s="4"/>
      <c r="R584" s="4"/>
      <c r="S584" s="4"/>
      <c r="T584" s="4">
        <v>22585.720923</v>
      </c>
      <c r="U584" s="4">
        <f t="shared" si="59"/>
        <v>23209.10600155414</v>
      </c>
      <c r="V584" s="4"/>
      <c r="W584" s="4"/>
      <c r="X584" s="4"/>
      <c r="Y584" s="4"/>
      <c r="Z584" s="13">
        <f t="shared" si="62"/>
        <v>3266038.511936</v>
      </c>
      <c r="AC584" s="13">
        <f t="shared" si="63"/>
        <v>3356183.9485711763</v>
      </c>
      <c r="AF584" s="51"/>
      <c r="AG584" s="4"/>
      <c r="AH584" s="4"/>
      <c r="AI584" s="4">
        <v>3480762.743429</v>
      </c>
      <c r="AJ584" s="4">
        <f t="shared" si="64"/>
        <v>2311988.2129627</v>
      </c>
      <c r="AK584" s="4"/>
      <c r="AL584" s="4"/>
      <c r="AM584" s="4">
        <v>134049.652118</v>
      </c>
      <c r="AN584" s="4">
        <f t="shared" si="58"/>
        <v>131412.0540631893</v>
      </c>
      <c r="AO584" s="4"/>
      <c r="AP584" s="4"/>
      <c r="AQ584" s="4"/>
      <c r="AR584" s="4"/>
      <c r="AS584" s="4">
        <v>32039.646403</v>
      </c>
      <c r="AT584" s="4">
        <f t="shared" si="60"/>
        <v>31397.779103741155</v>
      </c>
      <c r="AU584" s="4"/>
      <c r="AV584" s="4"/>
      <c r="AW584" s="4"/>
      <c r="AX584" s="4"/>
      <c r="AY584" s="4">
        <v>19502.941176</v>
      </c>
      <c r="AZ584" s="4">
        <f>AY584/$AY$680*$AZ$680</f>
        <v>19502.941175987686</v>
      </c>
      <c r="BA584" s="4">
        <v>91249</v>
      </c>
      <c r="BB584" s="4">
        <f>BA584/$BA$680*$BB$680</f>
        <v>91249</v>
      </c>
      <c r="BC584" s="4">
        <v>9568.150965</v>
      </c>
      <c r="BD584" s="4">
        <f t="shared" si="65"/>
        <v>3767172.1340910005</v>
      </c>
      <c r="BG584" s="4">
        <f t="shared" si="66"/>
        <v>2585549.987305618</v>
      </c>
      <c r="BJ584" s="52"/>
      <c r="BK584" s="4">
        <f t="shared" si="68"/>
        <v>7033210.646027001</v>
      </c>
      <c r="BL584" s="4">
        <f t="shared" si="69"/>
        <v>5941733.935876794</v>
      </c>
    </row>
    <row r="585" spans="1:64" ht="12.75">
      <c r="A585" s="3" t="s">
        <v>1218</v>
      </c>
      <c r="B585" s="3" t="s">
        <v>584</v>
      </c>
      <c r="C585" s="3" t="s">
        <v>1351</v>
      </c>
      <c r="D585" s="3"/>
      <c r="E585" s="4"/>
      <c r="F585" s="4">
        <v>2621283.604569</v>
      </c>
      <c r="G585" s="4">
        <f t="shared" si="61"/>
        <v>2693633.2581982934</v>
      </c>
      <c r="H585" s="4"/>
      <c r="I585" s="4"/>
      <c r="J585" s="4">
        <v>61026.858228</v>
      </c>
      <c r="K585" s="4">
        <f t="shared" si="57"/>
        <v>62711.25134257325</v>
      </c>
      <c r="L585" s="4"/>
      <c r="M585" s="4"/>
      <c r="N585" s="4"/>
      <c r="O585" s="4"/>
      <c r="P585" s="4"/>
      <c r="Q585" s="4"/>
      <c r="R585" s="4"/>
      <c r="S585" s="4"/>
      <c r="T585" s="4">
        <v>30078.04663</v>
      </c>
      <c r="U585" s="4">
        <f t="shared" si="59"/>
        <v>30908.226260976648</v>
      </c>
      <c r="V585" s="4"/>
      <c r="W585" s="4"/>
      <c r="X585" s="4"/>
      <c r="Y585" s="4"/>
      <c r="Z585" s="13">
        <f t="shared" si="62"/>
        <v>2712388.5094270003</v>
      </c>
      <c r="AC585" s="13">
        <f t="shared" si="63"/>
        <v>2787252.7358018435</v>
      </c>
      <c r="AF585" s="51"/>
      <c r="AG585" s="4"/>
      <c r="AH585" s="4"/>
      <c r="AI585" s="4">
        <v>2895938.586681</v>
      </c>
      <c r="AJ585" s="4">
        <f t="shared" si="64"/>
        <v>1923536.986400436</v>
      </c>
      <c r="AK585" s="4"/>
      <c r="AL585" s="4"/>
      <c r="AM585" s="4">
        <v>88143.26846</v>
      </c>
      <c r="AN585" s="4">
        <f t="shared" si="58"/>
        <v>86408.93711514802</v>
      </c>
      <c r="AO585" s="4"/>
      <c r="AP585" s="4"/>
      <c r="AQ585" s="4"/>
      <c r="AR585" s="4"/>
      <c r="AS585" s="4">
        <v>42668.107952</v>
      </c>
      <c r="AT585" s="4">
        <f t="shared" si="60"/>
        <v>41813.315022291805</v>
      </c>
      <c r="AU585" s="4"/>
      <c r="AV585" s="4"/>
      <c r="AW585" s="4"/>
      <c r="AX585" s="4"/>
      <c r="AY585" s="4"/>
      <c r="AZ585" s="4"/>
      <c r="BA585" s="4"/>
      <c r="BB585" s="4"/>
      <c r="BC585" s="4">
        <v>7946.183929</v>
      </c>
      <c r="BD585" s="4">
        <f t="shared" si="65"/>
        <v>3034696.147022</v>
      </c>
      <c r="BG585" s="4">
        <f t="shared" si="66"/>
        <v>2051759.2385378757</v>
      </c>
      <c r="BJ585" s="52"/>
      <c r="BK585" s="4">
        <f t="shared" si="68"/>
        <v>5747084.656449</v>
      </c>
      <c r="BL585" s="4">
        <f t="shared" si="69"/>
        <v>4839011.974339719</v>
      </c>
    </row>
    <row r="586" spans="1:64" ht="12.75">
      <c r="A586" s="3" t="s">
        <v>1219</v>
      </c>
      <c r="B586" s="3" t="s">
        <v>585</v>
      </c>
      <c r="C586" s="3" t="s">
        <v>1351</v>
      </c>
      <c r="D586" s="3"/>
      <c r="E586" s="4"/>
      <c r="F586" s="4">
        <v>2757892.19195</v>
      </c>
      <c r="G586" s="4">
        <f t="shared" si="61"/>
        <v>2834012.358606794</v>
      </c>
      <c r="H586" s="4"/>
      <c r="I586" s="4"/>
      <c r="J586" s="4">
        <v>71050.02281</v>
      </c>
      <c r="K586" s="4">
        <f t="shared" si="57"/>
        <v>73011.06377927812</v>
      </c>
      <c r="L586" s="4"/>
      <c r="M586" s="4"/>
      <c r="N586" s="4"/>
      <c r="O586" s="4"/>
      <c r="P586" s="4"/>
      <c r="Q586" s="4"/>
      <c r="R586" s="4"/>
      <c r="S586" s="4"/>
      <c r="T586" s="4">
        <v>20364.007684</v>
      </c>
      <c r="U586" s="4">
        <f t="shared" si="59"/>
        <v>20926.071590352443</v>
      </c>
      <c r="V586" s="4"/>
      <c r="W586" s="4"/>
      <c r="X586" s="4"/>
      <c r="Y586" s="4"/>
      <c r="Z586" s="13">
        <f t="shared" si="62"/>
        <v>2849306.2224439997</v>
      </c>
      <c r="AC586" s="13">
        <f t="shared" si="63"/>
        <v>2927949.4939764244</v>
      </c>
      <c r="AF586" s="51"/>
      <c r="AG586" s="4"/>
      <c r="AH586" s="4"/>
      <c r="AI586" s="4">
        <v>3046860.859563</v>
      </c>
      <c r="AJ586" s="4">
        <f t="shared" si="64"/>
        <v>2023782.404343798</v>
      </c>
      <c r="AK586" s="4"/>
      <c r="AL586" s="4"/>
      <c r="AM586" s="4">
        <v>102620.082641</v>
      </c>
      <c r="AN586" s="4">
        <f t="shared" si="58"/>
        <v>100600.9014937028</v>
      </c>
      <c r="AO586" s="4"/>
      <c r="AP586" s="4"/>
      <c r="AQ586" s="4"/>
      <c r="AR586" s="4"/>
      <c r="AS586" s="4">
        <v>28887.968986</v>
      </c>
      <c r="AT586" s="4">
        <f t="shared" si="60"/>
        <v>28309.240918876858</v>
      </c>
      <c r="AU586" s="4"/>
      <c r="AV586" s="4"/>
      <c r="AW586" s="4"/>
      <c r="AX586" s="4"/>
      <c r="AY586" s="4"/>
      <c r="AZ586" s="4"/>
      <c r="BA586" s="4">
        <v>68835</v>
      </c>
      <c r="BB586" s="4">
        <f>BA586/$BA$680*$BB$680</f>
        <v>68835</v>
      </c>
      <c r="BC586" s="4">
        <v>8347.296574</v>
      </c>
      <c r="BD586" s="4">
        <f t="shared" si="65"/>
        <v>3255551.2077639997</v>
      </c>
      <c r="BG586" s="4">
        <f t="shared" si="66"/>
        <v>2221527.546756378</v>
      </c>
      <c r="BJ586" s="52"/>
      <c r="BK586" s="4">
        <f t="shared" si="68"/>
        <v>6104857.430207999</v>
      </c>
      <c r="BL586" s="4">
        <f t="shared" si="69"/>
        <v>5149477.040732803</v>
      </c>
    </row>
    <row r="587" spans="1:64" ht="12.75">
      <c r="A587" s="3" t="s">
        <v>1220</v>
      </c>
      <c r="B587" s="3" t="s">
        <v>586</v>
      </c>
      <c r="C587" s="3" t="s">
        <v>1351</v>
      </c>
      <c r="D587" s="3"/>
      <c r="E587" s="4"/>
      <c r="F587" s="4">
        <v>1801364.747583</v>
      </c>
      <c r="G587" s="4">
        <f t="shared" si="61"/>
        <v>1851083.9444377325</v>
      </c>
      <c r="H587" s="4"/>
      <c r="I587" s="4"/>
      <c r="J587" s="4">
        <v>54874.891507</v>
      </c>
      <c r="K587" s="4">
        <f t="shared" si="57"/>
        <v>56389.485115473464</v>
      </c>
      <c r="L587" s="4"/>
      <c r="M587" s="4"/>
      <c r="N587" s="4"/>
      <c r="O587" s="4"/>
      <c r="P587" s="4"/>
      <c r="Q587" s="4"/>
      <c r="R587" s="4"/>
      <c r="S587" s="4"/>
      <c r="T587" s="4">
        <v>28944.178682</v>
      </c>
      <c r="U587" s="4">
        <f t="shared" si="59"/>
        <v>29743.06259466667</v>
      </c>
      <c r="V587" s="4"/>
      <c r="W587" s="4"/>
      <c r="X587" s="4"/>
      <c r="Y587" s="4"/>
      <c r="Z587" s="13">
        <f t="shared" si="62"/>
        <v>1885183.8177719999</v>
      </c>
      <c r="AC587" s="13">
        <f t="shared" si="63"/>
        <v>1937216.4921478725</v>
      </c>
      <c r="AF587" s="51"/>
      <c r="AG587" s="4"/>
      <c r="AH587" s="4"/>
      <c r="AI587" s="4">
        <v>1990109.60589</v>
      </c>
      <c r="AJ587" s="4">
        <f t="shared" si="64"/>
        <v>1321868.306022156</v>
      </c>
      <c r="AK587" s="4"/>
      <c r="AL587" s="4"/>
      <c r="AM587" s="4">
        <v>79257.763454</v>
      </c>
      <c r="AN587" s="4">
        <f t="shared" si="58"/>
        <v>77698.26576480872</v>
      </c>
      <c r="AO587" s="4"/>
      <c r="AP587" s="4"/>
      <c r="AQ587" s="4"/>
      <c r="AR587" s="4"/>
      <c r="AS587" s="4">
        <v>41059.625839</v>
      </c>
      <c r="AT587" s="4">
        <f t="shared" si="60"/>
        <v>40237.05648806641</v>
      </c>
      <c r="AU587" s="4"/>
      <c r="AV587" s="4"/>
      <c r="AW587" s="4"/>
      <c r="AX587" s="4"/>
      <c r="AY587" s="4"/>
      <c r="AZ587" s="4"/>
      <c r="BA587" s="4"/>
      <c r="BB587" s="4"/>
      <c r="BC587" s="4">
        <v>5522.814045</v>
      </c>
      <c r="BD587" s="4">
        <f t="shared" si="65"/>
        <v>2115949.8092279998</v>
      </c>
      <c r="BG587" s="4">
        <f t="shared" si="66"/>
        <v>1439803.6282750312</v>
      </c>
      <c r="BJ587" s="52"/>
      <c r="BK587" s="4">
        <f t="shared" si="68"/>
        <v>4001133.6269999994</v>
      </c>
      <c r="BL587" s="4">
        <f t="shared" si="69"/>
        <v>3377020.1204229034</v>
      </c>
    </row>
    <row r="588" spans="1:64" ht="12.75">
      <c r="A588" s="3" t="s">
        <v>1221</v>
      </c>
      <c r="B588" s="3" t="s">
        <v>587</v>
      </c>
      <c r="C588" s="3" t="s">
        <v>1351</v>
      </c>
      <c r="D588" s="3"/>
      <c r="E588" s="4"/>
      <c r="F588" s="4">
        <v>3205313.164957</v>
      </c>
      <c r="G588" s="4">
        <f t="shared" si="61"/>
        <v>3293782.530444136</v>
      </c>
      <c r="H588" s="4"/>
      <c r="I588" s="4"/>
      <c r="J588" s="4">
        <v>70368.643113</v>
      </c>
      <c r="K588" s="4">
        <f t="shared" si="57"/>
        <v>72310.87742397453</v>
      </c>
      <c r="L588" s="4"/>
      <c r="M588" s="4"/>
      <c r="N588" s="4"/>
      <c r="O588" s="4"/>
      <c r="P588" s="4"/>
      <c r="Q588" s="4"/>
      <c r="R588" s="4"/>
      <c r="S588" s="4"/>
      <c r="T588" s="4">
        <v>51623.16676</v>
      </c>
      <c r="U588" s="4">
        <f t="shared" si="59"/>
        <v>53048.01000390658</v>
      </c>
      <c r="V588" s="4"/>
      <c r="W588" s="4"/>
      <c r="X588" s="4"/>
      <c r="Y588" s="4"/>
      <c r="Z588" s="13">
        <f t="shared" si="62"/>
        <v>3327304.9748299997</v>
      </c>
      <c r="AC588" s="13">
        <f t="shared" si="63"/>
        <v>3419141.4178720172</v>
      </c>
      <c r="AF588" s="51"/>
      <c r="AG588" s="4"/>
      <c r="AH588" s="4"/>
      <c r="AI588" s="4">
        <v>3541162.070603</v>
      </c>
      <c r="AJ588" s="4">
        <f t="shared" si="64"/>
        <v>2352106.584362987</v>
      </c>
      <c r="AK588" s="4"/>
      <c r="AL588" s="4"/>
      <c r="AM588" s="4">
        <v>101635.941636</v>
      </c>
      <c r="AN588" s="4">
        <f t="shared" si="58"/>
        <v>99636.12471948918</v>
      </c>
      <c r="AO588" s="4"/>
      <c r="AP588" s="4"/>
      <c r="AQ588" s="4"/>
      <c r="AR588" s="4"/>
      <c r="AS588" s="4">
        <v>73231.579139</v>
      </c>
      <c r="AT588" s="4">
        <f t="shared" si="60"/>
        <v>71764.49191427928</v>
      </c>
      <c r="AU588" s="4"/>
      <c r="AV588" s="4"/>
      <c r="AW588" s="4"/>
      <c r="AX588" s="4"/>
      <c r="AY588" s="4"/>
      <c r="AZ588" s="4"/>
      <c r="BA588" s="4">
        <v>69606</v>
      </c>
      <c r="BB588" s="4">
        <f>BA588/$BA$680*$BB$680</f>
        <v>69606</v>
      </c>
      <c r="BC588" s="4">
        <v>9747.63653</v>
      </c>
      <c r="BD588" s="4">
        <f t="shared" si="65"/>
        <v>3795383.2279079994</v>
      </c>
      <c r="BG588" s="4">
        <f t="shared" si="66"/>
        <v>2593113.2009967556</v>
      </c>
      <c r="BJ588" s="52"/>
      <c r="BK588" s="4">
        <f t="shared" si="68"/>
        <v>7122688.202737999</v>
      </c>
      <c r="BL588" s="4">
        <f t="shared" si="69"/>
        <v>6012254.618868773</v>
      </c>
    </row>
    <row r="589" spans="1:64" ht="12.75">
      <c r="A589" s="3" t="s">
        <v>1222</v>
      </c>
      <c r="B589" s="3" t="s">
        <v>588</v>
      </c>
      <c r="C589" s="3" t="s">
        <v>1351</v>
      </c>
      <c r="D589" s="3"/>
      <c r="E589" s="4"/>
      <c r="F589" s="4">
        <v>2032095.611772</v>
      </c>
      <c r="G589" s="4">
        <f t="shared" si="61"/>
        <v>2088183.1764281276</v>
      </c>
      <c r="H589" s="4"/>
      <c r="I589" s="4"/>
      <c r="J589" s="4">
        <v>38531.5535</v>
      </c>
      <c r="K589" s="4">
        <f t="shared" si="57"/>
        <v>39595.057099787686</v>
      </c>
      <c r="L589" s="4"/>
      <c r="M589" s="4"/>
      <c r="N589" s="4"/>
      <c r="O589" s="4"/>
      <c r="P589" s="4"/>
      <c r="Q589" s="4"/>
      <c r="R589" s="4"/>
      <c r="S589" s="4"/>
      <c r="T589" s="4">
        <v>20364.007684</v>
      </c>
      <c r="U589" s="4">
        <f t="shared" si="59"/>
        <v>20926.071590352443</v>
      </c>
      <c r="V589" s="4"/>
      <c r="W589" s="4"/>
      <c r="X589" s="4"/>
      <c r="Y589" s="4"/>
      <c r="Z589" s="13">
        <f t="shared" si="62"/>
        <v>2090991.172956</v>
      </c>
      <c r="AC589" s="13">
        <f t="shared" si="63"/>
        <v>2148704.3051182674</v>
      </c>
      <c r="AF589" s="51"/>
      <c r="AG589" s="4"/>
      <c r="AH589" s="4"/>
      <c r="AI589" s="4">
        <v>2245016.175929</v>
      </c>
      <c r="AJ589" s="4">
        <f t="shared" si="64"/>
        <v>1491182.0538348963</v>
      </c>
      <c r="AK589" s="4"/>
      <c r="AL589" s="4"/>
      <c r="AM589" s="4">
        <v>55652.497325</v>
      </c>
      <c r="AN589" s="4">
        <f t="shared" si="58"/>
        <v>54557.463385183706</v>
      </c>
      <c r="AO589" s="4"/>
      <c r="AP589" s="4"/>
      <c r="AQ589" s="4"/>
      <c r="AR589" s="4"/>
      <c r="AS589" s="4">
        <v>28887.968986</v>
      </c>
      <c r="AT589" s="4">
        <f t="shared" si="60"/>
        <v>28309.240918876858</v>
      </c>
      <c r="AU589" s="4"/>
      <c r="AV589" s="4"/>
      <c r="AW589" s="4"/>
      <c r="AX589" s="4"/>
      <c r="AY589" s="4"/>
      <c r="AZ589" s="4"/>
      <c r="BA589" s="4">
        <v>37820</v>
      </c>
      <c r="BB589" s="4">
        <f>BA589/$BA$680*$BB$680</f>
        <v>37820</v>
      </c>
      <c r="BC589" s="4">
        <v>6125.745038</v>
      </c>
      <c r="BD589" s="4">
        <f t="shared" si="65"/>
        <v>2373502.387278</v>
      </c>
      <c r="BG589" s="4">
        <f t="shared" si="66"/>
        <v>1611868.7581389567</v>
      </c>
      <c r="BJ589" s="52"/>
      <c r="BK589" s="4">
        <f t="shared" si="68"/>
        <v>4464493.560234</v>
      </c>
      <c r="BL589" s="4">
        <f t="shared" si="69"/>
        <v>3760573.063257224</v>
      </c>
    </row>
    <row r="590" spans="1:64" ht="12.75">
      <c r="A590" s="3" t="s">
        <v>1223</v>
      </c>
      <c r="B590" s="3" t="s">
        <v>589</v>
      </c>
      <c r="C590" s="3" t="s">
        <v>1351</v>
      </c>
      <c r="D590" s="3"/>
      <c r="E590" s="4"/>
      <c r="F590" s="4">
        <v>2424864.368259</v>
      </c>
      <c r="G590" s="4">
        <f t="shared" si="61"/>
        <v>2491792.6841557454</v>
      </c>
      <c r="H590" s="4"/>
      <c r="I590" s="4"/>
      <c r="J590" s="4">
        <v>70132.827904</v>
      </c>
      <c r="K590" s="4">
        <f t="shared" si="57"/>
        <v>72068.55351493844</v>
      </c>
      <c r="L590" s="4"/>
      <c r="M590" s="4"/>
      <c r="N590" s="4"/>
      <c r="O590" s="4"/>
      <c r="P590" s="4"/>
      <c r="Q590" s="4"/>
      <c r="R590" s="4"/>
      <c r="S590" s="4"/>
      <c r="T590" s="4">
        <v>20439.354513</v>
      </c>
      <c r="U590" s="4">
        <f t="shared" si="59"/>
        <v>21003.498055821656</v>
      </c>
      <c r="V590" s="4"/>
      <c r="W590" s="4"/>
      <c r="X590" s="4"/>
      <c r="Y590" s="4"/>
      <c r="Z590" s="13">
        <f t="shared" si="62"/>
        <v>2515436.5506760003</v>
      </c>
      <c r="AC590" s="13">
        <f t="shared" si="63"/>
        <v>2584864.7357265055</v>
      </c>
      <c r="AF590" s="51"/>
      <c r="AG590" s="4"/>
      <c r="AH590" s="4"/>
      <c r="AI590" s="4">
        <v>2678938.776128</v>
      </c>
      <c r="AJ590" s="4">
        <f t="shared" si="64"/>
        <v>1779401.6226325985</v>
      </c>
      <c r="AK590" s="4"/>
      <c r="AL590" s="4"/>
      <c r="AM590" s="4">
        <v>101295.345317</v>
      </c>
      <c r="AN590" s="4">
        <f t="shared" si="58"/>
        <v>99302.23006792566</v>
      </c>
      <c r="AO590" s="4"/>
      <c r="AP590" s="4"/>
      <c r="AQ590" s="4"/>
      <c r="AR590" s="4"/>
      <c r="AS590" s="4">
        <v>28994.854471</v>
      </c>
      <c r="AT590" s="4">
        <f t="shared" si="60"/>
        <v>28413.985110033478</v>
      </c>
      <c r="AU590" s="4"/>
      <c r="AV590" s="4"/>
      <c r="AW590" s="4"/>
      <c r="AX590" s="4"/>
      <c r="AY590" s="4">
        <v>2948.352941</v>
      </c>
      <c r="AZ590" s="4">
        <f>AY590/$AY$680*$AZ$680</f>
        <v>2948.352940998138</v>
      </c>
      <c r="BA590" s="4">
        <v>69460</v>
      </c>
      <c r="BB590" s="4">
        <f>BA590/$BA$680*$BB$680</f>
        <v>69460</v>
      </c>
      <c r="BC590" s="4">
        <v>7369.195609</v>
      </c>
      <c r="BD590" s="4">
        <f t="shared" si="65"/>
        <v>2889006.524466</v>
      </c>
      <c r="BG590" s="4">
        <f t="shared" si="66"/>
        <v>1979526.1907515558</v>
      </c>
      <c r="BJ590" s="52"/>
      <c r="BK590" s="4">
        <f t="shared" si="68"/>
        <v>5404443.075142</v>
      </c>
      <c r="BL590" s="4">
        <f t="shared" si="69"/>
        <v>4564390.926478062</v>
      </c>
    </row>
    <row r="591" spans="1:64" ht="12.75">
      <c r="A591" s="3" t="s">
        <v>1224</v>
      </c>
      <c r="B591" s="3" t="s">
        <v>590</v>
      </c>
      <c r="C591" s="3" t="s">
        <v>1351</v>
      </c>
      <c r="D591" s="3"/>
      <c r="E591" s="4"/>
      <c r="F591" s="4">
        <v>2259267.366942</v>
      </c>
      <c r="G591" s="4">
        <f t="shared" si="61"/>
        <v>2321625.064968</v>
      </c>
      <c r="H591" s="4"/>
      <c r="I591" s="4"/>
      <c r="J591" s="4">
        <v>52996.108158</v>
      </c>
      <c r="K591" s="4">
        <f t="shared" si="57"/>
        <v>54458.84575047134</v>
      </c>
      <c r="L591" s="4"/>
      <c r="M591" s="4"/>
      <c r="N591" s="4"/>
      <c r="O591" s="4"/>
      <c r="P591" s="4"/>
      <c r="Q591" s="4"/>
      <c r="R591" s="4"/>
      <c r="S591" s="4"/>
      <c r="T591" s="4">
        <v>23274.431663</v>
      </c>
      <c r="U591" s="4">
        <f t="shared" si="59"/>
        <v>23916.82574287049</v>
      </c>
      <c r="V591" s="4"/>
      <c r="W591" s="4"/>
      <c r="X591" s="4"/>
      <c r="Y591" s="4"/>
      <c r="Z591" s="13">
        <f t="shared" si="62"/>
        <v>2335537.906763</v>
      </c>
      <c r="AC591" s="13">
        <f t="shared" si="63"/>
        <v>2400000.736461342</v>
      </c>
      <c r="AF591" s="51"/>
      <c r="AG591" s="4"/>
      <c r="AH591" s="4"/>
      <c r="AI591" s="4">
        <v>2495990.717736</v>
      </c>
      <c r="AJ591" s="4">
        <f t="shared" si="64"/>
        <v>1657884.0743925734</v>
      </c>
      <c r="AK591" s="4"/>
      <c r="AL591" s="4"/>
      <c r="AM591" s="4">
        <v>76544.169638</v>
      </c>
      <c r="AN591" s="4">
        <f t="shared" si="58"/>
        <v>75038.0653717497</v>
      </c>
      <c r="AO591" s="4"/>
      <c r="AP591" s="4"/>
      <c r="AQ591" s="4"/>
      <c r="AR591" s="4"/>
      <c r="AS591" s="4">
        <v>33016.637514</v>
      </c>
      <c r="AT591" s="4">
        <f t="shared" si="60"/>
        <v>32355.197631513187</v>
      </c>
      <c r="AU591" s="4"/>
      <c r="AV591" s="4"/>
      <c r="AW591" s="4"/>
      <c r="AX591" s="4"/>
      <c r="AY591" s="4">
        <v>7090.352941</v>
      </c>
      <c r="AZ591" s="4">
        <f>AY591/$AY$680*$AZ$680</f>
        <v>7090.352940995522</v>
      </c>
      <c r="BA591" s="4">
        <v>52622</v>
      </c>
      <c r="BB591" s="4">
        <f>BA591/$BA$680*$BB$680</f>
        <v>52622</v>
      </c>
      <c r="BC591" s="4">
        <v>6842.166495</v>
      </c>
      <c r="BD591" s="4">
        <f t="shared" si="65"/>
        <v>2672106.044324</v>
      </c>
      <c r="BG591" s="4">
        <f t="shared" si="66"/>
        <v>1824989.6903368318</v>
      </c>
      <c r="BJ591" s="52"/>
      <c r="BK591" s="4">
        <f t="shared" si="68"/>
        <v>5007643.951087</v>
      </c>
      <c r="BL591" s="4">
        <f t="shared" si="69"/>
        <v>4224990.426798174</v>
      </c>
    </row>
    <row r="592" spans="1:64" ht="12.75">
      <c r="A592" s="3" t="s">
        <v>1225</v>
      </c>
      <c r="B592" s="3" t="s">
        <v>591</v>
      </c>
      <c r="C592" s="3" t="s">
        <v>1351</v>
      </c>
      <c r="D592" s="3"/>
      <c r="E592" s="4"/>
      <c r="F592" s="4">
        <v>1981071.146735</v>
      </c>
      <c r="G592" s="4">
        <f t="shared" si="61"/>
        <v>2035750.3928232272</v>
      </c>
      <c r="H592" s="4"/>
      <c r="I592" s="4"/>
      <c r="J592" s="4">
        <v>35485.50523</v>
      </c>
      <c r="K592" s="4">
        <f t="shared" si="57"/>
        <v>36464.93531065818</v>
      </c>
      <c r="L592" s="4"/>
      <c r="M592" s="4"/>
      <c r="N592" s="4"/>
      <c r="O592" s="4"/>
      <c r="P592" s="4"/>
      <c r="Q592" s="4"/>
      <c r="R592" s="4"/>
      <c r="S592" s="4"/>
      <c r="T592" s="4">
        <v>66121.525671</v>
      </c>
      <c r="U592" s="4">
        <f t="shared" si="59"/>
        <v>67946.53593368153</v>
      </c>
      <c r="V592" s="4"/>
      <c r="W592" s="4"/>
      <c r="X592" s="4"/>
      <c r="Y592" s="4"/>
      <c r="Z592" s="13">
        <f t="shared" si="62"/>
        <v>2082678.1776359999</v>
      </c>
      <c r="AC592" s="13">
        <f t="shared" si="63"/>
        <v>2140161.8640675666</v>
      </c>
      <c r="AF592" s="51"/>
      <c r="AG592" s="4"/>
      <c r="AH592" s="4"/>
      <c r="AI592" s="4">
        <v>2188645.428061</v>
      </c>
      <c r="AJ592" s="4">
        <f t="shared" si="64"/>
        <v>1453739.5407326333</v>
      </c>
      <c r="AK592" s="4"/>
      <c r="AL592" s="4"/>
      <c r="AM592" s="4">
        <v>51252.981143</v>
      </c>
      <c r="AN592" s="4">
        <f t="shared" si="58"/>
        <v>50244.513301195926</v>
      </c>
      <c r="AO592" s="4"/>
      <c r="AP592" s="4"/>
      <c r="AQ592" s="4"/>
      <c r="AR592" s="4"/>
      <c r="AS592" s="4">
        <v>93798.657539</v>
      </c>
      <c r="AT592" s="4">
        <f t="shared" si="60"/>
        <v>91919.53907959574</v>
      </c>
      <c r="AU592" s="4"/>
      <c r="AV592" s="4"/>
      <c r="AW592" s="4"/>
      <c r="AX592" s="4"/>
      <c r="AY592" s="4"/>
      <c r="AZ592" s="4"/>
      <c r="BA592" s="4"/>
      <c r="BB592" s="4"/>
      <c r="BC592" s="4">
        <v>6101.391378</v>
      </c>
      <c r="BD592" s="4">
        <f t="shared" si="65"/>
        <v>2339798.458121</v>
      </c>
      <c r="BG592" s="4">
        <f t="shared" si="66"/>
        <v>1595903.5931134252</v>
      </c>
      <c r="BJ592" s="52"/>
      <c r="BK592" s="4">
        <f t="shared" si="68"/>
        <v>4422476.635756999</v>
      </c>
      <c r="BL592" s="4">
        <f t="shared" si="69"/>
        <v>3736065.457180992</v>
      </c>
    </row>
    <row r="593" spans="1:64" ht="12.75">
      <c r="A593" s="3" t="s">
        <v>1226</v>
      </c>
      <c r="B593" s="3" t="s">
        <v>592</v>
      </c>
      <c r="C593" s="3" t="s">
        <v>1351</v>
      </c>
      <c r="D593" s="3"/>
      <c r="E593" s="4"/>
      <c r="F593" s="4">
        <v>1837127.296137</v>
      </c>
      <c r="G593" s="4">
        <f t="shared" si="61"/>
        <v>1887833.5697034139</v>
      </c>
      <c r="H593" s="4"/>
      <c r="I593" s="4"/>
      <c r="J593" s="4">
        <v>47236.352224</v>
      </c>
      <c r="K593" s="4">
        <f t="shared" si="57"/>
        <v>48540.11566118047</v>
      </c>
      <c r="L593" s="4"/>
      <c r="M593" s="4"/>
      <c r="N593" s="4"/>
      <c r="O593" s="4"/>
      <c r="P593" s="4"/>
      <c r="Q593" s="4"/>
      <c r="R593" s="4"/>
      <c r="S593" s="4"/>
      <c r="T593" s="4">
        <v>20364.007684</v>
      </c>
      <c r="U593" s="4">
        <f t="shared" si="59"/>
        <v>20926.071590352443</v>
      </c>
      <c r="V593" s="4"/>
      <c r="W593" s="4"/>
      <c r="X593" s="4"/>
      <c r="Y593" s="4"/>
      <c r="Z593" s="13">
        <f t="shared" si="62"/>
        <v>1904727.656045</v>
      </c>
      <c r="AC593" s="13">
        <f t="shared" si="63"/>
        <v>1957299.7569549468</v>
      </c>
      <c r="AF593" s="51"/>
      <c r="AG593" s="4"/>
      <c r="AH593" s="4"/>
      <c r="AI593" s="4">
        <v>2029619.311796</v>
      </c>
      <c r="AJ593" s="4">
        <f t="shared" si="64"/>
        <v>1348111.3972884994</v>
      </c>
      <c r="AK593" s="4"/>
      <c r="AL593" s="4"/>
      <c r="AM593" s="4">
        <v>68225.148665</v>
      </c>
      <c r="AN593" s="4">
        <f t="shared" si="58"/>
        <v>66882.73175779633</v>
      </c>
      <c r="AO593" s="4"/>
      <c r="AP593" s="4"/>
      <c r="AQ593" s="4"/>
      <c r="AR593" s="4"/>
      <c r="AS593" s="4">
        <v>28887.968986</v>
      </c>
      <c r="AT593" s="4">
        <f t="shared" si="60"/>
        <v>28309.240918876858</v>
      </c>
      <c r="AU593" s="4"/>
      <c r="AV593" s="4"/>
      <c r="AW593" s="4"/>
      <c r="AX593" s="4"/>
      <c r="AY593" s="4">
        <v>26595.529412</v>
      </c>
      <c r="AZ593" s="4">
        <f>AY593/$AY$680*$AZ$680</f>
        <v>26595.529411983203</v>
      </c>
      <c r="BA593" s="4">
        <v>49399</v>
      </c>
      <c r="BB593" s="4">
        <f>BA593/$BA$680*$BB$680</f>
        <v>49399</v>
      </c>
      <c r="BC593" s="4">
        <v>5580.069462</v>
      </c>
      <c r="BD593" s="4">
        <f t="shared" si="65"/>
        <v>2208307.028321</v>
      </c>
      <c r="BG593" s="4">
        <f t="shared" si="66"/>
        <v>1519297.8993771558</v>
      </c>
      <c r="BJ593" s="52"/>
      <c r="BK593" s="4">
        <f t="shared" si="68"/>
        <v>4113034.684366</v>
      </c>
      <c r="BL593" s="4">
        <f t="shared" si="69"/>
        <v>3476597.6563321026</v>
      </c>
    </row>
    <row r="594" spans="1:64" ht="12.75">
      <c r="A594" s="3" t="s">
        <v>1227</v>
      </c>
      <c r="B594" s="3" t="s">
        <v>593</v>
      </c>
      <c r="C594" s="3" t="s">
        <v>1351</v>
      </c>
      <c r="D594" s="3"/>
      <c r="E594" s="4"/>
      <c r="F594" s="4">
        <v>1739558.048812</v>
      </c>
      <c r="G594" s="4">
        <f t="shared" si="61"/>
        <v>1787571.3282908876</v>
      </c>
      <c r="H594" s="4"/>
      <c r="I594" s="4"/>
      <c r="J594" s="4">
        <v>24934.098289</v>
      </c>
      <c r="K594" s="4">
        <f t="shared" si="57"/>
        <v>25622.300577231425</v>
      </c>
      <c r="L594" s="4"/>
      <c r="M594" s="4"/>
      <c r="N594" s="4"/>
      <c r="O594" s="4"/>
      <c r="P594" s="4"/>
      <c r="Q594" s="4"/>
      <c r="R594" s="4"/>
      <c r="S594" s="4"/>
      <c r="T594" s="4">
        <v>20364.007684</v>
      </c>
      <c r="U594" s="4">
        <f t="shared" si="59"/>
        <v>20926.071590352443</v>
      </c>
      <c r="V594" s="4"/>
      <c r="W594" s="4"/>
      <c r="X594" s="4"/>
      <c r="Y594" s="4"/>
      <c r="Z594" s="13">
        <f t="shared" si="62"/>
        <v>1784856.1547850003</v>
      </c>
      <c r="AC594" s="13">
        <f t="shared" si="63"/>
        <v>1834119.7004584714</v>
      </c>
      <c r="AF594" s="51"/>
      <c r="AG594" s="4"/>
      <c r="AH594" s="4"/>
      <c r="AI594" s="4">
        <v>1921826.874645</v>
      </c>
      <c r="AJ594" s="4">
        <f t="shared" si="64"/>
        <v>1276513.6290665476</v>
      </c>
      <c r="AK594" s="4"/>
      <c r="AL594" s="4"/>
      <c r="AM594" s="4">
        <v>36013.207677</v>
      </c>
      <c r="AN594" s="4">
        <f t="shared" si="58"/>
        <v>35304.60183569029</v>
      </c>
      <c r="AO594" s="4"/>
      <c r="AP594" s="4"/>
      <c r="AQ594" s="4"/>
      <c r="AR594" s="4"/>
      <c r="AS594" s="4">
        <v>28887.968986</v>
      </c>
      <c r="AT594" s="4">
        <f t="shared" si="60"/>
        <v>28309.240918876858</v>
      </c>
      <c r="AU594" s="4"/>
      <c r="AV594" s="4"/>
      <c r="AW594" s="4"/>
      <c r="AX594" s="4"/>
      <c r="AY594" s="4">
        <v>2561.647059</v>
      </c>
      <c r="AZ594" s="4">
        <f>AY594/$AY$680*$AZ$680</f>
        <v>2561.647058998382</v>
      </c>
      <c r="BA594" s="4">
        <v>24882</v>
      </c>
      <c r="BB594" s="4">
        <f>BA594/$BA$680*$BB$680</f>
        <v>24882</v>
      </c>
      <c r="BC594" s="4">
        <v>5228.895213</v>
      </c>
      <c r="BD594" s="4">
        <f t="shared" si="65"/>
        <v>2019400.59358</v>
      </c>
      <c r="BG594" s="4">
        <f t="shared" si="66"/>
        <v>1367571.1188801131</v>
      </c>
      <c r="BJ594" s="52"/>
      <c r="BK594" s="4">
        <f t="shared" si="68"/>
        <v>3804256.7483650004</v>
      </c>
      <c r="BL594" s="4">
        <f t="shared" si="69"/>
        <v>3201690.8193385843</v>
      </c>
    </row>
    <row r="595" spans="1:64" ht="12.75">
      <c r="A595" s="3" t="s">
        <v>1228</v>
      </c>
      <c r="B595" s="3" t="s">
        <v>594</v>
      </c>
      <c r="C595" s="3" t="s">
        <v>1351</v>
      </c>
      <c r="D595" s="3"/>
      <c r="E595" s="4"/>
      <c r="F595" s="4">
        <v>3697126.683114</v>
      </c>
      <c r="G595" s="4">
        <f t="shared" si="61"/>
        <v>3799170.5193782933</v>
      </c>
      <c r="H595" s="4"/>
      <c r="I595" s="4"/>
      <c r="J595" s="4">
        <v>131809.297978</v>
      </c>
      <c r="K595" s="4">
        <f t="shared" si="57"/>
        <v>135447.34654214862</v>
      </c>
      <c r="L595" s="4"/>
      <c r="M595" s="4"/>
      <c r="N595" s="4"/>
      <c r="O595" s="4"/>
      <c r="P595" s="4"/>
      <c r="Q595" s="4"/>
      <c r="R595" s="4"/>
      <c r="S595" s="4"/>
      <c r="T595" s="4">
        <v>51623.16676</v>
      </c>
      <c r="U595" s="4">
        <f t="shared" si="59"/>
        <v>53048.01000390658</v>
      </c>
      <c r="V595" s="4"/>
      <c r="W595" s="4"/>
      <c r="X595" s="4"/>
      <c r="Y595" s="4"/>
      <c r="Z595" s="13">
        <f t="shared" si="62"/>
        <v>3880559.147852</v>
      </c>
      <c r="AC595" s="13">
        <f t="shared" si="63"/>
        <v>3987665.875924349</v>
      </c>
      <c r="AF595" s="51"/>
      <c r="AG595" s="4"/>
      <c r="AH595" s="4"/>
      <c r="AI595" s="4">
        <v>4084507.224939</v>
      </c>
      <c r="AJ595" s="4">
        <f t="shared" si="64"/>
        <v>2713006.675806078</v>
      </c>
      <c r="AK595" s="4"/>
      <c r="AL595" s="4"/>
      <c r="AM595" s="4">
        <v>190376.87134</v>
      </c>
      <c r="AN595" s="4">
        <f t="shared" si="58"/>
        <v>186630.96333059084</v>
      </c>
      <c r="AO595" s="4"/>
      <c r="AP595" s="4"/>
      <c r="AQ595" s="4"/>
      <c r="AR595" s="4"/>
      <c r="AS595" s="4">
        <v>73231.579139</v>
      </c>
      <c r="AT595" s="4">
        <f t="shared" si="60"/>
        <v>71764.49191427928</v>
      </c>
      <c r="AU595" s="4"/>
      <c r="AV595" s="4"/>
      <c r="AW595" s="4"/>
      <c r="AX595" s="4"/>
      <c r="AY595" s="4"/>
      <c r="AZ595" s="4"/>
      <c r="BA595" s="4"/>
      <c r="BB595" s="4"/>
      <c r="BC595" s="4">
        <v>11368.443948</v>
      </c>
      <c r="BD595" s="4">
        <f t="shared" si="65"/>
        <v>4359484.1193659995</v>
      </c>
      <c r="BG595" s="4">
        <f t="shared" si="66"/>
        <v>2971402.131050948</v>
      </c>
      <c r="BJ595" s="52"/>
      <c r="BK595" s="4">
        <f t="shared" si="68"/>
        <v>8240043.267217999</v>
      </c>
      <c r="BL595" s="4">
        <f t="shared" si="69"/>
        <v>6959068.006975297</v>
      </c>
    </row>
    <row r="596" spans="1:64" ht="12.75">
      <c r="A596" s="3" t="s">
        <v>1229</v>
      </c>
      <c r="B596" s="3" t="s">
        <v>595</v>
      </c>
      <c r="C596" s="3" t="s">
        <v>1351</v>
      </c>
      <c r="D596" s="3"/>
      <c r="E596" s="4"/>
      <c r="F596" s="4">
        <v>1947035.914789</v>
      </c>
      <c r="G596" s="4">
        <f t="shared" si="61"/>
        <v>2000775.759570862</v>
      </c>
      <c r="H596" s="4"/>
      <c r="I596" s="4"/>
      <c r="J596" s="4">
        <v>55094.41551</v>
      </c>
      <c r="K596" s="4">
        <f t="shared" si="57"/>
        <v>56615.068167388534</v>
      </c>
      <c r="L596" s="4"/>
      <c r="M596" s="4"/>
      <c r="N596" s="4"/>
      <c r="O596" s="4"/>
      <c r="P596" s="4"/>
      <c r="Q596" s="4"/>
      <c r="R596" s="4"/>
      <c r="S596" s="4"/>
      <c r="T596" s="4">
        <v>23274.431663</v>
      </c>
      <c r="U596" s="4">
        <f t="shared" si="59"/>
        <v>23916.82574287049</v>
      </c>
      <c r="V596" s="4"/>
      <c r="W596" s="4"/>
      <c r="X596" s="4"/>
      <c r="Y596" s="4"/>
      <c r="Z596" s="13">
        <f t="shared" si="62"/>
        <v>2025404.761962</v>
      </c>
      <c r="AC596" s="13">
        <f t="shared" si="63"/>
        <v>2081307.653481121</v>
      </c>
      <c r="AF596" s="51"/>
      <c r="AG596" s="4"/>
      <c r="AH596" s="4"/>
      <c r="AI596" s="4">
        <v>2151044.024943</v>
      </c>
      <c r="AJ596" s="4">
        <f t="shared" si="64"/>
        <v>1428763.9801421307</v>
      </c>
      <c r="AK596" s="4"/>
      <c r="AL596" s="4"/>
      <c r="AM596" s="4">
        <v>79574.829803</v>
      </c>
      <c r="AN596" s="4">
        <f t="shared" si="58"/>
        <v>78009.09342857414</v>
      </c>
      <c r="AO596" s="4"/>
      <c r="AP596" s="4"/>
      <c r="AQ596" s="4"/>
      <c r="AR596" s="4"/>
      <c r="AS596" s="4">
        <v>33016.637514</v>
      </c>
      <c r="AT596" s="4">
        <f t="shared" si="60"/>
        <v>32355.197631513187</v>
      </c>
      <c r="AU596" s="4"/>
      <c r="AV596" s="4"/>
      <c r="AW596" s="4"/>
      <c r="AX596" s="4"/>
      <c r="AY596" s="4">
        <v>50782.529412</v>
      </c>
      <c r="AZ596" s="4">
        <f>AY596/$AY$680*$AZ$680</f>
        <v>50782.52941196793</v>
      </c>
      <c r="BA596" s="4">
        <v>55615</v>
      </c>
      <c r="BB596" s="4">
        <f>BA596/$BA$680*$BB$680</f>
        <v>55615.00000000001</v>
      </c>
      <c r="BC596" s="4">
        <v>5933.603801</v>
      </c>
      <c r="BD596" s="4">
        <f t="shared" si="65"/>
        <v>2375966.625473</v>
      </c>
      <c r="BG596" s="4">
        <f t="shared" si="66"/>
        <v>1645525.8006141859</v>
      </c>
      <c r="BJ596" s="52"/>
      <c r="BK596" s="4">
        <f t="shared" si="68"/>
        <v>4401371.387435</v>
      </c>
      <c r="BL596" s="4">
        <f t="shared" si="69"/>
        <v>3726833.454095307</v>
      </c>
    </row>
    <row r="597" spans="1:64" ht="12.75">
      <c r="A597" s="3" t="s">
        <v>1230</v>
      </c>
      <c r="B597" s="3" t="s">
        <v>596</v>
      </c>
      <c r="C597" s="3" t="s">
        <v>1351</v>
      </c>
      <c r="D597" s="3"/>
      <c r="E597" s="4"/>
      <c r="F597" s="4">
        <v>2155498.661366</v>
      </c>
      <c r="G597" s="4">
        <f t="shared" si="61"/>
        <v>2214992.254991813</v>
      </c>
      <c r="H597" s="4"/>
      <c r="I597" s="4"/>
      <c r="J597" s="4">
        <v>68135.118751</v>
      </c>
      <c r="K597" s="4">
        <f t="shared" si="57"/>
        <v>70015.70589274734</v>
      </c>
      <c r="L597" s="4"/>
      <c r="M597" s="4"/>
      <c r="N597" s="4"/>
      <c r="O597" s="4"/>
      <c r="P597" s="4"/>
      <c r="Q597" s="4"/>
      <c r="R597" s="4"/>
      <c r="S597" s="4"/>
      <c r="T597" s="4">
        <v>20364.007684</v>
      </c>
      <c r="U597" s="4">
        <f t="shared" si="59"/>
        <v>20926.071590352443</v>
      </c>
      <c r="V597" s="4"/>
      <c r="W597" s="4"/>
      <c r="X597" s="4"/>
      <c r="Y597" s="4"/>
      <c r="Z597" s="13">
        <f t="shared" si="62"/>
        <v>2243997.787801</v>
      </c>
      <c r="AC597" s="13">
        <f t="shared" si="63"/>
        <v>2305934.0324749127</v>
      </c>
      <c r="AF597" s="51"/>
      <c r="AG597" s="4"/>
      <c r="AH597" s="4"/>
      <c r="AI597" s="4">
        <v>2381349.250462</v>
      </c>
      <c r="AJ597" s="4">
        <f t="shared" si="64"/>
        <v>1581737.0512854685</v>
      </c>
      <c r="AK597" s="4"/>
      <c r="AL597" s="4"/>
      <c r="AM597" s="4">
        <v>98409.982718</v>
      </c>
      <c r="AN597" s="4">
        <f t="shared" si="58"/>
        <v>96473.64066197987</v>
      </c>
      <c r="AO597" s="4"/>
      <c r="AP597" s="4"/>
      <c r="AQ597" s="4"/>
      <c r="AR597" s="4"/>
      <c r="AS597" s="4">
        <v>28887.968986</v>
      </c>
      <c r="AT597" s="4">
        <f t="shared" si="60"/>
        <v>28309.240918876858</v>
      </c>
      <c r="AU597" s="4"/>
      <c r="AV597" s="4"/>
      <c r="AW597" s="4"/>
      <c r="AX597" s="4"/>
      <c r="AY597" s="4">
        <v>17713.588235</v>
      </c>
      <c r="AZ597" s="4">
        <f>AY597/$AY$680*$AZ$680</f>
        <v>17713.588234988812</v>
      </c>
      <c r="BA597" s="4">
        <v>67191</v>
      </c>
      <c r="BB597" s="4">
        <f>BA597/$BA$680*$BB$680</f>
        <v>67191</v>
      </c>
      <c r="BC597" s="4">
        <v>6573.991556</v>
      </c>
      <c r="BD597" s="4">
        <f t="shared" si="65"/>
        <v>2600125.781957</v>
      </c>
      <c r="BG597" s="4">
        <f t="shared" si="66"/>
        <v>1791424.5211013139</v>
      </c>
      <c r="BJ597" s="52"/>
      <c r="BK597" s="4">
        <f t="shared" si="68"/>
        <v>4844123.569758</v>
      </c>
      <c r="BL597" s="4">
        <f t="shared" si="69"/>
        <v>4097358.5535762263</v>
      </c>
    </row>
    <row r="598" spans="1:64" ht="12.75">
      <c r="A598" s="3" t="s">
        <v>1231</v>
      </c>
      <c r="B598" s="3" t="s">
        <v>597</v>
      </c>
      <c r="C598" s="3" t="s">
        <v>1351</v>
      </c>
      <c r="D598" s="3"/>
      <c r="E598" s="4"/>
      <c r="F598" s="4">
        <v>2461082.463701</v>
      </c>
      <c r="G598" s="4">
        <f t="shared" si="61"/>
        <v>2529010.429790412</v>
      </c>
      <c r="H598" s="4"/>
      <c r="I598" s="4"/>
      <c r="J598" s="4">
        <v>75711.75145</v>
      </c>
      <c r="K598" s="4">
        <f t="shared" si="57"/>
        <v>77801.46008874734</v>
      </c>
      <c r="L598" s="4"/>
      <c r="M598" s="4"/>
      <c r="N598" s="4"/>
      <c r="O598" s="4"/>
      <c r="P598" s="4"/>
      <c r="Q598" s="4"/>
      <c r="R598" s="4"/>
      <c r="S598" s="4"/>
      <c r="T598" s="4">
        <v>28944.178682</v>
      </c>
      <c r="U598" s="4">
        <f t="shared" si="59"/>
        <v>29743.06259466667</v>
      </c>
      <c r="V598" s="4"/>
      <c r="W598" s="4"/>
      <c r="X598" s="4"/>
      <c r="Y598" s="4"/>
      <c r="Z598" s="13">
        <f t="shared" si="62"/>
        <v>2565738.3938329997</v>
      </c>
      <c r="AC598" s="13">
        <f t="shared" si="63"/>
        <v>2636554.9524738262</v>
      </c>
      <c r="AF598" s="51"/>
      <c r="AG598" s="4"/>
      <c r="AH598" s="4"/>
      <c r="AI598" s="4">
        <v>2718951.760585</v>
      </c>
      <c r="AJ598" s="4">
        <f t="shared" si="64"/>
        <v>1805979.00099735</v>
      </c>
      <c r="AK598" s="4"/>
      <c r="AL598" s="4"/>
      <c r="AM598" s="4">
        <v>109353.18362</v>
      </c>
      <c r="AN598" s="4">
        <f t="shared" si="58"/>
        <v>107201.52011437916</v>
      </c>
      <c r="AO598" s="4"/>
      <c r="AP598" s="4"/>
      <c r="AQ598" s="4"/>
      <c r="AR598" s="4"/>
      <c r="AS598" s="4">
        <v>41059.625839</v>
      </c>
      <c r="AT598" s="4">
        <f t="shared" si="60"/>
        <v>40237.05648806641</v>
      </c>
      <c r="AU598" s="4"/>
      <c r="AV598" s="4"/>
      <c r="AW598" s="4"/>
      <c r="AX598" s="4"/>
      <c r="AY598" s="4">
        <v>29097.941176</v>
      </c>
      <c r="AZ598" s="4">
        <f>AY598/$AY$680*$AZ$680</f>
        <v>29097.941175981625</v>
      </c>
      <c r="BA598" s="4">
        <v>73934</v>
      </c>
      <c r="BB598" s="4">
        <f>BA598/$BA$680*$BB$680</f>
        <v>73934</v>
      </c>
      <c r="BC598" s="4">
        <v>7516.559342</v>
      </c>
      <c r="BD598" s="4">
        <f t="shared" si="65"/>
        <v>2979913.070562</v>
      </c>
      <c r="BG598" s="4">
        <f t="shared" si="66"/>
        <v>2056449.5187757774</v>
      </c>
      <c r="BJ598" s="52"/>
      <c r="BK598" s="4">
        <f t="shared" si="68"/>
        <v>5545651.464395</v>
      </c>
      <c r="BL598" s="4">
        <f t="shared" si="69"/>
        <v>4693004.471249604</v>
      </c>
    </row>
    <row r="599" spans="1:64" ht="12.75">
      <c r="A599" s="3" t="s">
        <v>1232</v>
      </c>
      <c r="B599" s="3" t="s">
        <v>598</v>
      </c>
      <c r="C599" s="3" t="s">
        <v>1351</v>
      </c>
      <c r="D599" s="3"/>
      <c r="E599" s="4"/>
      <c r="F599" s="4">
        <v>3501077.26823</v>
      </c>
      <c r="G599" s="4">
        <f t="shared" si="61"/>
        <v>3597709.9741471764</v>
      </c>
      <c r="H599" s="4"/>
      <c r="I599" s="4"/>
      <c r="J599" s="4">
        <v>60295.383072</v>
      </c>
      <c r="K599" s="4">
        <f t="shared" si="57"/>
        <v>61959.58685105732</v>
      </c>
      <c r="L599" s="4"/>
      <c r="M599" s="4"/>
      <c r="N599" s="4"/>
      <c r="O599" s="4"/>
      <c r="P599" s="4"/>
      <c r="Q599" s="4"/>
      <c r="R599" s="4"/>
      <c r="S599" s="4"/>
      <c r="T599" s="4">
        <v>40283.672721</v>
      </c>
      <c r="U599" s="4">
        <f t="shared" si="59"/>
        <v>41395.53629928663</v>
      </c>
      <c r="V599" s="4"/>
      <c r="W599" s="4"/>
      <c r="X599" s="4"/>
      <c r="Y599" s="4"/>
      <c r="Z599" s="13">
        <f t="shared" si="62"/>
        <v>3601656.324023</v>
      </c>
      <c r="AC599" s="13">
        <f t="shared" si="63"/>
        <v>3701065.09729752</v>
      </c>
      <c r="AF599" s="51"/>
      <c r="AG599" s="4"/>
      <c r="AH599" s="4"/>
      <c r="AI599" s="4">
        <v>3867915.985263</v>
      </c>
      <c r="AJ599" s="4">
        <f t="shared" si="64"/>
        <v>2569142.6925147087</v>
      </c>
      <c r="AK599" s="4"/>
      <c r="AL599" s="4"/>
      <c r="AM599" s="4">
        <v>87086.772797</v>
      </c>
      <c r="AN599" s="4">
        <f t="shared" si="58"/>
        <v>85373.22935321016</v>
      </c>
      <c r="AO599" s="4"/>
      <c r="AP599" s="4"/>
      <c r="AQ599" s="4"/>
      <c r="AR599" s="4"/>
      <c r="AS599" s="4">
        <v>57145.602489</v>
      </c>
      <c r="AT599" s="4">
        <f t="shared" si="60"/>
        <v>56000.77420117285</v>
      </c>
      <c r="AU599" s="4"/>
      <c r="AV599" s="4"/>
      <c r="AW599" s="4"/>
      <c r="AX599" s="4"/>
      <c r="AY599" s="4"/>
      <c r="AZ599" s="4"/>
      <c r="BA599" s="4">
        <v>58604</v>
      </c>
      <c r="BB599" s="4">
        <f>BA599/$BA$680*$BB$680</f>
        <v>58604</v>
      </c>
      <c r="BC599" s="4">
        <v>10551.373264</v>
      </c>
      <c r="BD599" s="4">
        <f t="shared" si="65"/>
        <v>4081303.733813</v>
      </c>
      <c r="BG599" s="4">
        <f t="shared" si="66"/>
        <v>2769120.6960690916</v>
      </c>
      <c r="BJ599" s="52"/>
      <c r="BK599" s="4">
        <f t="shared" si="68"/>
        <v>7682960.057836</v>
      </c>
      <c r="BL599" s="4">
        <f t="shared" si="69"/>
        <v>6470185.793366611</v>
      </c>
    </row>
    <row r="600" spans="1:64" ht="12.75">
      <c r="A600" s="3" t="s">
        <v>1233</v>
      </c>
      <c r="B600" s="3" t="s">
        <v>599</v>
      </c>
      <c r="C600" s="3" t="s">
        <v>1351</v>
      </c>
      <c r="D600" s="3"/>
      <c r="E600" s="4"/>
      <c r="F600" s="4">
        <v>1908769.328388</v>
      </c>
      <c r="G600" s="4">
        <f t="shared" si="61"/>
        <v>1961452.9828870317</v>
      </c>
      <c r="H600" s="4"/>
      <c r="I600" s="4"/>
      <c r="J600" s="4">
        <v>127402.526715</v>
      </c>
      <c r="K600" s="4">
        <f aca="true" t="shared" si="70" ref="K600:K657">J600*RPI_inc</f>
        <v>130918.94464980891</v>
      </c>
      <c r="L600" s="4"/>
      <c r="M600" s="4"/>
      <c r="N600" s="4"/>
      <c r="O600" s="4"/>
      <c r="P600" s="4"/>
      <c r="Q600" s="4"/>
      <c r="R600" s="4"/>
      <c r="S600" s="4"/>
      <c r="T600" s="4">
        <v>37448.595571</v>
      </c>
      <c r="U600" s="4">
        <f t="shared" si="59"/>
        <v>38482.20861223779</v>
      </c>
      <c r="V600" s="4"/>
      <c r="W600" s="4"/>
      <c r="X600" s="4"/>
      <c r="Y600" s="4"/>
      <c r="Z600" s="13">
        <f t="shared" si="62"/>
        <v>2073620.4506739997</v>
      </c>
      <c r="AC600" s="13">
        <f t="shared" si="63"/>
        <v>2130854.136149078</v>
      </c>
      <c r="AF600" s="51"/>
      <c r="AG600" s="4"/>
      <c r="AH600" s="4"/>
      <c r="AI600" s="4">
        <v>2108767.911079</v>
      </c>
      <c r="AJ600" s="4">
        <f t="shared" si="64"/>
        <v>1400683.3885741031</v>
      </c>
      <c r="AK600" s="4"/>
      <c r="AL600" s="4"/>
      <c r="AM600" s="4">
        <v>184012.014394</v>
      </c>
      <c r="AN600" s="4">
        <f aca="true" t="shared" si="71" ref="AN600:AN657">AM600/$AM$680*$AN$680</f>
        <v>180391.34307140548</v>
      </c>
      <c r="AO600" s="4"/>
      <c r="AP600" s="4"/>
      <c r="AQ600" s="4"/>
      <c r="AR600" s="4"/>
      <c r="AS600" s="4">
        <v>53123.819447</v>
      </c>
      <c r="AT600" s="4">
        <f t="shared" si="60"/>
        <v>52059.561680673105</v>
      </c>
      <c r="AU600" s="4"/>
      <c r="AV600" s="4"/>
      <c r="AW600" s="4"/>
      <c r="AX600" s="4"/>
      <c r="AY600" s="4"/>
      <c r="AZ600" s="4"/>
      <c r="BA600" s="4"/>
      <c r="BB600" s="4"/>
      <c r="BC600" s="4">
        <v>6074.855959</v>
      </c>
      <c r="BD600" s="4">
        <f t="shared" si="65"/>
        <v>2351978.6008790005</v>
      </c>
      <c r="BG600" s="4">
        <f t="shared" si="66"/>
        <v>1633134.2933261818</v>
      </c>
      <c r="BJ600" s="52"/>
      <c r="BK600" s="4">
        <f t="shared" si="68"/>
        <v>4425599.051553</v>
      </c>
      <c r="BL600" s="4">
        <f t="shared" si="69"/>
        <v>3763988.42947526</v>
      </c>
    </row>
    <row r="601" spans="1:64" ht="12.75">
      <c r="A601" s="3" t="s">
        <v>1234</v>
      </c>
      <c r="B601" s="3" t="s">
        <v>600</v>
      </c>
      <c r="C601" s="3" t="s">
        <v>1351</v>
      </c>
      <c r="D601" s="3"/>
      <c r="E601" s="4"/>
      <c r="F601" s="4">
        <v>1157101.148875</v>
      </c>
      <c r="G601" s="4">
        <f t="shared" si="61"/>
        <v>1189038.1232600848</v>
      </c>
      <c r="H601" s="4"/>
      <c r="I601" s="4"/>
      <c r="J601" s="4">
        <v>52846.636341</v>
      </c>
      <c r="K601" s="4">
        <f t="shared" si="70"/>
        <v>54305.24838438216</v>
      </c>
      <c r="L601" s="4"/>
      <c r="M601" s="4"/>
      <c r="N601" s="4"/>
      <c r="O601" s="4"/>
      <c r="P601" s="4"/>
      <c r="Q601" s="4"/>
      <c r="R601" s="4"/>
      <c r="S601" s="4"/>
      <c r="T601" s="4">
        <v>54457.836629</v>
      </c>
      <c r="U601" s="4">
        <f t="shared" si="59"/>
        <v>55960.91916865393</v>
      </c>
      <c r="V601" s="4"/>
      <c r="W601" s="4"/>
      <c r="X601" s="4"/>
      <c r="Y601" s="4"/>
      <c r="Z601" s="13">
        <f t="shared" si="62"/>
        <v>1264405.621845</v>
      </c>
      <c r="AC601" s="13">
        <f t="shared" si="63"/>
        <v>1299304.2908131208</v>
      </c>
      <c r="AF601" s="51"/>
      <c r="AG601" s="4"/>
      <c r="AH601" s="4"/>
      <c r="AI601" s="4">
        <v>1278340.832666</v>
      </c>
      <c r="AJ601" s="4">
        <f t="shared" si="64"/>
        <v>849098.072786529</v>
      </c>
      <c r="AK601" s="4"/>
      <c r="AL601" s="4"/>
      <c r="AM601" s="4">
        <v>76328.282161</v>
      </c>
      <c r="AN601" s="4">
        <f t="shared" si="71"/>
        <v>74826.42575649642</v>
      </c>
      <c r="AO601" s="4"/>
      <c r="AP601" s="4"/>
      <c r="AQ601" s="4"/>
      <c r="AR601" s="4"/>
      <c r="AS601" s="4">
        <v>77252.784422</v>
      </c>
      <c r="AT601" s="4">
        <f t="shared" si="60"/>
        <v>75705.13825033276</v>
      </c>
      <c r="AU601" s="4"/>
      <c r="AV601" s="4"/>
      <c r="AW601" s="4"/>
      <c r="AX601" s="4"/>
      <c r="AY601" s="4"/>
      <c r="AZ601" s="4"/>
      <c r="BA601" s="4"/>
      <c r="BB601" s="4"/>
      <c r="BC601" s="4">
        <v>3704.188982</v>
      </c>
      <c r="BD601" s="4">
        <f t="shared" si="65"/>
        <v>1435626.088231</v>
      </c>
      <c r="BG601" s="4">
        <f t="shared" si="66"/>
        <v>999629.6367933581</v>
      </c>
      <c r="BJ601" s="52"/>
      <c r="BK601" s="4">
        <f t="shared" si="68"/>
        <v>2700031.7100759996</v>
      </c>
      <c r="BL601" s="4">
        <f t="shared" si="69"/>
        <v>2298933.927606479</v>
      </c>
    </row>
    <row r="602" spans="1:64" ht="12.75">
      <c r="A602" s="3" t="s">
        <v>1235</v>
      </c>
      <c r="B602" s="3" t="s">
        <v>601</v>
      </c>
      <c r="C602" s="3" t="s">
        <v>1351</v>
      </c>
      <c r="D602" s="3"/>
      <c r="E602" s="4"/>
      <c r="F602" s="4">
        <v>2380949.82454</v>
      </c>
      <c r="G602" s="4">
        <f t="shared" si="61"/>
        <v>2446666.0617353716</v>
      </c>
      <c r="H602" s="4"/>
      <c r="I602" s="4"/>
      <c r="J602" s="4">
        <v>83852.059881</v>
      </c>
      <c r="K602" s="4">
        <f t="shared" si="70"/>
        <v>86166.44794565605</v>
      </c>
      <c r="L602" s="4"/>
      <c r="M602" s="4"/>
      <c r="N602" s="4"/>
      <c r="O602" s="4"/>
      <c r="P602" s="4"/>
      <c r="Q602" s="4"/>
      <c r="R602" s="4"/>
      <c r="S602" s="4"/>
      <c r="T602" s="4">
        <v>143351.617533</v>
      </c>
      <c r="U602" s="4">
        <f t="shared" si="59"/>
        <v>147308.24391926115</v>
      </c>
      <c r="V602" s="4"/>
      <c r="W602" s="4"/>
      <c r="X602" s="4"/>
      <c r="Y602" s="4"/>
      <c r="Z602" s="13">
        <f t="shared" si="62"/>
        <v>2608153.501954</v>
      </c>
      <c r="AC602" s="13">
        <f t="shared" si="63"/>
        <v>2680140.753600289</v>
      </c>
      <c r="AF602" s="51"/>
      <c r="AG602" s="4"/>
      <c r="AH602" s="4"/>
      <c r="AI602" s="4">
        <v>2630422.918687</v>
      </c>
      <c r="AJ602" s="4">
        <f t="shared" si="64"/>
        <v>1747176.4757859418</v>
      </c>
      <c r="AK602" s="4"/>
      <c r="AL602" s="4"/>
      <c r="AM602" s="4">
        <v>121110.521492</v>
      </c>
      <c r="AN602" s="4">
        <f t="shared" si="71"/>
        <v>118727.51735243526</v>
      </c>
      <c r="AO602" s="4"/>
      <c r="AP602" s="4"/>
      <c r="AQ602" s="4"/>
      <c r="AR602" s="4"/>
      <c r="AS602" s="4">
        <v>203355.70216</v>
      </c>
      <c r="AT602" s="4">
        <f t="shared" si="60"/>
        <v>199281.76908057302</v>
      </c>
      <c r="AU602" s="4"/>
      <c r="AV602" s="4"/>
      <c r="AW602" s="4"/>
      <c r="AX602" s="4"/>
      <c r="AY602" s="4"/>
      <c r="AZ602" s="4"/>
      <c r="BA602" s="4"/>
      <c r="BB602" s="4"/>
      <c r="BC602" s="4">
        <v>7640.818183</v>
      </c>
      <c r="BD602" s="4">
        <f t="shared" si="65"/>
        <v>2962529.960522</v>
      </c>
      <c r="BG602" s="4">
        <f t="shared" si="66"/>
        <v>2065185.76221895</v>
      </c>
      <c r="BJ602" s="52"/>
      <c r="BK602" s="4">
        <f t="shared" si="68"/>
        <v>5570683.462476</v>
      </c>
      <c r="BL602" s="4">
        <f t="shared" si="69"/>
        <v>4745326.515819239</v>
      </c>
    </row>
    <row r="603" spans="1:64" ht="12.75">
      <c r="A603" s="3" t="s">
        <v>1236</v>
      </c>
      <c r="B603" s="3" t="s">
        <v>602</v>
      </c>
      <c r="C603" s="3" t="s">
        <v>1351</v>
      </c>
      <c r="D603" s="3"/>
      <c r="E603" s="4"/>
      <c r="F603" s="4">
        <v>1062385.546612</v>
      </c>
      <c r="G603" s="4">
        <f t="shared" si="61"/>
        <v>1091708.2899367474</v>
      </c>
      <c r="H603" s="4"/>
      <c r="I603" s="4"/>
      <c r="J603" s="4">
        <v>62751.689679</v>
      </c>
      <c r="K603" s="4">
        <f t="shared" si="70"/>
        <v>64483.68960644586</v>
      </c>
      <c r="L603" s="4"/>
      <c r="M603" s="4"/>
      <c r="N603" s="4"/>
      <c r="O603" s="4"/>
      <c r="P603" s="4"/>
      <c r="Q603" s="4"/>
      <c r="R603" s="4"/>
      <c r="S603" s="4"/>
      <c r="T603" s="4">
        <v>20364.007684</v>
      </c>
      <c r="U603" s="4">
        <f t="shared" si="59"/>
        <v>20926.071590352443</v>
      </c>
      <c r="V603" s="4"/>
      <c r="W603" s="4"/>
      <c r="X603" s="4"/>
      <c r="Y603" s="4"/>
      <c r="Z603" s="13">
        <f t="shared" si="62"/>
        <v>1145501.2439750002</v>
      </c>
      <c r="AC603" s="13">
        <f t="shared" si="63"/>
        <v>1177118.0511335456</v>
      </c>
      <c r="AF603" s="51"/>
      <c r="AG603" s="4"/>
      <c r="AH603" s="4"/>
      <c r="AI603" s="4">
        <v>1173701.042117</v>
      </c>
      <c r="AJ603" s="4">
        <f t="shared" si="64"/>
        <v>779594.3518526956</v>
      </c>
      <c r="AK603" s="4"/>
      <c r="AL603" s="4"/>
      <c r="AM603" s="4">
        <v>90634.504058</v>
      </c>
      <c r="AN603" s="4">
        <f t="shared" si="71"/>
        <v>88851.15447204451</v>
      </c>
      <c r="AO603" s="4"/>
      <c r="AP603" s="4"/>
      <c r="AQ603" s="4"/>
      <c r="AR603" s="4"/>
      <c r="AS603" s="4">
        <v>28887.968986</v>
      </c>
      <c r="AT603" s="4">
        <f t="shared" si="60"/>
        <v>28309.240918876858</v>
      </c>
      <c r="AU603" s="4"/>
      <c r="AV603" s="4"/>
      <c r="AW603" s="4"/>
      <c r="AX603" s="4"/>
      <c r="AY603" s="4"/>
      <c r="AZ603" s="4"/>
      <c r="BA603" s="4"/>
      <c r="BB603" s="4"/>
      <c r="BC603" s="4">
        <v>3355.848008</v>
      </c>
      <c r="BD603" s="4">
        <f t="shared" si="65"/>
        <v>1296579.363169</v>
      </c>
      <c r="BG603" s="4">
        <f t="shared" si="66"/>
        <v>896754.747243617</v>
      </c>
      <c r="BJ603" s="52"/>
      <c r="BK603" s="4">
        <f t="shared" si="68"/>
        <v>2442080.607144</v>
      </c>
      <c r="BL603" s="4">
        <f t="shared" si="69"/>
        <v>2073872.7983771625</v>
      </c>
    </row>
    <row r="604" spans="1:64" ht="12.75">
      <c r="A604" s="3" t="s">
        <v>1237</v>
      </c>
      <c r="B604" s="3" t="s">
        <v>603</v>
      </c>
      <c r="C604" s="3" t="s">
        <v>1351</v>
      </c>
      <c r="D604" s="3"/>
      <c r="E604" s="4"/>
      <c r="F604" s="4">
        <v>1984880.562215</v>
      </c>
      <c r="G604" s="4">
        <f t="shared" si="61"/>
        <v>2039664.9514056474</v>
      </c>
      <c r="H604" s="4"/>
      <c r="I604" s="4"/>
      <c r="J604" s="4">
        <v>116429.177534</v>
      </c>
      <c r="K604" s="4">
        <f t="shared" si="70"/>
        <v>119642.72171222081</v>
      </c>
      <c r="L604" s="4"/>
      <c r="M604" s="4"/>
      <c r="N604" s="4"/>
      <c r="O604" s="4"/>
      <c r="P604" s="4"/>
      <c r="Q604" s="4"/>
      <c r="R604" s="4"/>
      <c r="S604" s="4"/>
      <c r="T604" s="4">
        <v>23274.431663</v>
      </c>
      <c r="U604" s="4">
        <f t="shared" si="59"/>
        <v>23916.82574287049</v>
      </c>
      <c r="V604" s="4"/>
      <c r="W604" s="4"/>
      <c r="X604" s="4"/>
      <c r="Y604" s="4"/>
      <c r="Z604" s="13">
        <f t="shared" si="62"/>
        <v>2124584.171412</v>
      </c>
      <c r="AC604" s="13">
        <f t="shared" si="63"/>
        <v>2183224.4988607387</v>
      </c>
      <c r="AF604" s="51"/>
      <c r="AG604" s="4"/>
      <c r="AH604" s="4"/>
      <c r="AI604" s="4">
        <v>2192853.989569</v>
      </c>
      <c r="AJ604" s="4">
        <f t="shared" si="64"/>
        <v>1456534.946601187</v>
      </c>
      <c r="AK604" s="4"/>
      <c r="AL604" s="4"/>
      <c r="AM604" s="4">
        <v>168162.8147</v>
      </c>
      <c r="AN604" s="4">
        <f t="shared" si="71"/>
        <v>164853.9966170275</v>
      </c>
      <c r="AO604" s="4"/>
      <c r="AP604" s="4"/>
      <c r="AQ604" s="4"/>
      <c r="AR604" s="4"/>
      <c r="AS604" s="4">
        <v>33016.637514</v>
      </c>
      <c r="AT604" s="4">
        <f t="shared" si="60"/>
        <v>32355.197631513187</v>
      </c>
      <c r="AU604" s="4"/>
      <c r="AV604" s="4"/>
      <c r="AW604" s="4"/>
      <c r="AX604" s="4"/>
      <c r="AY604" s="4"/>
      <c r="AZ604" s="4"/>
      <c r="BA604" s="4"/>
      <c r="BB604" s="4"/>
      <c r="BC604" s="4">
        <v>6224.158722</v>
      </c>
      <c r="BD604" s="4">
        <f t="shared" si="65"/>
        <v>2400257.600505</v>
      </c>
      <c r="BG604" s="4">
        <f t="shared" si="66"/>
        <v>1653744.140849728</v>
      </c>
      <c r="BJ604" s="52"/>
      <c r="BK604" s="4">
        <f t="shared" si="68"/>
        <v>4524841.771917</v>
      </c>
      <c r="BL604" s="4">
        <f t="shared" si="69"/>
        <v>3836968.6397104664</v>
      </c>
    </row>
    <row r="605" spans="1:64" ht="12.75">
      <c r="A605" s="3" t="s">
        <v>1238</v>
      </c>
      <c r="B605" s="3" t="s">
        <v>604</v>
      </c>
      <c r="C605" s="3" t="s">
        <v>1351</v>
      </c>
      <c r="D605" s="3"/>
      <c r="E605" s="4"/>
      <c r="F605" s="4">
        <v>1569212.185627</v>
      </c>
      <c r="G605" s="4">
        <f t="shared" si="61"/>
        <v>1612523.7746145816</v>
      </c>
      <c r="H605" s="4"/>
      <c r="I605" s="4"/>
      <c r="J605" s="4">
        <v>46906.04802</v>
      </c>
      <c r="K605" s="4">
        <f t="shared" si="70"/>
        <v>48200.69478063694</v>
      </c>
      <c r="L605" s="4"/>
      <c r="M605" s="4"/>
      <c r="N605" s="4"/>
      <c r="O605" s="4"/>
      <c r="P605" s="4"/>
      <c r="Q605" s="4"/>
      <c r="R605" s="4"/>
      <c r="S605" s="4"/>
      <c r="T605" s="4">
        <v>34613.925701</v>
      </c>
      <c r="U605" s="4">
        <f t="shared" si="59"/>
        <v>35569.29944646284</v>
      </c>
      <c r="V605" s="4"/>
      <c r="W605" s="4"/>
      <c r="X605" s="4"/>
      <c r="Y605" s="4"/>
      <c r="Z605" s="13">
        <f t="shared" si="62"/>
        <v>1650732.159348</v>
      </c>
      <c r="AC605" s="13">
        <f t="shared" si="63"/>
        <v>1696293.7688416815</v>
      </c>
      <c r="AF605" s="51"/>
      <c r="AG605" s="4"/>
      <c r="AH605" s="4"/>
      <c r="AI605" s="4">
        <v>1733632.374279</v>
      </c>
      <c r="AJ605" s="4">
        <f t="shared" si="64"/>
        <v>1151511.29519246</v>
      </c>
      <c r="AK605" s="4"/>
      <c r="AL605" s="4"/>
      <c r="AM605" s="4">
        <v>67748.078519</v>
      </c>
      <c r="AN605" s="4">
        <f t="shared" si="71"/>
        <v>66415.0485760235</v>
      </c>
      <c r="AO605" s="4"/>
      <c r="AP605" s="4"/>
      <c r="AQ605" s="4"/>
      <c r="AR605" s="4"/>
      <c r="AS605" s="4">
        <v>49102.614164</v>
      </c>
      <c r="AT605" s="4">
        <f t="shared" si="60"/>
        <v>48118.91534461963</v>
      </c>
      <c r="AU605" s="4"/>
      <c r="AV605" s="4"/>
      <c r="AW605" s="4"/>
      <c r="AX605" s="4"/>
      <c r="AY605" s="4"/>
      <c r="AZ605" s="4"/>
      <c r="BA605" s="4"/>
      <c r="BB605" s="4"/>
      <c r="BC605" s="4">
        <v>4835.967012</v>
      </c>
      <c r="BD605" s="4">
        <f t="shared" si="65"/>
        <v>1855319.033974</v>
      </c>
      <c r="BG605" s="4">
        <f t="shared" si="66"/>
        <v>1266045.2591131032</v>
      </c>
      <c r="BJ605" s="52"/>
      <c r="BK605" s="4">
        <f t="shared" si="68"/>
        <v>3506051.193322</v>
      </c>
      <c r="BL605" s="4">
        <f t="shared" si="69"/>
        <v>2962339.0279547847</v>
      </c>
    </row>
    <row r="606" spans="1:64" ht="12.75">
      <c r="A606" s="3" t="s">
        <v>1239</v>
      </c>
      <c r="B606" s="3" t="s">
        <v>605</v>
      </c>
      <c r="C606" s="3" t="s">
        <v>1351</v>
      </c>
      <c r="D606" s="3"/>
      <c r="E606" s="4"/>
      <c r="F606" s="4">
        <v>1628520.056914</v>
      </c>
      <c r="G606" s="4">
        <f t="shared" si="61"/>
        <v>1673468.5935167219</v>
      </c>
      <c r="H606" s="4"/>
      <c r="I606" s="4"/>
      <c r="J606" s="4">
        <v>68970.857626</v>
      </c>
      <c r="K606" s="4">
        <f t="shared" si="70"/>
        <v>70874.51187045434</v>
      </c>
      <c r="L606" s="4"/>
      <c r="M606" s="4"/>
      <c r="N606" s="4"/>
      <c r="O606" s="4"/>
      <c r="P606" s="4"/>
      <c r="Q606" s="4"/>
      <c r="R606" s="4"/>
      <c r="S606" s="4"/>
      <c r="T606" s="4">
        <v>20364.007684</v>
      </c>
      <c r="U606" s="4">
        <f t="shared" si="59"/>
        <v>20926.071590352443</v>
      </c>
      <c r="V606" s="4"/>
      <c r="W606" s="4"/>
      <c r="X606" s="4"/>
      <c r="Y606" s="4"/>
      <c r="Z606" s="13">
        <f t="shared" si="62"/>
        <v>1717854.922224</v>
      </c>
      <c r="AC606" s="13">
        <f t="shared" si="63"/>
        <v>1765269.1769775285</v>
      </c>
      <c r="AF606" s="51"/>
      <c r="AG606" s="4"/>
      <c r="AH606" s="4"/>
      <c r="AI606" s="4">
        <v>1799154.453864</v>
      </c>
      <c r="AJ606" s="4">
        <f t="shared" si="64"/>
        <v>1195032.2952879996</v>
      </c>
      <c r="AK606" s="4"/>
      <c r="AL606" s="4"/>
      <c r="AM606" s="4">
        <v>99617.070191</v>
      </c>
      <c r="AN606" s="4">
        <f t="shared" si="71"/>
        <v>97656.97714778621</v>
      </c>
      <c r="AO606" s="4"/>
      <c r="AP606" s="4"/>
      <c r="AQ606" s="4"/>
      <c r="AR606" s="4"/>
      <c r="AS606" s="4">
        <v>28887.968986</v>
      </c>
      <c r="AT606" s="4">
        <f t="shared" si="60"/>
        <v>28309.240918876858</v>
      </c>
      <c r="AU606" s="4"/>
      <c r="AV606" s="4"/>
      <c r="AW606" s="4"/>
      <c r="AX606" s="4"/>
      <c r="AY606" s="4"/>
      <c r="AZ606" s="4"/>
      <c r="BA606" s="4"/>
      <c r="BB606" s="4"/>
      <c r="BC606" s="4">
        <v>5032.609129</v>
      </c>
      <c r="BD606" s="4">
        <f t="shared" si="65"/>
        <v>1932692.1021699999</v>
      </c>
      <c r="BG606" s="4">
        <f t="shared" si="66"/>
        <v>1320998.5133546626</v>
      </c>
      <c r="BJ606" s="52"/>
      <c r="BK606" s="4">
        <f t="shared" si="68"/>
        <v>3650547.024394</v>
      </c>
      <c r="BL606" s="4">
        <f t="shared" si="69"/>
        <v>3086267.690332191</v>
      </c>
    </row>
    <row r="607" spans="1:64" ht="12.75">
      <c r="A607" s="3" t="s">
        <v>1240</v>
      </c>
      <c r="B607" s="3" t="s">
        <v>606</v>
      </c>
      <c r="C607" s="3" t="s">
        <v>1351</v>
      </c>
      <c r="D607" s="3"/>
      <c r="E607" s="4"/>
      <c r="F607" s="4">
        <v>1304844.961702</v>
      </c>
      <c r="G607" s="4">
        <f t="shared" si="61"/>
        <v>1340859.7907935625</v>
      </c>
      <c r="H607" s="4"/>
      <c r="I607" s="4"/>
      <c r="J607" s="4">
        <v>71597.000057</v>
      </c>
      <c r="K607" s="4">
        <f t="shared" si="70"/>
        <v>73573.13806281953</v>
      </c>
      <c r="L607" s="4"/>
      <c r="M607" s="4"/>
      <c r="N607" s="4"/>
      <c r="O607" s="4"/>
      <c r="P607" s="4"/>
      <c r="Q607" s="4"/>
      <c r="R607" s="4"/>
      <c r="S607" s="4"/>
      <c r="T607" s="4">
        <v>20364.007684</v>
      </c>
      <c r="U607" s="4">
        <f t="shared" si="59"/>
        <v>20926.071590352443</v>
      </c>
      <c r="V607" s="4"/>
      <c r="W607" s="4"/>
      <c r="X607" s="4"/>
      <c r="Y607" s="4"/>
      <c r="Z607" s="13">
        <f t="shared" si="62"/>
        <v>1396805.969443</v>
      </c>
      <c r="AC607" s="13">
        <f t="shared" si="63"/>
        <v>1435359.0004467345</v>
      </c>
      <c r="AF607" s="51"/>
      <c r="AG607" s="4"/>
      <c r="AH607" s="4"/>
      <c r="AI607" s="4">
        <v>1441565.066688</v>
      </c>
      <c r="AJ607" s="4">
        <f t="shared" si="64"/>
        <v>957514.6851629786</v>
      </c>
      <c r="AK607" s="4"/>
      <c r="AL607" s="4"/>
      <c r="AM607" s="4">
        <v>103410.101391</v>
      </c>
      <c r="AN607" s="4">
        <f t="shared" si="71"/>
        <v>101375.37561613129</v>
      </c>
      <c r="AO607" s="4"/>
      <c r="AP607" s="4"/>
      <c r="AQ607" s="4"/>
      <c r="AR607" s="4"/>
      <c r="AS607" s="4">
        <v>28887.968986</v>
      </c>
      <c r="AT607" s="4">
        <f t="shared" si="60"/>
        <v>28309.240918876858</v>
      </c>
      <c r="AU607" s="4"/>
      <c r="AV607" s="4"/>
      <c r="AW607" s="4"/>
      <c r="AX607" s="4"/>
      <c r="AY607" s="4"/>
      <c r="AZ607" s="4"/>
      <c r="BA607" s="4"/>
      <c r="BB607" s="4"/>
      <c r="BC607" s="4">
        <v>4092.067603</v>
      </c>
      <c r="BD607" s="4">
        <f t="shared" si="65"/>
        <v>1577955.2046679999</v>
      </c>
      <c r="BG607" s="4">
        <f t="shared" si="66"/>
        <v>1087199.3016979867</v>
      </c>
      <c r="BJ607" s="52"/>
      <c r="BK607" s="4">
        <f t="shared" si="68"/>
        <v>2974761.174111</v>
      </c>
      <c r="BL607" s="4">
        <f t="shared" si="69"/>
        <v>2522558.302144721</v>
      </c>
    </row>
    <row r="608" spans="1:64" ht="12.75">
      <c r="A608" s="3" t="s">
        <v>1241</v>
      </c>
      <c r="B608" s="3" t="s">
        <v>607</v>
      </c>
      <c r="C608" s="3" t="s">
        <v>1351</v>
      </c>
      <c r="D608" s="3"/>
      <c r="E608" s="4"/>
      <c r="F608" s="4">
        <v>1204604.029723</v>
      </c>
      <c r="G608" s="4">
        <f t="shared" si="61"/>
        <v>1237852.1239616391</v>
      </c>
      <c r="H608" s="4"/>
      <c r="I608" s="4"/>
      <c r="J608" s="4">
        <v>74563.221416</v>
      </c>
      <c r="K608" s="4">
        <f t="shared" si="70"/>
        <v>76621.22965041189</v>
      </c>
      <c r="L608" s="4"/>
      <c r="M608" s="4"/>
      <c r="N608" s="4"/>
      <c r="O608" s="4"/>
      <c r="P608" s="4"/>
      <c r="Q608" s="4"/>
      <c r="R608" s="4"/>
      <c r="S608" s="4"/>
      <c r="T608" s="4">
        <v>20364.007684</v>
      </c>
      <c r="U608" s="4">
        <f t="shared" si="59"/>
        <v>20926.071590352443</v>
      </c>
      <c r="V608" s="4"/>
      <c r="W608" s="4"/>
      <c r="X608" s="4"/>
      <c r="Y608" s="4"/>
      <c r="Z608" s="13">
        <f t="shared" si="62"/>
        <v>1299531.2588230001</v>
      </c>
      <c r="AC608" s="13">
        <f t="shared" si="63"/>
        <v>1335399.4252024035</v>
      </c>
      <c r="AF608" s="51"/>
      <c r="AG608" s="4"/>
      <c r="AH608" s="4"/>
      <c r="AI608" s="4">
        <v>1330821.008938</v>
      </c>
      <c r="AJ608" s="4">
        <f t="shared" si="64"/>
        <v>883956.3949126558</v>
      </c>
      <c r="AK608" s="4"/>
      <c r="AL608" s="4"/>
      <c r="AM608" s="4">
        <v>107694.320719</v>
      </c>
      <c r="AN608" s="4">
        <f t="shared" si="71"/>
        <v>105575.29745892805</v>
      </c>
      <c r="AO608" s="4"/>
      <c r="AP608" s="4"/>
      <c r="AQ608" s="4"/>
      <c r="AR608" s="4"/>
      <c r="AS608" s="4">
        <v>28887.968986</v>
      </c>
      <c r="AT608" s="4">
        <f t="shared" si="60"/>
        <v>28309.240918876858</v>
      </c>
      <c r="AU608" s="4"/>
      <c r="AV608" s="4"/>
      <c r="AW608" s="4"/>
      <c r="AX608" s="4"/>
      <c r="AY608" s="4"/>
      <c r="AZ608" s="4"/>
      <c r="BA608" s="4">
        <v>74263</v>
      </c>
      <c r="BB608" s="4">
        <f>BA608/$BA$680*$BB$680</f>
        <v>74263</v>
      </c>
      <c r="BC608" s="4">
        <v>3807.092667</v>
      </c>
      <c r="BD608" s="4">
        <f t="shared" si="65"/>
        <v>1545473.3913099999</v>
      </c>
      <c r="BG608" s="4">
        <f t="shared" si="66"/>
        <v>1092103.9332904606</v>
      </c>
      <c r="BJ608" s="52"/>
      <c r="BK608" s="4">
        <f t="shared" si="68"/>
        <v>2845004.6501329998</v>
      </c>
      <c r="BL608" s="4">
        <f t="shared" si="69"/>
        <v>2427503.3584928643</v>
      </c>
    </row>
    <row r="609" spans="1:64" ht="12.75">
      <c r="A609" s="3" t="s">
        <v>1242</v>
      </c>
      <c r="B609" s="3" t="s">
        <v>608</v>
      </c>
      <c r="C609" s="3" t="s">
        <v>1351</v>
      </c>
      <c r="D609" s="3"/>
      <c r="E609" s="4"/>
      <c r="F609" s="4">
        <v>1673096.649579</v>
      </c>
      <c r="G609" s="4">
        <f t="shared" si="61"/>
        <v>1719275.5379962546</v>
      </c>
      <c r="H609" s="4"/>
      <c r="I609" s="4"/>
      <c r="J609" s="4">
        <v>90098.108318</v>
      </c>
      <c r="K609" s="4">
        <f t="shared" si="70"/>
        <v>92584.89262401698</v>
      </c>
      <c r="L609" s="4"/>
      <c r="M609" s="4"/>
      <c r="N609" s="4"/>
      <c r="O609" s="4"/>
      <c r="P609" s="4"/>
      <c r="Q609" s="4"/>
      <c r="R609" s="4"/>
      <c r="S609" s="4"/>
      <c r="T609" s="4">
        <v>20364.007684</v>
      </c>
      <c r="U609" s="4">
        <f t="shared" si="59"/>
        <v>20926.071590352443</v>
      </c>
      <c r="V609" s="4"/>
      <c r="W609" s="4"/>
      <c r="X609" s="4"/>
      <c r="Y609" s="4"/>
      <c r="Z609" s="13">
        <f t="shared" si="62"/>
        <v>1783558.7655810001</v>
      </c>
      <c r="AC609" s="13">
        <f t="shared" si="63"/>
        <v>1832786.502210624</v>
      </c>
      <c r="AF609" s="51"/>
      <c r="AG609" s="4"/>
      <c r="AH609" s="4"/>
      <c r="AI609" s="4">
        <v>1848401.728953</v>
      </c>
      <c r="AJ609" s="4">
        <f t="shared" si="64"/>
        <v>1227743.2635208224</v>
      </c>
      <c r="AK609" s="4"/>
      <c r="AL609" s="4"/>
      <c r="AM609" s="4">
        <v>130131.912076</v>
      </c>
      <c r="AN609" s="4">
        <f t="shared" si="71"/>
        <v>127571.40055853396</v>
      </c>
      <c r="AO609" s="4"/>
      <c r="AP609" s="4"/>
      <c r="AQ609" s="4"/>
      <c r="AR609" s="4"/>
      <c r="AS609" s="4">
        <v>28887.968986</v>
      </c>
      <c r="AT609" s="4">
        <f t="shared" si="60"/>
        <v>28309.240918876858</v>
      </c>
      <c r="AU609" s="4"/>
      <c r="AV609" s="4"/>
      <c r="AW609" s="4"/>
      <c r="AX609" s="4"/>
      <c r="AY609" s="4"/>
      <c r="AZ609" s="4"/>
      <c r="BA609" s="4">
        <v>88975</v>
      </c>
      <c r="BB609" s="4">
        <f>BA609/$BA$680*$BB$680</f>
        <v>88975</v>
      </c>
      <c r="BC609" s="4">
        <v>5225.094396</v>
      </c>
      <c r="BD609" s="4">
        <f t="shared" si="65"/>
        <v>2101621.7044109995</v>
      </c>
      <c r="BG609" s="4">
        <f t="shared" si="66"/>
        <v>1472598.9049982333</v>
      </c>
      <c r="BJ609" s="52"/>
      <c r="BK609" s="4">
        <f t="shared" si="68"/>
        <v>3885180.4699919997</v>
      </c>
      <c r="BL609" s="4">
        <f t="shared" si="69"/>
        <v>3305385.407208857</v>
      </c>
    </row>
    <row r="610" spans="1:64" ht="12.75">
      <c r="A610" s="3" t="s">
        <v>1243</v>
      </c>
      <c r="B610" s="3" t="s">
        <v>609</v>
      </c>
      <c r="C610" s="3" t="s">
        <v>1351</v>
      </c>
      <c r="D610" s="3"/>
      <c r="E610" s="4"/>
      <c r="F610" s="4">
        <v>1787188.041174</v>
      </c>
      <c r="G610" s="4">
        <f t="shared" si="61"/>
        <v>1836515.9488921782</v>
      </c>
      <c r="H610" s="4"/>
      <c r="I610" s="4"/>
      <c r="J610" s="4">
        <v>84969.229343</v>
      </c>
      <c r="K610" s="4">
        <f t="shared" si="70"/>
        <v>87314.45223357112</v>
      </c>
      <c r="L610" s="4"/>
      <c r="M610" s="4"/>
      <c r="N610" s="4"/>
      <c r="O610" s="4"/>
      <c r="P610" s="4"/>
      <c r="Q610" s="4"/>
      <c r="R610" s="4"/>
      <c r="S610" s="4"/>
      <c r="T610" s="4">
        <v>28944.178682</v>
      </c>
      <c r="U610" s="4">
        <f t="shared" si="59"/>
        <v>29743.06259466667</v>
      </c>
      <c r="V610" s="4"/>
      <c r="W610" s="4"/>
      <c r="X610" s="4"/>
      <c r="Y610" s="4"/>
      <c r="Z610" s="13">
        <f t="shared" si="62"/>
        <v>1901101.449199</v>
      </c>
      <c r="AC610" s="13">
        <f t="shared" si="63"/>
        <v>1953573.463720416</v>
      </c>
      <c r="AF610" s="51"/>
      <c r="AG610" s="4"/>
      <c r="AH610" s="4"/>
      <c r="AI610" s="4">
        <v>1974447.481024</v>
      </c>
      <c r="AJ610" s="4">
        <f t="shared" si="64"/>
        <v>1311465.2275163024</v>
      </c>
      <c r="AK610" s="4"/>
      <c r="AL610" s="4"/>
      <c r="AM610" s="4">
        <v>122724.0892</v>
      </c>
      <c r="AN610" s="4">
        <f t="shared" si="71"/>
        <v>120309.3360556398</v>
      </c>
      <c r="AO610" s="4"/>
      <c r="AP610" s="4"/>
      <c r="AQ610" s="4"/>
      <c r="AR610" s="4"/>
      <c r="AS610" s="4">
        <v>41059.625839</v>
      </c>
      <c r="AT610" s="4">
        <f t="shared" si="60"/>
        <v>40237.05648806641</v>
      </c>
      <c r="AU610" s="4"/>
      <c r="AV610" s="4"/>
      <c r="AW610" s="4"/>
      <c r="AX610" s="4"/>
      <c r="AY610" s="4"/>
      <c r="AZ610" s="4"/>
      <c r="BA610" s="4"/>
      <c r="BB610" s="4"/>
      <c r="BC610" s="4">
        <v>5569.446165</v>
      </c>
      <c r="BD610" s="4">
        <f t="shared" si="65"/>
        <v>2143800.6422280003</v>
      </c>
      <c r="BG610" s="4">
        <f t="shared" si="66"/>
        <v>1472011.6200600087</v>
      </c>
      <c r="BJ610" s="52"/>
      <c r="BK610" s="4">
        <f t="shared" si="68"/>
        <v>4044902.0914270002</v>
      </c>
      <c r="BL610" s="4">
        <f t="shared" si="69"/>
        <v>3425585.0837804247</v>
      </c>
    </row>
    <row r="611" spans="1:64" ht="12.75">
      <c r="A611" s="3" t="s">
        <v>1244</v>
      </c>
      <c r="B611" s="3" t="s">
        <v>610</v>
      </c>
      <c r="C611" s="3" t="s">
        <v>1351</v>
      </c>
      <c r="D611" s="3"/>
      <c r="E611" s="4"/>
      <c r="F611" s="4">
        <v>1642643.954859</v>
      </c>
      <c r="G611" s="4">
        <f t="shared" si="61"/>
        <v>1687982.3230398216</v>
      </c>
      <c r="H611" s="4"/>
      <c r="I611" s="4"/>
      <c r="J611" s="4">
        <v>45511.928054</v>
      </c>
      <c r="K611" s="4">
        <f t="shared" si="70"/>
        <v>46768.095919609346</v>
      </c>
      <c r="L611" s="4"/>
      <c r="M611" s="4"/>
      <c r="N611" s="4"/>
      <c r="O611" s="4"/>
      <c r="P611" s="4"/>
      <c r="Q611" s="4"/>
      <c r="R611" s="4"/>
      <c r="S611" s="4"/>
      <c r="T611" s="4">
        <v>23274.431663</v>
      </c>
      <c r="U611" s="4">
        <f t="shared" si="59"/>
        <v>23916.82574287049</v>
      </c>
      <c r="V611" s="4"/>
      <c r="W611" s="4"/>
      <c r="X611" s="4"/>
      <c r="Y611" s="4"/>
      <c r="Z611" s="13">
        <f t="shared" si="62"/>
        <v>1711430.314576</v>
      </c>
      <c r="AC611" s="13">
        <f t="shared" si="63"/>
        <v>1758667.2447023015</v>
      </c>
      <c r="AF611" s="51"/>
      <c r="AG611" s="4"/>
      <c r="AH611" s="4"/>
      <c r="AI611" s="4">
        <v>1814758.237057</v>
      </c>
      <c r="AJ611" s="4">
        <f t="shared" si="64"/>
        <v>1205396.6221551339</v>
      </c>
      <c r="AK611" s="4"/>
      <c r="AL611" s="4"/>
      <c r="AM611" s="4">
        <v>65734.501317</v>
      </c>
      <c r="AN611" s="4">
        <f t="shared" si="71"/>
        <v>64441.09107633002</v>
      </c>
      <c r="AO611" s="4"/>
      <c r="AP611" s="4"/>
      <c r="AQ611" s="4"/>
      <c r="AR611" s="4"/>
      <c r="AS611" s="4">
        <v>33016.637514</v>
      </c>
      <c r="AT611" s="4">
        <f t="shared" si="60"/>
        <v>32355.197631513187</v>
      </c>
      <c r="AU611" s="4"/>
      <c r="AV611" s="4"/>
      <c r="AW611" s="4"/>
      <c r="AX611" s="4"/>
      <c r="AY611" s="4"/>
      <c r="AZ611" s="4"/>
      <c r="BA611" s="4">
        <v>44655</v>
      </c>
      <c r="BB611" s="4">
        <f aca="true" t="shared" si="72" ref="BB611:BB617">BA611/$BA$680*$BB$680</f>
        <v>44655</v>
      </c>
      <c r="BC611" s="4">
        <v>5013.787669</v>
      </c>
      <c r="BD611" s="4">
        <f t="shared" si="65"/>
        <v>1963178.163557</v>
      </c>
      <c r="BG611" s="4">
        <f t="shared" si="66"/>
        <v>1346847.9108629772</v>
      </c>
      <c r="BJ611" s="52"/>
      <c r="BK611" s="4">
        <f t="shared" si="68"/>
        <v>3674608.478133</v>
      </c>
      <c r="BL611" s="4">
        <f t="shared" si="69"/>
        <v>3105515.1555652786</v>
      </c>
    </row>
    <row r="612" spans="1:64" ht="12.75">
      <c r="A612" s="3" t="s">
        <v>1245</v>
      </c>
      <c r="B612" s="3" t="s">
        <v>611</v>
      </c>
      <c r="C612" s="3" t="s">
        <v>1351</v>
      </c>
      <c r="D612" s="3"/>
      <c r="E612" s="4"/>
      <c r="F612" s="4">
        <v>3174331.135002</v>
      </c>
      <c r="G612" s="4">
        <f t="shared" si="61"/>
        <v>3261945.370150675</v>
      </c>
      <c r="H612" s="4"/>
      <c r="I612" s="4"/>
      <c r="J612" s="4">
        <v>81745.606926</v>
      </c>
      <c r="K612" s="4">
        <f t="shared" si="70"/>
        <v>84001.85510017833</v>
      </c>
      <c r="L612" s="4"/>
      <c r="M612" s="4"/>
      <c r="N612" s="4"/>
      <c r="O612" s="4"/>
      <c r="P612" s="4"/>
      <c r="Q612" s="4"/>
      <c r="R612" s="4"/>
      <c r="S612" s="4"/>
      <c r="T612" s="4">
        <v>31778.848552</v>
      </c>
      <c r="U612" s="4">
        <f t="shared" si="59"/>
        <v>32655.971760441615</v>
      </c>
      <c r="V612" s="4"/>
      <c r="W612" s="4"/>
      <c r="X612" s="4"/>
      <c r="Y612" s="4"/>
      <c r="Z612" s="13">
        <f t="shared" si="62"/>
        <v>3287855.59048</v>
      </c>
      <c r="AC612" s="13">
        <f t="shared" si="63"/>
        <v>3378603.197011295</v>
      </c>
      <c r="AF612" s="51"/>
      <c r="AG612" s="4"/>
      <c r="AH612" s="4"/>
      <c r="AI612" s="4">
        <v>3506933.780355</v>
      </c>
      <c r="AJ612" s="4">
        <f t="shared" si="64"/>
        <v>2329371.508910736</v>
      </c>
      <c r="AK612" s="4"/>
      <c r="AL612" s="4"/>
      <c r="AM612" s="4">
        <v>118068.096342</v>
      </c>
      <c r="AN612" s="4">
        <f t="shared" si="71"/>
        <v>115744.95580171178</v>
      </c>
      <c r="AO612" s="4"/>
      <c r="AP612" s="4"/>
      <c r="AQ612" s="4"/>
      <c r="AR612" s="4"/>
      <c r="AS612" s="4">
        <v>45080.831122</v>
      </c>
      <c r="AT612" s="4">
        <f t="shared" si="60"/>
        <v>44177.70282411989</v>
      </c>
      <c r="AU612" s="4"/>
      <c r="AV612" s="4"/>
      <c r="AW612" s="4"/>
      <c r="AX612" s="4"/>
      <c r="AY612" s="4"/>
      <c r="AZ612" s="4"/>
      <c r="BA612" s="4">
        <v>80058</v>
      </c>
      <c r="BB612" s="4">
        <f t="shared" si="72"/>
        <v>80058</v>
      </c>
      <c r="BC612" s="4">
        <v>9632.066042</v>
      </c>
      <c r="BD612" s="4">
        <f t="shared" si="65"/>
        <v>3759772.773861</v>
      </c>
      <c r="BG612" s="4">
        <f t="shared" si="66"/>
        <v>2569352.167536568</v>
      </c>
      <c r="BJ612" s="52"/>
      <c r="BK612" s="4">
        <f t="shared" si="68"/>
        <v>7047628.364341</v>
      </c>
      <c r="BL612" s="4">
        <f t="shared" si="69"/>
        <v>5947955.364547863</v>
      </c>
    </row>
    <row r="613" spans="1:64" ht="12.75">
      <c r="A613" s="3" t="s">
        <v>1246</v>
      </c>
      <c r="B613" s="3" t="s">
        <v>612</v>
      </c>
      <c r="C613" s="3" t="s">
        <v>1351</v>
      </c>
      <c r="D613" s="3"/>
      <c r="E613" s="4"/>
      <c r="F613" s="4">
        <v>2059876.264826</v>
      </c>
      <c r="G613" s="4">
        <f t="shared" si="61"/>
        <v>2116730.599099329</v>
      </c>
      <c r="H613" s="4"/>
      <c r="I613" s="4"/>
      <c r="J613" s="4">
        <v>61412.552534</v>
      </c>
      <c r="K613" s="4">
        <f t="shared" si="70"/>
        <v>63107.5911389724</v>
      </c>
      <c r="L613" s="4"/>
      <c r="M613" s="4"/>
      <c r="N613" s="4"/>
      <c r="O613" s="4"/>
      <c r="P613" s="4"/>
      <c r="Q613" s="4"/>
      <c r="R613" s="4"/>
      <c r="S613" s="4"/>
      <c r="T613" s="4">
        <v>28944.178682</v>
      </c>
      <c r="U613" s="4">
        <f t="shared" si="59"/>
        <v>29743.06259466667</v>
      </c>
      <c r="V613" s="4"/>
      <c r="W613" s="4"/>
      <c r="X613" s="4"/>
      <c r="Y613" s="4"/>
      <c r="Z613" s="13">
        <f t="shared" si="62"/>
        <v>2150232.9960419997</v>
      </c>
      <c r="AC613" s="13">
        <f t="shared" si="63"/>
        <v>2209581.2528329683</v>
      </c>
      <c r="AF613" s="51"/>
      <c r="AG613" s="4"/>
      <c r="AH613" s="4"/>
      <c r="AI613" s="4">
        <v>2275707.652808</v>
      </c>
      <c r="AJ613" s="4">
        <f t="shared" si="64"/>
        <v>1511567.9111923445</v>
      </c>
      <c r="AK613" s="4"/>
      <c r="AL613" s="4"/>
      <c r="AM613" s="4">
        <v>88700.340505</v>
      </c>
      <c r="AN613" s="4">
        <f t="shared" si="71"/>
        <v>86955.04805641469</v>
      </c>
      <c r="AO613" s="4"/>
      <c r="AP613" s="4"/>
      <c r="AQ613" s="4"/>
      <c r="AR613" s="4"/>
      <c r="AS613" s="4">
        <v>41059.625839</v>
      </c>
      <c r="AT613" s="4">
        <f t="shared" si="60"/>
        <v>40237.05648806641</v>
      </c>
      <c r="AU613" s="4"/>
      <c r="AV613" s="4"/>
      <c r="AW613" s="4"/>
      <c r="AX613" s="4"/>
      <c r="AY613" s="4"/>
      <c r="AZ613" s="4"/>
      <c r="BA613" s="4">
        <v>61374</v>
      </c>
      <c r="BB613" s="4">
        <f t="shared" si="72"/>
        <v>61374</v>
      </c>
      <c r="BC613" s="4">
        <v>6299.29924</v>
      </c>
      <c r="BD613" s="4">
        <f t="shared" si="65"/>
        <v>2473140.9183920003</v>
      </c>
      <c r="BG613" s="4">
        <f t="shared" si="66"/>
        <v>1700134.0157368255</v>
      </c>
      <c r="BJ613" s="52"/>
      <c r="BK613" s="4">
        <f t="shared" si="68"/>
        <v>4623373.914434</v>
      </c>
      <c r="BL613" s="4">
        <f t="shared" si="69"/>
        <v>3909715.2685697936</v>
      </c>
    </row>
    <row r="614" spans="1:64" ht="12.75">
      <c r="A614" s="3" t="s">
        <v>1247</v>
      </c>
      <c r="B614" s="3" t="s">
        <v>613</v>
      </c>
      <c r="C614" s="3" t="s">
        <v>1351</v>
      </c>
      <c r="D614" s="3"/>
      <c r="E614" s="4"/>
      <c r="F614" s="4">
        <v>2091423.29071</v>
      </c>
      <c r="G614" s="4">
        <f t="shared" si="61"/>
        <v>2149148.349689257</v>
      </c>
      <c r="H614" s="4"/>
      <c r="I614" s="4"/>
      <c r="J614" s="4">
        <v>68445.873508</v>
      </c>
      <c r="K614" s="4">
        <f t="shared" si="70"/>
        <v>70335.03774495117</v>
      </c>
      <c r="L614" s="4"/>
      <c r="M614" s="4"/>
      <c r="N614" s="4"/>
      <c r="O614" s="4"/>
      <c r="P614" s="4"/>
      <c r="Q614" s="4"/>
      <c r="R614" s="4"/>
      <c r="S614" s="4"/>
      <c r="T614" s="4">
        <v>40283.672721</v>
      </c>
      <c r="U614" s="4">
        <f t="shared" si="59"/>
        <v>41395.53629928663</v>
      </c>
      <c r="V614" s="4"/>
      <c r="W614" s="4"/>
      <c r="X614" s="4"/>
      <c r="Y614" s="4"/>
      <c r="Z614" s="13">
        <f t="shared" si="62"/>
        <v>2200152.836939</v>
      </c>
      <c r="AC614" s="13">
        <f t="shared" si="63"/>
        <v>2260878.9237334942</v>
      </c>
      <c r="AF614" s="51"/>
      <c r="AG614" s="4"/>
      <c r="AH614" s="4"/>
      <c r="AI614" s="4">
        <v>2310560.138587</v>
      </c>
      <c r="AJ614" s="4">
        <f t="shared" si="64"/>
        <v>1534717.5890799323</v>
      </c>
      <c r="AK614" s="4"/>
      <c r="AL614" s="4"/>
      <c r="AM614" s="4">
        <v>98858.8169</v>
      </c>
      <c r="AN614" s="4">
        <f t="shared" si="71"/>
        <v>96913.64345839497</v>
      </c>
      <c r="AO614" s="4"/>
      <c r="AP614" s="4"/>
      <c r="AQ614" s="4"/>
      <c r="AR614" s="4"/>
      <c r="AS614" s="4">
        <v>57145.602489</v>
      </c>
      <c r="AT614" s="4">
        <f t="shared" si="60"/>
        <v>56000.77420117285</v>
      </c>
      <c r="AU614" s="4"/>
      <c r="AV614" s="4"/>
      <c r="AW614" s="4"/>
      <c r="AX614" s="4"/>
      <c r="AY614" s="4">
        <v>35081.823529</v>
      </c>
      <c r="AZ614" s="4">
        <f>AY614/$AY$680*$AZ$680</f>
        <v>35081.823528977846</v>
      </c>
      <c r="BA614" s="4">
        <v>67320</v>
      </c>
      <c r="BB614" s="4">
        <f t="shared" si="72"/>
        <v>67320</v>
      </c>
      <c r="BC614" s="4">
        <v>6445.543864</v>
      </c>
      <c r="BD614" s="4">
        <f t="shared" si="65"/>
        <v>2575411.925369</v>
      </c>
      <c r="BG614" s="4">
        <f t="shared" si="66"/>
        <v>1790033.830268478</v>
      </c>
      <c r="BJ614" s="52"/>
      <c r="BK614" s="4">
        <f t="shared" si="68"/>
        <v>4775564.762308</v>
      </c>
      <c r="BL614" s="4">
        <f t="shared" si="69"/>
        <v>4050912.7540019723</v>
      </c>
    </row>
    <row r="615" spans="1:64" ht="12.75">
      <c r="A615" s="3" t="s">
        <v>1248</v>
      </c>
      <c r="B615" s="3" t="s">
        <v>614</v>
      </c>
      <c r="C615" s="3" t="s">
        <v>1351</v>
      </c>
      <c r="D615" s="3"/>
      <c r="E615" s="4"/>
      <c r="F615" s="4">
        <v>2963024.500788</v>
      </c>
      <c r="G615" s="4">
        <f t="shared" si="61"/>
        <v>3044806.4933787514</v>
      </c>
      <c r="H615" s="4"/>
      <c r="I615" s="4"/>
      <c r="J615" s="4">
        <v>79642.412213</v>
      </c>
      <c r="K615" s="4">
        <f t="shared" si="70"/>
        <v>81840.61042694692</v>
      </c>
      <c r="L615" s="4"/>
      <c r="M615" s="4"/>
      <c r="N615" s="4"/>
      <c r="O615" s="4"/>
      <c r="P615" s="4"/>
      <c r="Q615" s="4"/>
      <c r="R615" s="4"/>
      <c r="S615" s="4"/>
      <c r="T615" s="4">
        <v>27121.599994</v>
      </c>
      <c r="U615" s="4">
        <f t="shared" si="59"/>
        <v>27870.17918704034</v>
      </c>
      <c r="V615" s="4"/>
      <c r="W615" s="4"/>
      <c r="X615" s="4"/>
      <c r="Y615" s="4"/>
      <c r="Z615" s="13">
        <f t="shared" si="62"/>
        <v>3069788.512995</v>
      </c>
      <c r="AC615" s="13">
        <f t="shared" si="63"/>
        <v>3154517.2829927388</v>
      </c>
      <c r="AF615" s="51"/>
      <c r="AG615" s="4"/>
      <c r="AH615" s="4"/>
      <c r="AI615" s="4">
        <v>3273486.688031</v>
      </c>
      <c r="AJ615" s="4">
        <f t="shared" si="64"/>
        <v>2174311.550623604</v>
      </c>
      <c r="AK615" s="4"/>
      <c r="AL615" s="4"/>
      <c r="AM615" s="4">
        <v>115030.377186</v>
      </c>
      <c r="AN615" s="4">
        <f t="shared" si="71"/>
        <v>112767.00764854788</v>
      </c>
      <c r="AO615" s="4"/>
      <c r="AP615" s="4"/>
      <c r="AQ615" s="4"/>
      <c r="AR615" s="4"/>
      <c r="AS615" s="4">
        <v>38474.152615</v>
      </c>
      <c r="AT615" s="4">
        <f t="shared" si="60"/>
        <v>37703.37942606898</v>
      </c>
      <c r="AU615" s="4"/>
      <c r="AV615" s="4"/>
      <c r="AW615" s="4"/>
      <c r="AX615" s="4"/>
      <c r="AY615" s="4"/>
      <c r="AZ615" s="4"/>
      <c r="BA615" s="4">
        <v>78864</v>
      </c>
      <c r="BB615" s="4">
        <f t="shared" si="72"/>
        <v>78864</v>
      </c>
      <c r="BC615" s="4">
        <v>8993.219099</v>
      </c>
      <c r="BD615" s="4">
        <f t="shared" si="65"/>
        <v>3514848.436931</v>
      </c>
      <c r="BG615" s="4">
        <f t="shared" si="66"/>
        <v>2403645.9376982213</v>
      </c>
      <c r="BJ615" s="52"/>
      <c r="BK615" s="4">
        <f t="shared" si="68"/>
        <v>6584636.949926</v>
      </c>
      <c r="BL615" s="4">
        <f t="shared" si="69"/>
        <v>5558163.22069096</v>
      </c>
    </row>
    <row r="616" spans="1:64" ht="12.75">
      <c r="A616" s="3" t="s">
        <v>1249</v>
      </c>
      <c r="B616" s="3" t="s">
        <v>615</v>
      </c>
      <c r="C616" s="3" t="s">
        <v>1351</v>
      </c>
      <c r="D616" s="3"/>
      <c r="E616" s="4"/>
      <c r="F616" s="4">
        <v>1487712.515554</v>
      </c>
      <c r="G616" s="4">
        <f t="shared" si="61"/>
        <v>1528774.6444334097</v>
      </c>
      <c r="H616" s="4"/>
      <c r="I616" s="4"/>
      <c r="J616" s="4">
        <v>62843.327714</v>
      </c>
      <c r="K616" s="4">
        <f t="shared" si="70"/>
        <v>64577.85692903609</v>
      </c>
      <c r="L616" s="4"/>
      <c r="M616" s="4"/>
      <c r="N616" s="4"/>
      <c r="O616" s="4"/>
      <c r="P616" s="4"/>
      <c r="Q616" s="4"/>
      <c r="R616" s="4"/>
      <c r="S616" s="4"/>
      <c r="T616" s="4">
        <v>23274.431663</v>
      </c>
      <c r="U616" s="4">
        <f t="shared" si="59"/>
        <v>23916.82574287049</v>
      </c>
      <c r="V616" s="4"/>
      <c r="W616" s="4"/>
      <c r="X616" s="4"/>
      <c r="Y616" s="4"/>
      <c r="Z616" s="13">
        <f t="shared" si="62"/>
        <v>1573830.2749309998</v>
      </c>
      <c r="AC616" s="13">
        <f t="shared" si="63"/>
        <v>1617269.3271053163</v>
      </c>
      <c r="AF616" s="51"/>
      <c r="AG616" s="4"/>
      <c r="AH616" s="4"/>
      <c r="AI616" s="4">
        <v>1643593.265593</v>
      </c>
      <c r="AJ616" s="4">
        <f t="shared" si="64"/>
        <v>1091705.6223178343</v>
      </c>
      <c r="AK616" s="4"/>
      <c r="AL616" s="4"/>
      <c r="AM616" s="4">
        <v>90766.86014</v>
      </c>
      <c r="AN616" s="4">
        <f t="shared" si="71"/>
        <v>88980.90627914407</v>
      </c>
      <c r="AO616" s="4"/>
      <c r="AP616" s="4"/>
      <c r="AQ616" s="4"/>
      <c r="AR616" s="4"/>
      <c r="AS616" s="4">
        <v>33016.637514</v>
      </c>
      <c r="AT616" s="4">
        <f t="shared" si="60"/>
        <v>32355.197631513187</v>
      </c>
      <c r="AU616" s="4"/>
      <c r="AV616" s="4"/>
      <c r="AW616" s="4"/>
      <c r="AX616" s="4"/>
      <c r="AY616" s="4"/>
      <c r="AZ616" s="4"/>
      <c r="BA616" s="4">
        <v>63249</v>
      </c>
      <c r="BB616" s="4">
        <f t="shared" si="72"/>
        <v>63249</v>
      </c>
      <c r="BC616" s="4">
        <v>4610.676086</v>
      </c>
      <c r="BD616" s="4">
        <f t="shared" si="65"/>
        <v>1835236.439333</v>
      </c>
      <c r="BG616" s="4">
        <f t="shared" si="66"/>
        <v>1276290.7262284916</v>
      </c>
      <c r="BJ616" s="52"/>
      <c r="BK616" s="4">
        <f t="shared" si="68"/>
        <v>3409066.714264</v>
      </c>
      <c r="BL616" s="4">
        <f t="shared" si="69"/>
        <v>2893560.0533338077</v>
      </c>
    </row>
    <row r="617" spans="1:64" ht="12.75">
      <c r="A617" s="3" t="s">
        <v>1250</v>
      </c>
      <c r="B617" s="3" t="s">
        <v>616</v>
      </c>
      <c r="C617" s="3" t="s">
        <v>1351</v>
      </c>
      <c r="D617" s="3"/>
      <c r="E617" s="4"/>
      <c r="F617" s="4">
        <v>3126811.491897</v>
      </c>
      <c r="G617" s="4">
        <f t="shared" si="61"/>
        <v>3213114.1445395923</v>
      </c>
      <c r="H617" s="4"/>
      <c r="I617" s="4"/>
      <c r="J617" s="4">
        <v>100248.751588</v>
      </c>
      <c r="K617" s="4">
        <f t="shared" si="70"/>
        <v>103015.70226877282</v>
      </c>
      <c r="L617" s="4"/>
      <c r="M617" s="4"/>
      <c r="N617" s="4"/>
      <c r="O617" s="4"/>
      <c r="P617" s="4"/>
      <c r="Q617" s="4"/>
      <c r="R617" s="4"/>
      <c r="S617" s="4"/>
      <c r="T617" s="4">
        <v>40283.672721</v>
      </c>
      <c r="U617" s="4">
        <f t="shared" si="59"/>
        <v>41395.53629928663</v>
      </c>
      <c r="V617" s="4"/>
      <c r="W617" s="4"/>
      <c r="X617" s="4"/>
      <c r="Y617" s="4"/>
      <c r="Z617" s="13">
        <f t="shared" si="62"/>
        <v>3267343.916206</v>
      </c>
      <c r="AC617" s="13">
        <f t="shared" si="63"/>
        <v>3357525.3831076515</v>
      </c>
      <c r="AF617" s="51"/>
      <c r="AG617" s="4"/>
      <c r="AH617" s="4"/>
      <c r="AI617" s="4">
        <v>3454435.085497</v>
      </c>
      <c r="AJ617" s="4">
        <f t="shared" si="64"/>
        <v>2294500.8863907848</v>
      </c>
      <c r="AK617" s="4"/>
      <c r="AL617" s="4"/>
      <c r="AM617" s="4">
        <v>144792.848274</v>
      </c>
      <c r="AN617" s="4">
        <f t="shared" si="71"/>
        <v>141943.86411832445</v>
      </c>
      <c r="AO617" s="4"/>
      <c r="AP617" s="4"/>
      <c r="AQ617" s="4"/>
      <c r="AR617" s="4"/>
      <c r="AS617" s="4">
        <v>57145.602489</v>
      </c>
      <c r="AT617" s="4">
        <f t="shared" si="60"/>
        <v>56000.77420117285</v>
      </c>
      <c r="AU617" s="4"/>
      <c r="AV617" s="4"/>
      <c r="AW617" s="4"/>
      <c r="AX617" s="4"/>
      <c r="AY617" s="4"/>
      <c r="AZ617" s="4"/>
      <c r="BA617" s="4">
        <v>101933</v>
      </c>
      <c r="BB617" s="4">
        <f t="shared" si="72"/>
        <v>101933</v>
      </c>
      <c r="BC617" s="4">
        <v>9571.975263</v>
      </c>
      <c r="BD617" s="4">
        <f t="shared" si="65"/>
        <v>3767878.511523</v>
      </c>
      <c r="BG617" s="4">
        <f t="shared" si="66"/>
        <v>2594378.524710282</v>
      </c>
      <c r="BJ617" s="52"/>
      <c r="BK617" s="4">
        <f t="shared" si="68"/>
        <v>7035222.427728999</v>
      </c>
      <c r="BL617" s="4">
        <f t="shared" si="69"/>
        <v>5951903.907817934</v>
      </c>
    </row>
    <row r="618" spans="1:64" ht="12.75">
      <c r="A618" s="3" t="s">
        <v>1251</v>
      </c>
      <c r="B618" s="3" t="s">
        <v>617</v>
      </c>
      <c r="C618" s="3" t="s">
        <v>1351</v>
      </c>
      <c r="D618" s="3"/>
      <c r="E618" s="4"/>
      <c r="F618" s="4">
        <v>1887700.227202</v>
      </c>
      <c r="G618" s="4">
        <f t="shared" si="61"/>
        <v>1939802.3566152188</v>
      </c>
      <c r="H618" s="4"/>
      <c r="I618" s="4"/>
      <c r="J618" s="4">
        <v>71896.35097</v>
      </c>
      <c r="K618" s="4">
        <f t="shared" si="70"/>
        <v>73880.75131524415</v>
      </c>
      <c r="L618" s="4"/>
      <c r="M618" s="4"/>
      <c r="N618" s="4"/>
      <c r="O618" s="4"/>
      <c r="P618" s="4"/>
      <c r="Q618" s="4"/>
      <c r="R618" s="4"/>
      <c r="S618" s="4"/>
      <c r="T618" s="4">
        <v>45953.41974</v>
      </c>
      <c r="U618" s="4">
        <f aca="true" t="shared" si="73" ref="U618:U627">T618*RPI_inc</f>
        <v>47221.7731510828</v>
      </c>
      <c r="V618" s="4"/>
      <c r="W618" s="4"/>
      <c r="X618" s="4"/>
      <c r="Y618" s="4"/>
      <c r="Z618" s="13">
        <f t="shared" si="62"/>
        <v>2005549.9979120002</v>
      </c>
      <c r="AC618" s="13">
        <f t="shared" si="63"/>
        <v>2060904.8810815457</v>
      </c>
      <c r="AF618" s="51"/>
      <c r="AG618" s="4"/>
      <c r="AH618" s="4"/>
      <c r="AI618" s="4">
        <v>2085491.2145</v>
      </c>
      <c r="AJ618" s="4">
        <f t="shared" si="64"/>
        <v>1385222.568031551</v>
      </c>
      <c r="AK618" s="4"/>
      <c r="AL618" s="4"/>
      <c r="AM618" s="4">
        <v>103842.464594</v>
      </c>
      <c r="AN618" s="4">
        <f t="shared" si="71"/>
        <v>101799.23152108774</v>
      </c>
      <c r="AO618" s="4"/>
      <c r="AP618" s="4"/>
      <c r="AQ618" s="4"/>
      <c r="AR618" s="4"/>
      <c r="AS618" s="4">
        <v>65188.590814</v>
      </c>
      <c r="AT618" s="4">
        <f aca="true" t="shared" si="74" ref="AT618:AT627">AS618/$AS$680*$AT$680</f>
        <v>63882.63305772607</v>
      </c>
      <c r="AU618" s="4"/>
      <c r="AV618" s="4"/>
      <c r="AW618" s="4"/>
      <c r="AX618" s="4"/>
      <c r="AY618" s="4">
        <v>22175.235294</v>
      </c>
      <c r="AZ618" s="4">
        <f>AY618/$AY$680*$AZ$680</f>
        <v>22175.235293985992</v>
      </c>
      <c r="BA618" s="4"/>
      <c r="BB618" s="4"/>
      <c r="BC618" s="4">
        <v>5875.4375</v>
      </c>
      <c r="BD618" s="4">
        <f t="shared" si="65"/>
        <v>2282572.9427019996</v>
      </c>
      <c r="BG618" s="4">
        <f t="shared" si="66"/>
        <v>1573079.667904351</v>
      </c>
      <c r="BJ618" s="52"/>
      <c r="BK618" s="4">
        <f t="shared" si="68"/>
        <v>4288122.940614</v>
      </c>
      <c r="BL618" s="4">
        <f t="shared" si="69"/>
        <v>3633984.5489858966</v>
      </c>
    </row>
    <row r="619" spans="1:64" ht="12.75">
      <c r="A619" s="3" t="s">
        <v>1252</v>
      </c>
      <c r="B619" s="3" t="s">
        <v>618</v>
      </c>
      <c r="C619" s="3" t="s">
        <v>1351</v>
      </c>
      <c r="D619" s="3"/>
      <c r="E619" s="4"/>
      <c r="F619" s="4">
        <v>3116728.133779</v>
      </c>
      <c r="G619" s="4">
        <f aca="true" t="shared" si="75" ref="G619:G627">F619*RPI_inc</f>
        <v>3202752.477174174</v>
      </c>
      <c r="H619" s="4"/>
      <c r="I619" s="4"/>
      <c r="J619" s="4">
        <v>69809.447462</v>
      </c>
      <c r="K619" s="4">
        <f t="shared" si="70"/>
        <v>71736.24749810615</v>
      </c>
      <c r="L619" s="4"/>
      <c r="M619" s="4"/>
      <c r="N619" s="4"/>
      <c r="O619" s="4"/>
      <c r="P619" s="4"/>
      <c r="Q619" s="4"/>
      <c r="R619" s="4"/>
      <c r="S619" s="4"/>
      <c r="T619" s="4">
        <v>57859.847753</v>
      </c>
      <c r="U619" s="4">
        <f t="shared" si="73"/>
        <v>59456.82868885775</v>
      </c>
      <c r="V619" s="4"/>
      <c r="W619" s="4"/>
      <c r="X619" s="4"/>
      <c r="Y619" s="4"/>
      <c r="Z619" s="13">
        <f aca="true" t="shared" si="76" ref="Z619:Z659">D619+F619+H619+J619+L619+N619+P619+R619+T619+V619+X619</f>
        <v>3244397.428994</v>
      </c>
      <c r="AC619" s="13">
        <f aca="true" t="shared" si="77" ref="AC619:AC659">E619+G619+I619+K619+M619+O619+Q619+S619+U619+W619+Y619</f>
        <v>3333945.553361138</v>
      </c>
      <c r="AF619" s="51"/>
      <c r="AG619" s="4"/>
      <c r="AH619" s="4"/>
      <c r="AI619" s="4">
        <v>3443295.205094</v>
      </c>
      <c r="AJ619" s="4">
        <f aca="true" t="shared" si="78" ref="AJ619:AJ627">AI619/$AI$680*$AJ$680</f>
        <v>2287101.5678838943</v>
      </c>
      <c r="AK619" s="4"/>
      <c r="AL619" s="4"/>
      <c r="AM619" s="4">
        <v>100828.275408</v>
      </c>
      <c r="AN619" s="4">
        <f t="shared" si="71"/>
        <v>98844.35035572195</v>
      </c>
      <c r="AO619" s="4"/>
      <c r="AP619" s="4"/>
      <c r="AQ619" s="4"/>
      <c r="AR619" s="4"/>
      <c r="AS619" s="4">
        <v>82078.808521</v>
      </c>
      <c r="AT619" s="4">
        <f t="shared" si="74"/>
        <v>80434.4800384352</v>
      </c>
      <c r="AU619" s="4"/>
      <c r="AV619" s="4"/>
      <c r="AW619" s="4"/>
      <c r="AX619" s="4"/>
      <c r="AY619" s="4"/>
      <c r="AZ619" s="4"/>
      <c r="BA619" s="4">
        <v>69900</v>
      </c>
      <c r="BB619" s="4">
        <f aca="true" t="shared" si="79" ref="BB619:BB625">BA619/$BA$680*$BB$680</f>
        <v>69900</v>
      </c>
      <c r="BC619" s="4">
        <v>9504.751484</v>
      </c>
      <c r="BD619" s="4">
        <f aca="true" t="shared" si="80" ref="BD619:BD659">AG619+AI619+AK619+AM619+AO619+AQ619+AS619+AU619+AW619+AY619+BA619+BC619</f>
        <v>3705607.0405070004</v>
      </c>
      <c r="BG619" s="4">
        <f aca="true" t="shared" si="81" ref="BG619:BG659">AH619+AJ619+AL619+AN619+AP619+AR619+AT619+AV619+AX619+AZ619+BB619</f>
        <v>2536280.3982780515</v>
      </c>
      <c r="BJ619" s="52"/>
      <c r="BK619" s="4">
        <f t="shared" si="68"/>
        <v>6950004.469501</v>
      </c>
      <c r="BL619" s="4">
        <f t="shared" si="69"/>
        <v>5870225.951639189</v>
      </c>
    </row>
    <row r="620" spans="1:64" ht="12.75">
      <c r="A620" s="3" t="s">
        <v>1253</v>
      </c>
      <c r="B620" s="3" t="s">
        <v>619</v>
      </c>
      <c r="C620" s="3" t="s">
        <v>1351</v>
      </c>
      <c r="D620" s="3"/>
      <c r="E620" s="4"/>
      <c r="F620" s="4">
        <v>1701768.076793</v>
      </c>
      <c r="G620" s="4">
        <f t="shared" si="75"/>
        <v>1748738.3209507687</v>
      </c>
      <c r="H620" s="4"/>
      <c r="I620" s="4"/>
      <c r="J620" s="4">
        <v>82749.552505</v>
      </c>
      <c r="K620" s="4">
        <f t="shared" si="70"/>
        <v>85033.51042976645</v>
      </c>
      <c r="L620" s="4"/>
      <c r="M620" s="4"/>
      <c r="N620" s="4"/>
      <c r="O620" s="4"/>
      <c r="P620" s="4"/>
      <c r="Q620" s="4"/>
      <c r="R620" s="4"/>
      <c r="S620" s="4"/>
      <c r="T620" s="4">
        <v>43118.342591</v>
      </c>
      <c r="U620" s="4">
        <f t="shared" si="73"/>
        <v>44308.44546506157</v>
      </c>
      <c r="V620" s="4"/>
      <c r="W620" s="4"/>
      <c r="X620" s="4"/>
      <c r="Y620" s="4"/>
      <c r="Z620" s="13">
        <f t="shared" si="76"/>
        <v>1827635.9718890002</v>
      </c>
      <c r="AC620" s="13">
        <f t="shared" si="77"/>
        <v>1878080.2768455967</v>
      </c>
      <c r="AF620" s="51"/>
      <c r="AG620" s="4"/>
      <c r="AH620" s="4"/>
      <c r="AI620" s="4">
        <v>1880077.31425</v>
      </c>
      <c r="AJ620" s="4">
        <f t="shared" si="78"/>
        <v>1248782.7842361052</v>
      </c>
      <c r="AK620" s="4"/>
      <c r="AL620" s="4"/>
      <c r="AM620" s="4">
        <v>119518.130757</v>
      </c>
      <c r="AN620" s="4">
        <f t="shared" si="71"/>
        <v>117166.45893824904</v>
      </c>
      <c r="AO620" s="4"/>
      <c r="AP620" s="4"/>
      <c r="AQ620" s="4"/>
      <c r="AR620" s="4"/>
      <c r="AS620" s="4">
        <v>61166.807772</v>
      </c>
      <c r="AT620" s="4">
        <f t="shared" si="74"/>
        <v>59941.42053722633</v>
      </c>
      <c r="AU620" s="4"/>
      <c r="AV620" s="4"/>
      <c r="AW620" s="4"/>
      <c r="AX620" s="4"/>
      <c r="AY620" s="4">
        <v>1195.882353</v>
      </c>
      <c r="AZ620" s="4">
        <f>AY620/$AY$680*$AZ$680</f>
        <v>1195.8823529992449</v>
      </c>
      <c r="BA620" s="4">
        <v>81813</v>
      </c>
      <c r="BB620" s="4">
        <f t="shared" si="79"/>
        <v>81813</v>
      </c>
      <c r="BC620" s="4">
        <v>5354.222501</v>
      </c>
      <c r="BD620" s="4">
        <f t="shared" si="80"/>
        <v>2149125.3576330002</v>
      </c>
      <c r="BG620" s="4">
        <f t="shared" si="81"/>
        <v>1508899.5460645796</v>
      </c>
      <c r="BJ620" s="52"/>
      <c r="BK620" s="4">
        <f t="shared" si="68"/>
        <v>3976761.3295220006</v>
      </c>
      <c r="BL620" s="4">
        <f t="shared" si="69"/>
        <v>3386979.8229101766</v>
      </c>
    </row>
    <row r="621" spans="1:64" ht="12.75">
      <c r="A621" s="3" t="s">
        <v>1254</v>
      </c>
      <c r="B621" s="3" t="s">
        <v>620</v>
      </c>
      <c r="C621" s="3" t="s">
        <v>1351</v>
      </c>
      <c r="D621" s="3"/>
      <c r="E621" s="4"/>
      <c r="F621" s="4">
        <v>1785910.674068</v>
      </c>
      <c r="G621" s="4">
        <f t="shared" si="75"/>
        <v>1835203.3253692398</v>
      </c>
      <c r="H621" s="4"/>
      <c r="I621" s="4"/>
      <c r="J621" s="4">
        <v>87387.658895</v>
      </c>
      <c r="K621" s="4">
        <f t="shared" si="70"/>
        <v>89799.63249507431</v>
      </c>
      <c r="L621" s="4"/>
      <c r="M621" s="4"/>
      <c r="N621" s="4"/>
      <c r="O621" s="4"/>
      <c r="P621" s="4"/>
      <c r="Q621" s="4"/>
      <c r="R621" s="4"/>
      <c r="S621" s="4"/>
      <c r="T621" s="4">
        <v>34613.925701</v>
      </c>
      <c r="U621" s="4">
        <f t="shared" si="73"/>
        <v>35569.29944646284</v>
      </c>
      <c r="V621" s="4"/>
      <c r="W621" s="4"/>
      <c r="X621" s="4"/>
      <c r="Y621" s="4"/>
      <c r="Z621" s="13">
        <f t="shared" si="76"/>
        <v>1907912.258664</v>
      </c>
      <c r="AC621" s="13">
        <f t="shared" si="77"/>
        <v>1960572.257310777</v>
      </c>
      <c r="AF621" s="51"/>
      <c r="AG621" s="4"/>
      <c r="AH621" s="4"/>
      <c r="AI621" s="4">
        <v>1973036.27291</v>
      </c>
      <c r="AJ621" s="4">
        <f t="shared" si="78"/>
        <v>1310527.8764912249</v>
      </c>
      <c r="AK621" s="4"/>
      <c r="AL621" s="4"/>
      <c r="AM621" s="4">
        <v>126217.11328</v>
      </c>
      <c r="AN621" s="4">
        <f t="shared" si="71"/>
        <v>123733.63042710832</v>
      </c>
      <c r="AO621" s="4"/>
      <c r="AP621" s="4"/>
      <c r="AQ621" s="4"/>
      <c r="AR621" s="4"/>
      <c r="AS621" s="4">
        <v>49102.614164</v>
      </c>
      <c r="AT621" s="4">
        <f t="shared" si="74"/>
        <v>48118.91534461963</v>
      </c>
      <c r="AU621" s="4"/>
      <c r="AV621" s="4"/>
      <c r="AW621" s="4"/>
      <c r="AX621" s="4"/>
      <c r="AY621" s="4"/>
      <c r="AZ621" s="4"/>
      <c r="BA621" s="4">
        <v>88096</v>
      </c>
      <c r="BB621" s="4">
        <f t="shared" si="79"/>
        <v>88096</v>
      </c>
      <c r="BC621" s="4">
        <v>5589.399039</v>
      </c>
      <c r="BD621" s="4">
        <f t="shared" si="80"/>
        <v>2242041.3993929997</v>
      </c>
      <c r="BG621" s="4">
        <f t="shared" si="81"/>
        <v>1570476.422262953</v>
      </c>
      <c r="BJ621" s="52"/>
      <c r="BK621" s="4">
        <f t="shared" si="68"/>
        <v>4149953.6580569996</v>
      </c>
      <c r="BL621" s="4">
        <f t="shared" si="69"/>
        <v>3531048.6795737296</v>
      </c>
    </row>
    <row r="622" spans="1:64" ht="12.75">
      <c r="A622" s="3" t="s">
        <v>1255</v>
      </c>
      <c r="B622" s="3" t="s">
        <v>621</v>
      </c>
      <c r="C622" s="3" t="s">
        <v>1351</v>
      </c>
      <c r="D622" s="3"/>
      <c r="E622" s="4"/>
      <c r="F622" s="4">
        <v>2251864.594459</v>
      </c>
      <c r="G622" s="4">
        <f t="shared" si="75"/>
        <v>2314017.9696776136</v>
      </c>
      <c r="H622" s="4"/>
      <c r="I622" s="4"/>
      <c r="J622" s="4">
        <v>85433.528718</v>
      </c>
      <c r="K622" s="4">
        <f t="shared" si="70"/>
        <v>87791.56666563057</v>
      </c>
      <c r="L622" s="4"/>
      <c r="M622" s="4"/>
      <c r="N622" s="4"/>
      <c r="O622" s="4"/>
      <c r="P622" s="4"/>
      <c r="Q622" s="4"/>
      <c r="R622" s="4"/>
      <c r="S622" s="4"/>
      <c r="T622" s="4">
        <v>60694.517623</v>
      </c>
      <c r="U622" s="4">
        <f t="shared" si="73"/>
        <v>62369.737854632695</v>
      </c>
      <c r="V622" s="4"/>
      <c r="W622" s="4"/>
      <c r="X622" s="4"/>
      <c r="Y622" s="4"/>
      <c r="Z622" s="13">
        <f t="shared" si="76"/>
        <v>2397992.6407999997</v>
      </c>
      <c r="AC622" s="13">
        <f t="shared" si="77"/>
        <v>2464179.274197877</v>
      </c>
      <c r="AF622" s="51"/>
      <c r="AG622" s="4"/>
      <c r="AH622" s="4"/>
      <c r="AI622" s="4">
        <v>2487812.291545</v>
      </c>
      <c r="AJ622" s="4">
        <f t="shared" si="78"/>
        <v>1652451.8095851333</v>
      </c>
      <c r="AK622" s="4"/>
      <c r="AL622" s="4"/>
      <c r="AM622" s="4">
        <v>123394.693352</v>
      </c>
      <c r="AN622" s="4">
        <f t="shared" si="71"/>
        <v>120966.74521474785</v>
      </c>
      <c r="AO622" s="4"/>
      <c r="AP622" s="4"/>
      <c r="AQ622" s="4"/>
      <c r="AR622" s="4"/>
      <c r="AS622" s="4">
        <v>86100.013804</v>
      </c>
      <c r="AT622" s="4">
        <f t="shared" si="74"/>
        <v>84375.12637448867</v>
      </c>
      <c r="AU622" s="4"/>
      <c r="AV622" s="4"/>
      <c r="AW622" s="4"/>
      <c r="AX622" s="4"/>
      <c r="AY622" s="4"/>
      <c r="AZ622" s="4"/>
      <c r="BA622" s="4">
        <v>86777</v>
      </c>
      <c r="BB622" s="4">
        <f t="shared" si="79"/>
        <v>86777</v>
      </c>
      <c r="BC622" s="4">
        <v>7025.133206</v>
      </c>
      <c r="BD622" s="4">
        <f t="shared" si="80"/>
        <v>2791109.1319069997</v>
      </c>
      <c r="BG622" s="4">
        <f t="shared" si="81"/>
        <v>1944570.68117437</v>
      </c>
      <c r="BJ622" s="52"/>
      <c r="BK622" s="4">
        <f t="shared" si="68"/>
        <v>5189101.772706999</v>
      </c>
      <c r="BL622" s="4">
        <f t="shared" si="69"/>
        <v>4408749.955372247</v>
      </c>
    </row>
    <row r="623" spans="1:64" ht="12.75">
      <c r="A623" s="3" t="s">
        <v>1256</v>
      </c>
      <c r="B623" s="3" t="s">
        <v>622</v>
      </c>
      <c r="C623" s="3" t="s">
        <v>1351</v>
      </c>
      <c r="D623" s="3"/>
      <c r="E623" s="4"/>
      <c r="F623" s="4">
        <v>3161016.817634</v>
      </c>
      <c r="G623" s="4">
        <f t="shared" si="75"/>
        <v>3248263.5663160426</v>
      </c>
      <c r="H623" s="4"/>
      <c r="I623" s="4"/>
      <c r="J623" s="4">
        <v>139101.241849</v>
      </c>
      <c r="K623" s="4">
        <f t="shared" si="70"/>
        <v>142940.5542567219</v>
      </c>
      <c r="L623" s="4"/>
      <c r="M623" s="4"/>
      <c r="N623" s="4"/>
      <c r="O623" s="4"/>
      <c r="P623" s="4"/>
      <c r="Q623" s="4"/>
      <c r="R623" s="4"/>
      <c r="S623" s="4"/>
      <c r="T623" s="4">
        <v>33005.983655</v>
      </c>
      <c r="U623" s="4">
        <f t="shared" si="73"/>
        <v>33916.97683443737</v>
      </c>
      <c r="V623" s="4"/>
      <c r="W623" s="4"/>
      <c r="X623" s="4"/>
      <c r="Y623" s="4"/>
      <c r="Z623" s="13">
        <f t="shared" si="76"/>
        <v>3333124.043138</v>
      </c>
      <c r="AC623" s="13">
        <f t="shared" si="77"/>
        <v>3425121.097407202</v>
      </c>
      <c r="AF623" s="51"/>
      <c r="AG623" s="4"/>
      <c r="AH623" s="4"/>
      <c r="AI623" s="4">
        <v>3492224.40463</v>
      </c>
      <c r="AJ623" s="4">
        <f t="shared" si="78"/>
        <v>2319601.264339933</v>
      </c>
      <c r="AK623" s="4"/>
      <c r="AL623" s="4"/>
      <c r="AM623" s="4">
        <v>200908.886012</v>
      </c>
      <c r="AN623" s="4">
        <f t="shared" si="71"/>
        <v>196955.74716705197</v>
      </c>
      <c r="AO623" s="4"/>
      <c r="AP623" s="4"/>
      <c r="AQ623" s="4"/>
      <c r="AR623" s="4"/>
      <c r="AS623" s="4">
        <v>46821.620133</v>
      </c>
      <c r="AT623" s="4">
        <f t="shared" si="74"/>
        <v>45883.61768179697</v>
      </c>
      <c r="AU623" s="4"/>
      <c r="AV623" s="4"/>
      <c r="AW623" s="4"/>
      <c r="AX623" s="4"/>
      <c r="AY623" s="4">
        <v>28199.352941</v>
      </c>
      <c r="AZ623" s="4">
        <f>AY623/$AY$680*$AZ$680</f>
        <v>28199.35294098219</v>
      </c>
      <c r="BA623" s="4">
        <v>138541</v>
      </c>
      <c r="BB623" s="4">
        <f t="shared" si="79"/>
        <v>138541</v>
      </c>
      <c r="BC623" s="4">
        <v>9764.684009</v>
      </c>
      <c r="BD623" s="4">
        <f t="shared" si="80"/>
        <v>3916459.947725</v>
      </c>
      <c r="BG623" s="4">
        <f t="shared" si="81"/>
        <v>2729180.9821297643</v>
      </c>
      <c r="BJ623" s="52"/>
      <c r="BK623" s="4">
        <f t="shared" si="68"/>
        <v>7249583.990863</v>
      </c>
      <c r="BL623" s="4">
        <f t="shared" si="69"/>
        <v>6154302.079536966</v>
      </c>
    </row>
    <row r="624" spans="1:64" ht="12.75">
      <c r="A624" s="3" t="s">
        <v>1257</v>
      </c>
      <c r="B624" s="3" t="s">
        <v>623</v>
      </c>
      <c r="C624" s="3" t="s">
        <v>1351</v>
      </c>
      <c r="D624" s="3"/>
      <c r="E624" s="4"/>
      <c r="F624" s="4">
        <v>1386399.424072</v>
      </c>
      <c r="G624" s="4">
        <f t="shared" si="75"/>
        <v>1424665.2255856644</v>
      </c>
      <c r="H624" s="4"/>
      <c r="I624" s="4"/>
      <c r="J624" s="4">
        <v>38358.459434</v>
      </c>
      <c r="K624" s="4">
        <f t="shared" si="70"/>
        <v>39417.18549056475</v>
      </c>
      <c r="L624" s="4"/>
      <c r="M624" s="4"/>
      <c r="N624" s="4"/>
      <c r="O624" s="4"/>
      <c r="P624" s="4"/>
      <c r="Q624" s="4"/>
      <c r="R624" s="4"/>
      <c r="S624" s="4"/>
      <c r="T624" s="4">
        <v>34613.925701</v>
      </c>
      <c r="U624" s="4">
        <f t="shared" si="73"/>
        <v>35569.29944646284</v>
      </c>
      <c r="V624" s="4"/>
      <c r="W624" s="4"/>
      <c r="X624" s="4"/>
      <c r="Y624" s="4"/>
      <c r="Z624" s="13">
        <f t="shared" si="76"/>
        <v>1459371.809207</v>
      </c>
      <c r="AC624" s="13">
        <f t="shared" si="77"/>
        <v>1499651.710522692</v>
      </c>
      <c r="AF624" s="51"/>
      <c r="AG624" s="4"/>
      <c r="AH624" s="4"/>
      <c r="AI624" s="4">
        <v>1531664.708742</v>
      </c>
      <c r="AJ624" s="4">
        <f t="shared" si="78"/>
        <v>1017360.5654414473</v>
      </c>
      <c r="AK624" s="4"/>
      <c r="AL624" s="4"/>
      <c r="AM624" s="4">
        <v>55402.491392</v>
      </c>
      <c r="AN624" s="4">
        <f t="shared" si="71"/>
        <v>54312.37663811335</v>
      </c>
      <c r="AO624" s="4"/>
      <c r="AP624" s="4"/>
      <c r="AQ624" s="4"/>
      <c r="AR624" s="4"/>
      <c r="AS624" s="4">
        <v>49102.614164</v>
      </c>
      <c r="AT624" s="4">
        <f t="shared" si="74"/>
        <v>48118.91534461963</v>
      </c>
      <c r="AU624" s="4"/>
      <c r="AV624" s="4"/>
      <c r="AW624" s="4"/>
      <c r="AX624" s="4"/>
      <c r="AY624" s="4">
        <v>67111.352941</v>
      </c>
      <c r="AZ624" s="4">
        <f>AY624/$AY$680*$AZ$680</f>
        <v>67111.35294095761</v>
      </c>
      <c r="BA624" s="4">
        <v>38045</v>
      </c>
      <c r="BB624" s="4">
        <f t="shared" si="79"/>
        <v>38045</v>
      </c>
      <c r="BC624" s="4">
        <v>4275.359808</v>
      </c>
      <c r="BD624" s="4">
        <f t="shared" si="80"/>
        <v>1745601.527047</v>
      </c>
      <c r="BG624" s="4">
        <f t="shared" si="81"/>
        <v>1224948.2103651378</v>
      </c>
      <c r="BJ624" s="52"/>
      <c r="BK624" s="4">
        <f t="shared" si="68"/>
        <v>3204973.3362539997</v>
      </c>
      <c r="BL624" s="4">
        <f t="shared" si="69"/>
        <v>2724599.9208878297</v>
      </c>
    </row>
    <row r="625" spans="1:64" ht="12.75">
      <c r="A625" s="3" t="s">
        <v>1258</v>
      </c>
      <c r="B625" s="3" t="s">
        <v>624</v>
      </c>
      <c r="C625" s="3" t="s">
        <v>1351</v>
      </c>
      <c r="D625" s="3"/>
      <c r="E625" s="4"/>
      <c r="F625" s="4">
        <v>2095305.42305</v>
      </c>
      <c r="G625" s="4">
        <f t="shared" si="75"/>
        <v>2153137.6321787685</v>
      </c>
      <c r="H625" s="4"/>
      <c r="I625" s="4"/>
      <c r="J625" s="4">
        <v>48496.06974</v>
      </c>
      <c r="K625" s="4">
        <f t="shared" si="70"/>
        <v>49834.60245044586</v>
      </c>
      <c r="L625" s="4"/>
      <c r="M625" s="4"/>
      <c r="N625" s="4"/>
      <c r="O625" s="4"/>
      <c r="P625" s="4"/>
      <c r="Q625" s="4"/>
      <c r="R625" s="4"/>
      <c r="S625" s="4"/>
      <c r="T625" s="4">
        <v>45953.41974</v>
      </c>
      <c r="U625" s="4">
        <f t="shared" si="73"/>
        <v>47221.7731510828</v>
      </c>
      <c r="V625" s="4"/>
      <c r="W625" s="4"/>
      <c r="X625" s="4"/>
      <c r="Y625" s="4"/>
      <c r="Z625" s="13">
        <f t="shared" si="76"/>
        <v>2189754.91253</v>
      </c>
      <c r="AC625" s="13">
        <f t="shared" si="77"/>
        <v>2250194.007780297</v>
      </c>
      <c r="AF625" s="51"/>
      <c r="AG625" s="4"/>
      <c r="AH625" s="4"/>
      <c r="AI625" s="4">
        <v>2314849.036142</v>
      </c>
      <c r="AJ625" s="4">
        <f t="shared" si="78"/>
        <v>1537566.3556649243</v>
      </c>
      <c r="AK625" s="4"/>
      <c r="AL625" s="4"/>
      <c r="AM625" s="4">
        <v>70044.603613</v>
      </c>
      <c r="AN625" s="4">
        <f t="shared" si="71"/>
        <v>68666.38660668502</v>
      </c>
      <c r="AO625" s="4"/>
      <c r="AP625" s="4"/>
      <c r="AQ625" s="4"/>
      <c r="AR625" s="4"/>
      <c r="AS625" s="4">
        <v>65188.590814</v>
      </c>
      <c r="AT625" s="4">
        <f t="shared" si="74"/>
        <v>63882.63305772607</v>
      </c>
      <c r="AU625" s="4"/>
      <c r="AV625" s="4"/>
      <c r="AW625" s="4"/>
      <c r="AX625" s="4"/>
      <c r="AY625" s="4">
        <v>15843.764706</v>
      </c>
      <c r="AZ625" s="4">
        <f>AY625/$AY$680*$AZ$680</f>
        <v>15843.764705989994</v>
      </c>
      <c r="BA625" s="4">
        <v>48128</v>
      </c>
      <c r="BB625" s="4">
        <f t="shared" si="79"/>
        <v>48128</v>
      </c>
      <c r="BC625" s="4">
        <v>6415.082218</v>
      </c>
      <c r="BD625" s="4">
        <f t="shared" si="80"/>
        <v>2520469.0774930003</v>
      </c>
      <c r="BG625" s="4">
        <f t="shared" si="81"/>
        <v>1734087.1400353254</v>
      </c>
      <c r="BJ625" s="52"/>
      <c r="BK625" s="4">
        <f t="shared" si="68"/>
        <v>4710223.990023</v>
      </c>
      <c r="BL625" s="4">
        <f t="shared" si="69"/>
        <v>3984281.1478156224</v>
      </c>
    </row>
    <row r="626" spans="1:64" ht="12.75">
      <c r="A626" s="3" t="s">
        <v>1259</v>
      </c>
      <c r="B626" s="3" t="s">
        <v>625</v>
      </c>
      <c r="C626" s="3" t="s">
        <v>1351</v>
      </c>
      <c r="D626" s="3"/>
      <c r="E626" s="4"/>
      <c r="F626" s="4">
        <v>3972359.519097</v>
      </c>
      <c r="G626" s="4">
        <f t="shared" si="75"/>
        <v>4082000.015377809</v>
      </c>
      <c r="H626" s="4"/>
      <c r="I626" s="4"/>
      <c r="J626" s="4">
        <v>75175.363487</v>
      </c>
      <c r="K626" s="4">
        <f t="shared" si="70"/>
        <v>77250.26736243736</v>
      </c>
      <c r="L626" s="4"/>
      <c r="M626" s="4"/>
      <c r="N626" s="4"/>
      <c r="O626" s="4"/>
      <c r="P626" s="4"/>
      <c r="Q626" s="4"/>
      <c r="R626" s="4"/>
      <c r="S626" s="4"/>
      <c r="T626" s="4">
        <v>34613.925701</v>
      </c>
      <c r="U626" s="4">
        <f t="shared" si="73"/>
        <v>35569.29944646284</v>
      </c>
      <c r="V626" s="4"/>
      <c r="W626" s="4"/>
      <c r="X626" s="4"/>
      <c r="Y626" s="4"/>
      <c r="Z626" s="13">
        <f t="shared" si="76"/>
        <v>4082148.808285</v>
      </c>
      <c r="AC626" s="13">
        <f t="shared" si="77"/>
        <v>4194819.582186709</v>
      </c>
      <c r="AF626" s="51"/>
      <c r="AG626" s="4"/>
      <c r="AH626" s="4"/>
      <c r="AI626" s="4">
        <v>4388578.630512</v>
      </c>
      <c r="AJ626" s="4">
        <f t="shared" si="78"/>
        <v>2914976.6339455466</v>
      </c>
      <c r="AK626" s="4"/>
      <c r="AL626" s="4"/>
      <c r="AM626" s="4">
        <v>108578.459351</v>
      </c>
      <c r="AN626" s="4">
        <f t="shared" si="71"/>
        <v>106442.0395345096</v>
      </c>
      <c r="AO626" s="4"/>
      <c r="AP626" s="4"/>
      <c r="AQ626" s="4"/>
      <c r="AR626" s="4"/>
      <c r="AS626" s="4">
        <v>49102.614164</v>
      </c>
      <c r="AT626" s="4">
        <f t="shared" si="74"/>
        <v>48118.91534461963</v>
      </c>
      <c r="AU626" s="4"/>
      <c r="AV626" s="4"/>
      <c r="AW626" s="4"/>
      <c r="AX626" s="4"/>
      <c r="AY626" s="4">
        <v>4995.882353</v>
      </c>
      <c r="AZ626" s="4">
        <f>AY626/$AY$680*$AZ$680</f>
        <v>4995.882352996845</v>
      </c>
      <c r="BA626" s="4"/>
      <c r="BB626" s="4"/>
      <c r="BC626" s="4">
        <v>11959.018829</v>
      </c>
      <c r="BD626" s="4">
        <f t="shared" si="80"/>
        <v>4563214.605209001</v>
      </c>
      <c r="BG626" s="4">
        <f t="shared" si="81"/>
        <v>3074533.4711776725</v>
      </c>
      <c r="BJ626" s="52"/>
      <c r="BK626" s="4">
        <f t="shared" si="68"/>
        <v>8645363.413494002</v>
      </c>
      <c r="BL626" s="4">
        <f t="shared" si="69"/>
        <v>7269353.053364381</v>
      </c>
    </row>
    <row r="627" spans="1:64" ht="12.75">
      <c r="A627" s="3" t="s">
        <v>1260</v>
      </c>
      <c r="B627" s="3" t="s">
        <v>626</v>
      </c>
      <c r="C627" s="3" t="s">
        <v>1351</v>
      </c>
      <c r="D627" s="3"/>
      <c r="E627" s="4"/>
      <c r="F627" s="4">
        <v>1545802.726966</v>
      </c>
      <c r="G627" s="4">
        <f t="shared" si="75"/>
        <v>1588468.1950138938</v>
      </c>
      <c r="H627" s="4"/>
      <c r="I627" s="4"/>
      <c r="J627" s="4">
        <v>41135.295522</v>
      </c>
      <c r="K627" s="4">
        <f t="shared" si="70"/>
        <v>42270.66461284077</v>
      </c>
      <c r="L627" s="4"/>
      <c r="M627" s="4"/>
      <c r="N627" s="4"/>
      <c r="O627" s="4"/>
      <c r="P627" s="4"/>
      <c r="Q627" s="4"/>
      <c r="R627" s="4"/>
      <c r="S627" s="4"/>
      <c r="T627" s="4">
        <v>41417.540669</v>
      </c>
      <c r="U627" s="4">
        <f t="shared" si="73"/>
        <v>42560.69996559661</v>
      </c>
      <c r="V627" s="4"/>
      <c r="W627" s="4"/>
      <c r="X627" s="4"/>
      <c r="Y627" s="4"/>
      <c r="Z627" s="13">
        <f t="shared" si="76"/>
        <v>1628355.5631569999</v>
      </c>
      <c r="AC627" s="13">
        <f t="shared" si="77"/>
        <v>1673299.5595923313</v>
      </c>
      <c r="AF627" s="51"/>
      <c r="AG627" s="4"/>
      <c r="AH627" s="4"/>
      <c r="AI627" s="4">
        <v>1707770.100349</v>
      </c>
      <c r="AJ627" s="4">
        <f t="shared" si="78"/>
        <v>1134333.0854453433</v>
      </c>
      <c r="AK627" s="4"/>
      <c r="AL627" s="4"/>
      <c r="AM627" s="4">
        <v>59413.174816</v>
      </c>
      <c r="AN627" s="4">
        <f t="shared" si="71"/>
        <v>58244.144745061334</v>
      </c>
      <c r="AO627" s="4"/>
      <c r="AP627" s="4"/>
      <c r="AQ627" s="4"/>
      <c r="AR627" s="4"/>
      <c r="AS627" s="4">
        <v>58754.084602</v>
      </c>
      <c r="AT627" s="4">
        <f t="shared" si="74"/>
        <v>57577.03273539825</v>
      </c>
      <c r="AU627" s="4"/>
      <c r="AV627" s="4"/>
      <c r="AW627" s="4"/>
      <c r="AX627" s="4"/>
      <c r="AY627" s="4">
        <v>26679.352941</v>
      </c>
      <c r="AZ627" s="4">
        <f>AY627/$AY$680*$AZ$680</f>
        <v>26679.352940983154</v>
      </c>
      <c r="BA627" s="4"/>
      <c r="BB627" s="4"/>
      <c r="BC627" s="4">
        <v>4770.412779</v>
      </c>
      <c r="BD627" s="4">
        <f t="shared" si="80"/>
        <v>1857387.1254869998</v>
      </c>
      <c r="BG627" s="4">
        <f t="shared" si="81"/>
        <v>1276833.615866786</v>
      </c>
      <c r="BJ627" s="52"/>
      <c r="BK627" s="4">
        <f t="shared" si="68"/>
        <v>3485742.6886439994</v>
      </c>
      <c r="BL627" s="4">
        <f t="shared" si="69"/>
        <v>2950133.1754591176</v>
      </c>
    </row>
    <row r="628" spans="1:64" ht="12.75">
      <c r="A628" s="7" t="s">
        <v>1261</v>
      </c>
      <c r="B628" s="7" t="s">
        <v>627</v>
      </c>
      <c r="C628" s="7" t="s">
        <v>1353</v>
      </c>
      <c r="D628" s="7"/>
      <c r="E628" s="8"/>
      <c r="F628" s="8"/>
      <c r="G628" s="8"/>
      <c r="H628" s="8">
        <v>28100981.588426</v>
      </c>
      <c r="I628" s="8">
        <f aca="true" t="shared" si="82" ref="I628:I658">H628*RPI_inc</f>
        <v>28876592.545219075</v>
      </c>
      <c r="J628" s="8">
        <v>430851.0853</v>
      </c>
      <c r="K628" s="8">
        <f t="shared" si="70"/>
        <v>442742.9411575371</v>
      </c>
      <c r="L628" s="8"/>
      <c r="M628" s="8"/>
      <c r="N628" s="8"/>
      <c r="O628" s="8"/>
      <c r="P628" s="8"/>
      <c r="Q628" s="8"/>
      <c r="R628" s="8"/>
      <c r="S628" s="8"/>
      <c r="T628" s="8"/>
      <c r="U628" s="8"/>
      <c r="V628" s="8"/>
      <c r="W628" s="8"/>
      <c r="X628" s="8"/>
      <c r="Y628" s="8"/>
      <c r="Z628" s="15">
        <f t="shared" si="76"/>
        <v>28531832.673726</v>
      </c>
      <c r="AC628" s="15">
        <f t="shared" si="77"/>
        <v>29319335.486376613</v>
      </c>
      <c r="AF628" s="51"/>
      <c r="AG628" s="8"/>
      <c r="AH628" s="8"/>
      <c r="AI628" s="8"/>
      <c r="AJ628" s="8"/>
      <c r="AK628" s="8">
        <v>35502690.162816</v>
      </c>
      <c r="AL628" s="8">
        <f aca="true" t="shared" si="83" ref="AL628:AL658">AK628/$AK$680*$AL$680</f>
        <v>29274053.490801368</v>
      </c>
      <c r="AM628" s="8">
        <v>622293.593026</v>
      </c>
      <c r="AN628" s="8">
        <f t="shared" si="71"/>
        <v>610049.1720629251</v>
      </c>
      <c r="AO628" s="8"/>
      <c r="AP628" s="8"/>
      <c r="AQ628" s="8"/>
      <c r="AR628" s="8"/>
      <c r="AS628" s="8"/>
      <c r="AT628" s="8"/>
      <c r="AU628" s="8"/>
      <c r="AV628" s="8"/>
      <c r="AW628" s="8"/>
      <c r="AX628" s="8"/>
      <c r="AY628" s="8"/>
      <c r="AZ628" s="8"/>
      <c r="BA628" s="8"/>
      <c r="BB628" s="8"/>
      <c r="BC628" s="8">
        <v>83586.547232</v>
      </c>
      <c r="BD628" s="8">
        <f t="shared" si="80"/>
        <v>36208570.303074</v>
      </c>
      <c r="BG628" s="8">
        <f t="shared" si="81"/>
        <v>29884102.662864294</v>
      </c>
      <c r="BJ628" s="52"/>
      <c r="BK628" s="8">
        <f t="shared" si="68"/>
        <v>64740402.9768</v>
      </c>
      <c r="BL628" s="8">
        <f t="shared" si="69"/>
        <v>59203438.14924091</v>
      </c>
    </row>
    <row r="629" spans="1:64" ht="12.75">
      <c r="A629" s="7" t="s">
        <v>1262</v>
      </c>
      <c r="B629" s="7" t="s">
        <v>628</v>
      </c>
      <c r="C629" s="7" t="s">
        <v>1353</v>
      </c>
      <c r="D629" s="7"/>
      <c r="E629" s="8"/>
      <c r="F629" s="8"/>
      <c r="G629" s="8"/>
      <c r="H629" s="8">
        <v>17655784.693816</v>
      </c>
      <c r="I629" s="8">
        <f t="shared" si="82"/>
        <v>18143099.3456623</v>
      </c>
      <c r="J629" s="8">
        <v>277376.926827</v>
      </c>
      <c r="K629" s="8">
        <f t="shared" si="70"/>
        <v>285032.76557169424</v>
      </c>
      <c r="L629" s="8"/>
      <c r="M629" s="8"/>
      <c r="N629" s="8"/>
      <c r="O629" s="8"/>
      <c r="P629" s="8"/>
      <c r="Q629" s="8"/>
      <c r="R629" s="8"/>
      <c r="S629" s="8"/>
      <c r="T629" s="8"/>
      <c r="U629" s="8"/>
      <c r="V629" s="8"/>
      <c r="W629" s="8"/>
      <c r="X629" s="8"/>
      <c r="Y629" s="8"/>
      <c r="Z629" s="15">
        <f t="shared" si="76"/>
        <v>17933161.620642997</v>
      </c>
      <c r="AC629" s="15">
        <f t="shared" si="77"/>
        <v>18428132.111233994</v>
      </c>
      <c r="AF629" s="51"/>
      <c r="AG629" s="8"/>
      <c r="AH629" s="8"/>
      <c r="AI629" s="8"/>
      <c r="AJ629" s="8"/>
      <c r="AK629" s="8">
        <v>22306261.850444</v>
      </c>
      <c r="AL629" s="8">
        <f t="shared" si="83"/>
        <v>18392823.18030193</v>
      </c>
      <c r="AM629" s="8">
        <v>400625.390783</v>
      </c>
      <c r="AN629" s="8">
        <f t="shared" si="71"/>
        <v>392742.57471640664</v>
      </c>
      <c r="AO629" s="8"/>
      <c r="AP629" s="8"/>
      <c r="AQ629" s="8"/>
      <c r="AR629" s="8"/>
      <c r="AS629" s="8"/>
      <c r="AT629" s="8"/>
      <c r="AU629" s="8"/>
      <c r="AV629" s="8"/>
      <c r="AW629" s="8"/>
      <c r="AX629" s="8"/>
      <c r="AY629" s="8"/>
      <c r="AZ629" s="8"/>
      <c r="BA629" s="8"/>
      <c r="BB629" s="8"/>
      <c r="BC629" s="8">
        <v>52536.795584</v>
      </c>
      <c r="BD629" s="8">
        <f t="shared" si="80"/>
        <v>22759424.036811</v>
      </c>
      <c r="BG629" s="8">
        <f t="shared" si="81"/>
        <v>18785565.75501834</v>
      </c>
      <c r="BJ629" s="52"/>
      <c r="BK629" s="8">
        <f t="shared" si="68"/>
        <v>40692585.657454</v>
      </c>
      <c r="BL629" s="8">
        <f t="shared" si="69"/>
        <v>37213697.86625233</v>
      </c>
    </row>
    <row r="630" spans="1:64" ht="12.75">
      <c r="A630" s="7" t="s">
        <v>1263</v>
      </c>
      <c r="B630" s="7" t="s">
        <v>629</v>
      </c>
      <c r="C630" s="7" t="s">
        <v>1353</v>
      </c>
      <c r="D630" s="7"/>
      <c r="E630" s="8"/>
      <c r="F630" s="8"/>
      <c r="G630" s="8"/>
      <c r="H630" s="8">
        <v>13724683.258677</v>
      </c>
      <c r="I630" s="8">
        <f t="shared" si="82"/>
        <v>14103496.172398446</v>
      </c>
      <c r="J630" s="8">
        <v>234993.724914</v>
      </c>
      <c r="K630" s="8">
        <f t="shared" si="70"/>
        <v>241479.75129166877</v>
      </c>
      <c r="L630" s="8"/>
      <c r="M630" s="8"/>
      <c r="N630" s="8"/>
      <c r="O630" s="8"/>
      <c r="P630" s="8"/>
      <c r="Q630" s="8"/>
      <c r="R630" s="8"/>
      <c r="S630" s="8"/>
      <c r="T630" s="8"/>
      <c r="U630" s="8"/>
      <c r="V630" s="8"/>
      <c r="W630" s="8"/>
      <c r="X630" s="8"/>
      <c r="Y630" s="8"/>
      <c r="Z630" s="15">
        <f t="shared" si="76"/>
        <v>13959676.983591</v>
      </c>
      <c r="AC630" s="15">
        <f t="shared" si="77"/>
        <v>14344975.923690114</v>
      </c>
      <c r="AF630" s="51"/>
      <c r="AG630" s="8"/>
      <c r="AH630" s="8"/>
      <c r="AI630" s="8"/>
      <c r="AJ630" s="8"/>
      <c r="AK630" s="8">
        <v>17339720.884209</v>
      </c>
      <c r="AL630" s="8">
        <f t="shared" si="83"/>
        <v>14297618.415731844</v>
      </c>
      <c r="AM630" s="8">
        <v>339409.820248</v>
      </c>
      <c r="AN630" s="8">
        <f t="shared" si="71"/>
        <v>332731.4986893455</v>
      </c>
      <c r="AO630" s="8"/>
      <c r="AP630" s="8"/>
      <c r="AQ630" s="8"/>
      <c r="AR630" s="8"/>
      <c r="AS630" s="8"/>
      <c r="AT630" s="8"/>
      <c r="AU630" s="8"/>
      <c r="AV630" s="8"/>
      <c r="AW630" s="8"/>
      <c r="AX630" s="8"/>
      <c r="AY630" s="8"/>
      <c r="AZ630" s="8"/>
      <c r="BA630" s="8"/>
      <c r="BB630" s="8"/>
      <c r="BC630" s="8">
        <v>40896.118131</v>
      </c>
      <c r="BD630" s="8">
        <f t="shared" si="80"/>
        <v>17720026.822588</v>
      </c>
      <c r="BG630" s="8">
        <f t="shared" si="81"/>
        <v>14630349.91442119</v>
      </c>
      <c r="BJ630" s="52"/>
      <c r="BK630" s="8">
        <f t="shared" si="68"/>
        <v>31679703.806179002</v>
      </c>
      <c r="BL630" s="8">
        <f t="shared" si="69"/>
        <v>28975325.838111304</v>
      </c>
    </row>
    <row r="631" spans="1:64" ht="12.75">
      <c r="A631" s="7" t="s">
        <v>1264</v>
      </c>
      <c r="B631" s="7" t="s">
        <v>630</v>
      </c>
      <c r="C631" s="7" t="s">
        <v>1353</v>
      </c>
      <c r="D631" s="7"/>
      <c r="E631" s="8"/>
      <c r="F631" s="8"/>
      <c r="G631" s="8"/>
      <c r="H631" s="8">
        <v>13601239.836916</v>
      </c>
      <c r="I631" s="8">
        <f t="shared" si="82"/>
        <v>13976645.607361665</v>
      </c>
      <c r="J631" s="8">
        <v>243382.474239</v>
      </c>
      <c r="K631" s="8">
        <f t="shared" si="70"/>
        <v>250100.03722224204</v>
      </c>
      <c r="L631" s="8"/>
      <c r="M631" s="8"/>
      <c r="N631" s="8"/>
      <c r="O631" s="8"/>
      <c r="P631" s="8"/>
      <c r="Q631" s="8"/>
      <c r="R631" s="8"/>
      <c r="S631" s="8"/>
      <c r="T631" s="8"/>
      <c r="U631" s="8"/>
      <c r="V631" s="8"/>
      <c r="W631" s="8"/>
      <c r="X631" s="8"/>
      <c r="Y631" s="8"/>
      <c r="Z631" s="15">
        <f t="shared" si="76"/>
        <v>13844622.311154999</v>
      </c>
      <c r="AC631" s="15">
        <f t="shared" si="77"/>
        <v>14226745.644583907</v>
      </c>
      <c r="AF631" s="51"/>
      <c r="AG631" s="8"/>
      <c r="AH631" s="8"/>
      <c r="AI631" s="8"/>
      <c r="AJ631" s="8"/>
      <c r="AK631" s="8">
        <v>17183762.860408</v>
      </c>
      <c r="AL631" s="8">
        <f t="shared" si="83"/>
        <v>14169021.864030197</v>
      </c>
      <c r="AM631" s="8">
        <v>351525.990165</v>
      </c>
      <c r="AN631" s="8">
        <f t="shared" si="71"/>
        <v>344609.2674937735</v>
      </c>
      <c r="AO631" s="8"/>
      <c r="AP631" s="8"/>
      <c r="AQ631" s="8"/>
      <c r="AR631" s="8"/>
      <c r="AS631" s="8"/>
      <c r="AT631" s="8"/>
      <c r="AU631" s="8"/>
      <c r="AV631" s="8"/>
      <c r="AW631" s="8"/>
      <c r="AX631" s="8"/>
      <c r="AY631" s="8"/>
      <c r="AZ631" s="8"/>
      <c r="BA631" s="8">
        <v>240488</v>
      </c>
      <c r="BB631" s="8">
        <f>BA631/$BA$680*$BB$680</f>
        <v>240488.00000000003</v>
      </c>
      <c r="BC631" s="8">
        <v>40559.055212</v>
      </c>
      <c r="BD631" s="8">
        <f t="shared" si="80"/>
        <v>17816335.905784998</v>
      </c>
      <c r="BG631" s="8">
        <f t="shared" si="81"/>
        <v>14754119.13152397</v>
      </c>
      <c r="BJ631" s="52"/>
      <c r="BK631" s="8">
        <f t="shared" si="68"/>
        <v>31660958.216939997</v>
      </c>
      <c r="BL631" s="8">
        <f t="shared" si="69"/>
        <v>28980864.776107877</v>
      </c>
    </row>
    <row r="632" spans="1:64" ht="12.75">
      <c r="A632" s="7" t="s">
        <v>1265</v>
      </c>
      <c r="B632" s="7" t="s">
        <v>631</v>
      </c>
      <c r="C632" s="7" t="s">
        <v>1353</v>
      </c>
      <c r="D632" s="7"/>
      <c r="E632" s="8"/>
      <c r="F632" s="8"/>
      <c r="G632" s="8"/>
      <c r="H632" s="8">
        <v>29651699.558398</v>
      </c>
      <c r="I632" s="8">
        <f t="shared" si="82"/>
        <v>30470111.64812024</v>
      </c>
      <c r="J632" s="8">
        <v>390063.199749</v>
      </c>
      <c r="K632" s="8">
        <f t="shared" si="70"/>
        <v>400829.2753259363</v>
      </c>
      <c r="L632" s="8"/>
      <c r="M632" s="8"/>
      <c r="N632" s="8"/>
      <c r="O632" s="8"/>
      <c r="P632" s="8"/>
      <c r="Q632" s="8"/>
      <c r="R632" s="8"/>
      <c r="S632" s="8"/>
      <c r="T632" s="8"/>
      <c r="U632" s="8"/>
      <c r="V632" s="8"/>
      <c r="W632" s="8"/>
      <c r="X632" s="8"/>
      <c r="Y632" s="8"/>
      <c r="Z632" s="15">
        <f t="shared" si="76"/>
        <v>30041762.758147</v>
      </c>
      <c r="AC632" s="15">
        <f t="shared" si="77"/>
        <v>30870940.923446175</v>
      </c>
      <c r="AF632" s="51"/>
      <c r="AG632" s="8"/>
      <c r="AH632" s="8"/>
      <c r="AI632" s="8"/>
      <c r="AJ632" s="8"/>
      <c r="AK632" s="8">
        <v>37461862.280864</v>
      </c>
      <c r="AL632" s="8">
        <f t="shared" si="83"/>
        <v>30889505.98520115</v>
      </c>
      <c r="AM632" s="8">
        <v>563382.194824</v>
      </c>
      <c r="AN632" s="8">
        <f t="shared" si="71"/>
        <v>552296.9308363344</v>
      </c>
      <c r="AO632" s="8"/>
      <c r="AP632" s="8"/>
      <c r="AQ632" s="8"/>
      <c r="AR632" s="8"/>
      <c r="AS632" s="8"/>
      <c r="AT632" s="8"/>
      <c r="AU632" s="8"/>
      <c r="AV632" s="8"/>
      <c r="AW632" s="8"/>
      <c r="AX632" s="8"/>
      <c r="AY632" s="8"/>
      <c r="AZ632" s="8"/>
      <c r="BA632" s="8"/>
      <c r="BB632" s="8"/>
      <c r="BC632" s="8">
        <v>88010.022014</v>
      </c>
      <c r="BD632" s="8">
        <f t="shared" si="80"/>
        <v>38113254.497702</v>
      </c>
      <c r="BG632" s="8">
        <f t="shared" si="81"/>
        <v>31441802.916037485</v>
      </c>
      <c r="BJ632" s="52"/>
      <c r="BK632" s="8">
        <f t="shared" si="68"/>
        <v>68155017.255849</v>
      </c>
      <c r="BL632" s="8">
        <f t="shared" si="69"/>
        <v>62312743.83948366</v>
      </c>
    </row>
    <row r="633" spans="1:64" ht="12.75">
      <c r="A633" s="7" t="s">
        <v>1266</v>
      </c>
      <c r="B633" s="7" t="s">
        <v>632</v>
      </c>
      <c r="C633" s="7" t="s">
        <v>1353</v>
      </c>
      <c r="D633" s="7"/>
      <c r="E633" s="8"/>
      <c r="F633" s="8"/>
      <c r="G633" s="8"/>
      <c r="H633" s="8">
        <v>21665750.495122</v>
      </c>
      <c r="I633" s="8">
        <f t="shared" si="82"/>
        <v>22263743.608575474</v>
      </c>
      <c r="J633" s="8">
        <v>364073.024022</v>
      </c>
      <c r="K633" s="8">
        <f t="shared" si="70"/>
        <v>374121.74867653503</v>
      </c>
      <c r="L633" s="8"/>
      <c r="M633" s="8"/>
      <c r="N633" s="8"/>
      <c r="O633" s="8"/>
      <c r="P633" s="8"/>
      <c r="Q633" s="8"/>
      <c r="R633" s="8"/>
      <c r="S633" s="8"/>
      <c r="T633" s="8"/>
      <c r="U633" s="8"/>
      <c r="V633" s="8"/>
      <c r="W633" s="8"/>
      <c r="X633" s="8"/>
      <c r="Y633" s="8"/>
      <c r="Z633" s="15">
        <f t="shared" si="76"/>
        <v>22029823.519144002</v>
      </c>
      <c r="AC633" s="15">
        <f t="shared" si="77"/>
        <v>22637865.35725201</v>
      </c>
      <c r="AF633" s="51"/>
      <c r="AG633" s="8"/>
      <c r="AH633" s="8"/>
      <c r="AI633" s="8"/>
      <c r="AJ633" s="8"/>
      <c r="AK633" s="8">
        <v>27372439.804381</v>
      </c>
      <c r="AL633" s="8">
        <f t="shared" si="83"/>
        <v>22570184.493975043</v>
      </c>
      <c r="AM633" s="8">
        <v>525843.656827</v>
      </c>
      <c r="AN633" s="8">
        <f t="shared" si="71"/>
        <v>515497.0115021726</v>
      </c>
      <c r="AO633" s="8"/>
      <c r="AP633" s="8"/>
      <c r="AQ633" s="8"/>
      <c r="AR633" s="8"/>
      <c r="AS633" s="8"/>
      <c r="AT633" s="8"/>
      <c r="AU633" s="8"/>
      <c r="AV633" s="8"/>
      <c r="AW633" s="8"/>
      <c r="AX633" s="8"/>
      <c r="AY633" s="8"/>
      <c r="AZ633" s="8"/>
      <c r="BA633" s="8"/>
      <c r="BB633" s="8"/>
      <c r="BC633" s="8">
        <v>64538.331805</v>
      </c>
      <c r="BD633" s="8">
        <f t="shared" si="80"/>
        <v>27962821.793013</v>
      </c>
      <c r="BG633" s="8">
        <f t="shared" si="81"/>
        <v>23085681.505477216</v>
      </c>
      <c r="BJ633" s="52"/>
      <c r="BK633" s="8">
        <f t="shared" si="68"/>
        <v>49992645.312157005</v>
      </c>
      <c r="BL633" s="8">
        <f t="shared" si="69"/>
        <v>45723546.86272922</v>
      </c>
    </row>
    <row r="634" spans="1:64" ht="12.75">
      <c r="A634" s="7" t="s">
        <v>1267</v>
      </c>
      <c r="B634" s="7" t="s">
        <v>1316</v>
      </c>
      <c r="C634" s="7" t="s">
        <v>1352</v>
      </c>
      <c r="D634" s="7"/>
      <c r="E634" s="8"/>
      <c r="F634" s="8"/>
      <c r="G634" s="8"/>
      <c r="H634" s="8">
        <v>13739796.339916</v>
      </c>
      <c r="I634" s="8">
        <f t="shared" si="82"/>
        <v>14119026.387514532</v>
      </c>
      <c r="J634" s="8">
        <v>447427.387555</v>
      </c>
      <c r="K634" s="8">
        <f t="shared" si="70"/>
        <v>459776.76343231427</v>
      </c>
      <c r="L634" s="8"/>
      <c r="M634" s="8"/>
      <c r="N634" s="8"/>
      <c r="O634" s="8"/>
      <c r="P634" s="8"/>
      <c r="Q634" s="8"/>
      <c r="R634" s="8"/>
      <c r="S634" s="8"/>
      <c r="T634" s="8"/>
      <c r="U634" s="8"/>
      <c r="V634" s="8"/>
      <c r="W634" s="8"/>
      <c r="X634" s="8"/>
      <c r="Y634" s="8"/>
      <c r="Z634" s="15">
        <f t="shared" si="76"/>
        <v>14187223.727471</v>
      </c>
      <c r="AC634" s="15">
        <f t="shared" si="77"/>
        <v>14578803.150946846</v>
      </c>
      <c r="AF634" s="51"/>
      <c r="AG634" s="8"/>
      <c r="AH634" s="8"/>
      <c r="AI634" s="8"/>
      <c r="AJ634" s="8"/>
      <c r="AK634" s="8">
        <v>17358814.702656</v>
      </c>
      <c r="AL634" s="8">
        <f t="shared" si="83"/>
        <v>14313362.390624953</v>
      </c>
      <c r="AM634" s="8">
        <v>646235.337729</v>
      </c>
      <c r="AN634" s="8">
        <f t="shared" si="71"/>
        <v>633519.8323710039</v>
      </c>
      <c r="AO634" s="8"/>
      <c r="AP634" s="8"/>
      <c r="AQ634" s="8"/>
      <c r="AR634" s="8"/>
      <c r="AS634" s="8"/>
      <c r="AT634" s="8"/>
      <c r="AU634" s="8"/>
      <c r="AV634" s="8"/>
      <c r="AW634" s="8"/>
      <c r="AX634" s="8"/>
      <c r="AY634" s="8">
        <v>49696.176471</v>
      </c>
      <c r="AZ634" s="8">
        <f>AY634/$AY$680*$AZ$680</f>
        <v>49696.17647096862</v>
      </c>
      <c r="BA634" s="8"/>
      <c r="BB634" s="8"/>
      <c r="BC634" s="8">
        <v>41562.736602</v>
      </c>
      <c r="BD634" s="8">
        <f t="shared" si="80"/>
        <v>18096308.953458</v>
      </c>
      <c r="BG634" s="8">
        <f t="shared" si="81"/>
        <v>14996578.399466926</v>
      </c>
      <c r="BJ634" s="52"/>
      <c r="BK634" s="8">
        <f t="shared" si="68"/>
        <v>32283532.680928998</v>
      </c>
      <c r="BL634" s="8">
        <f t="shared" si="69"/>
        <v>29575381.550413772</v>
      </c>
    </row>
    <row r="635" spans="1:64" ht="12.75">
      <c r="A635" s="7" t="s">
        <v>1268</v>
      </c>
      <c r="B635" s="7" t="s">
        <v>1293</v>
      </c>
      <c r="C635" s="7" t="s">
        <v>1352</v>
      </c>
      <c r="D635" s="7"/>
      <c r="E635" s="8"/>
      <c r="F635" s="8"/>
      <c r="G635" s="8"/>
      <c r="H635" s="8">
        <v>9487879.319591</v>
      </c>
      <c r="I635" s="8">
        <f t="shared" si="82"/>
        <v>9749752.846458692</v>
      </c>
      <c r="J635" s="8">
        <v>226224.168645</v>
      </c>
      <c r="K635" s="8">
        <f t="shared" si="70"/>
        <v>232468.1478220382</v>
      </c>
      <c r="L635" s="8"/>
      <c r="M635" s="8"/>
      <c r="N635" s="8"/>
      <c r="O635" s="8"/>
      <c r="P635" s="8"/>
      <c r="Q635" s="8"/>
      <c r="R635" s="8"/>
      <c r="S635" s="8"/>
      <c r="T635" s="8"/>
      <c r="U635" s="8"/>
      <c r="V635" s="8"/>
      <c r="W635" s="8"/>
      <c r="X635" s="8"/>
      <c r="Y635" s="8"/>
      <c r="Z635" s="15">
        <f t="shared" si="76"/>
        <v>9714103.488236</v>
      </c>
      <c r="AC635" s="15">
        <f t="shared" si="77"/>
        <v>9982220.99428073</v>
      </c>
      <c r="AF635" s="51"/>
      <c r="AG635" s="8"/>
      <c r="AH635" s="8"/>
      <c r="AI635" s="8"/>
      <c r="AJ635" s="8"/>
      <c r="AK635" s="8">
        <v>11986956.353311</v>
      </c>
      <c r="AL635" s="8">
        <f t="shared" si="83"/>
        <v>9883949.635068847</v>
      </c>
      <c r="AM635" s="8">
        <v>326743.637276</v>
      </c>
      <c r="AN635" s="8">
        <f t="shared" si="71"/>
        <v>320314.53903901007</v>
      </c>
      <c r="AO635" s="8"/>
      <c r="AP635" s="8"/>
      <c r="AQ635" s="8"/>
      <c r="AR635" s="8"/>
      <c r="AS635" s="8"/>
      <c r="AT635" s="8"/>
      <c r="AU635" s="8"/>
      <c r="AV635" s="8"/>
      <c r="AW635" s="8"/>
      <c r="AX635" s="8"/>
      <c r="AY635" s="8"/>
      <c r="AZ635" s="8"/>
      <c r="BA635" s="8"/>
      <c r="BB635" s="8"/>
      <c r="BC635" s="8">
        <v>28458.332113</v>
      </c>
      <c r="BD635" s="8">
        <f t="shared" si="80"/>
        <v>12342158.3227</v>
      </c>
      <c r="BG635" s="8">
        <f t="shared" si="81"/>
        <v>10204264.174107857</v>
      </c>
      <c r="BJ635" s="52"/>
      <c r="BK635" s="8">
        <f t="shared" si="68"/>
        <v>22056261.810936</v>
      </c>
      <c r="BL635" s="8">
        <f t="shared" si="69"/>
        <v>20186485.168388586</v>
      </c>
    </row>
    <row r="636" spans="1:64" ht="12.75">
      <c r="A636" s="7" t="s">
        <v>1269</v>
      </c>
      <c r="B636" s="7" t="s">
        <v>1294</v>
      </c>
      <c r="C636" s="7" t="s">
        <v>1352</v>
      </c>
      <c r="D636" s="7"/>
      <c r="E636" s="8"/>
      <c r="F636" s="8"/>
      <c r="G636" s="8"/>
      <c r="H636" s="8">
        <v>8229604.015542</v>
      </c>
      <c r="I636" s="8">
        <f t="shared" si="82"/>
        <v>8456748.075418955</v>
      </c>
      <c r="J636" s="8">
        <v>110959.81235</v>
      </c>
      <c r="K636" s="8">
        <f t="shared" si="70"/>
        <v>114022.39740424628</v>
      </c>
      <c r="L636" s="8"/>
      <c r="M636" s="8"/>
      <c r="N636" s="8"/>
      <c r="O636" s="8"/>
      <c r="P636" s="8"/>
      <c r="Q636" s="8"/>
      <c r="R636" s="8"/>
      <c r="S636" s="8"/>
      <c r="T636" s="8"/>
      <c r="U636" s="8"/>
      <c r="V636" s="8"/>
      <c r="W636" s="8"/>
      <c r="X636" s="8"/>
      <c r="Y636" s="8"/>
      <c r="Z636" s="15">
        <f t="shared" si="76"/>
        <v>8340563.827892</v>
      </c>
      <c r="AC636" s="15">
        <f t="shared" si="77"/>
        <v>8570770.4728232</v>
      </c>
      <c r="AF636" s="51"/>
      <c r="AG636" s="8"/>
      <c r="AH636" s="8"/>
      <c r="AI636" s="8"/>
      <c r="AJ636" s="8"/>
      <c r="AK636" s="8">
        <v>10397255.363022</v>
      </c>
      <c r="AL636" s="8">
        <f t="shared" si="83"/>
        <v>8573147.788485372</v>
      </c>
      <c r="AM636" s="8">
        <v>160263.215447</v>
      </c>
      <c r="AN636" s="8">
        <f t="shared" si="71"/>
        <v>157109.83206523175</v>
      </c>
      <c r="AO636" s="8"/>
      <c r="AP636" s="8"/>
      <c r="AQ636" s="8"/>
      <c r="AR636" s="8"/>
      <c r="AS636" s="8"/>
      <c r="AT636" s="8"/>
      <c r="AU636" s="8"/>
      <c r="AV636" s="8"/>
      <c r="AW636" s="8"/>
      <c r="AX636" s="8"/>
      <c r="AY636" s="8"/>
      <c r="AZ636" s="8"/>
      <c r="BA636" s="8"/>
      <c r="BB636" s="8"/>
      <c r="BC636" s="8">
        <v>24434.425237</v>
      </c>
      <c r="BD636" s="8">
        <f t="shared" si="80"/>
        <v>10581953.003705999</v>
      </c>
      <c r="BG636" s="8">
        <f t="shared" si="81"/>
        <v>8730257.620550605</v>
      </c>
      <c r="BJ636" s="52"/>
      <c r="BK636" s="8">
        <f t="shared" si="68"/>
        <v>18922516.831598</v>
      </c>
      <c r="BL636" s="8">
        <f t="shared" si="69"/>
        <v>17301028.093373805</v>
      </c>
    </row>
    <row r="637" spans="1:64" ht="12.75">
      <c r="A637" s="7" t="s">
        <v>1270</v>
      </c>
      <c r="B637" s="7" t="s">
        <v>1295</v>
      </c>
      <c r="C637" s="7" t="s">
        <v>1352</v>
      </c>
      <c r="D637" s="7"/>
      <c r="E637" s="8"/>
      <c r="F637" s="8"/>
      <c r="G637" s="8"/>
      <c r="H637" s="8">
        <v>11156653.956961</v>
      </c>
      <c r="I637" s="8">
        <f t="shared" si="82"/>
        <v>11464587.08103848</v>
      </c>
      <c r="J637" s="8">
        <v>228658.482123</v>
      </c>
      <c r="K637" s="8">
        <f t="shared" si="70"/>
        <v>234969.65041938852</v>
      </c>
      <c r="L637" s="8"/>
      <c r="M637" s="8"/>
      <c r="N637" s="8"/>
      <c r="O637" s="8"/>
      <c r="P637" s="8"/>
      <c r="Q637" s="8"/>
      <c r="R637" s="8"/>
      <c r="S637" s="8"/>
      <c r="T637" s="8"/>
      <c r="U637" s="8"/>
      <c r="V637" s="8"/>
      <c r="W637" s="8"/>
      <c r="X637" s="8"/>
      <c r="Y637" s="8"/>
      <c r="Z637" s="15">
        <f t="shared" si="76"/>
        <v>11385312.439084</v>
      </c>
      <c r="AC637" s="15">
        <f t="shared" si="77"/>
        <v>11699556.731457869</v>
      </c>
      <c r="AF637" s="51"/>
      <c r="AG637" s="8"/>
      <c r="AH637" s="8"/>
      <c r="AI637" s="8"/>
      <c r="AJ637" s="8"/>
      <c r="AK637" s="8">
        <v>14095280.886946</v>
      </c>
      <c r="AL637" s="8">
        <f t="shared" si="83"/>
        <v>11622387.057431895</v>
      </c>
      <c r="AM637" s="8">
        <v>330259.603077</v>
      </c>
      <c r="AN637" s="8">
        <f t="shared" si="71"/>
        <v>323761.32372382685</v>
      </c>
      <c r="AO637" s="8"/>
      <c r="AP637" s="8"/>
      <c r="AQ637" s="8"/>
      <c r="AR637" s="8"/>
      <c r="AS637" s="8"/>
      <c r="AT637" s="8"/>
      <c r="AU637" s="8"/>
      <c r="AV637" s="8"/>
      <c r="AW637" s="8"/>
      <c r="AX637" s="8"/>
      <c r="AY637" s="8"/>
      <c r="AZ637" s="8"/>
      <c r="BA637" s="8">
        <v>225222</v>
      </c>
      <c r="BB637" s="8">
        <f>BA637/$BA$680*$BB$680</f>
        <v>225222.00000000003</v>
      </c>
      <c r="BC637" s="8">
        <v>33354.287712</v>
      </c>
      <c r="BD637" s="8">
        <f t="shared" si="80"/>
        <v>14684116.777735</v>
      </c>
      <c r="BG637" s="8">
        <f t="shared" si="81"/>
        <v>12171370.381155722</v>
      </c>
      <c r="BJ637" s="52"/>
      <c r="BK637" s="8">
        <f t="shared" si="68"/>
        <v>26069429.216819003</v>
      </c>
      <c r="BL637" s="8">
        <f t="shared" si="69"/>
        <v>23870927.11261359</v>
      </c>
    </row>
    <row r="638" spans="1:64" ht="12.75">
      <c r="A638" s="7" t="s">
        <v>1271</v>
      </c>
      <c r="B638" s="7" t="s">
        <v>1296</v>
      </c>
      <c r="C638" s="7" t="s">
        <v>1352</v>
      </c>
      <c r="D638" s="7"/>
      <c r="E638" s="8"/>
      <c r="F638" s="8"/>
      <c r="G638" s="8"/>
      <c r="H638" s="8">
        <v>5291946.438784</v>
      </c>
      <c r="I638" s="8">
        <f t="shared" si="82"/>
        <v>5438008.6547164675</v>
      </c>
      <c r="J638" s="8">
        <v>189454.50909</v>
      </c>
      <c r="K638" s="8">
        <f t="shared" si="70"/>
        <v>194683.61443643313</v>
      </c>
      <c r="L638" s="8"/>
      <c r="M638" s="8"/>
      <c r="N638" s="8"/>
      <c r="O638" s="8"/>
      <c r="P638" s="8"/>
      <c r="Q638" s="8"/>
      <c r="R638" s="8"/>
      <c r="S638" s="8"/>
      <c r="T638" s="8"/>
      <c r="U638" s="8"/>
      <c r="V638" s="8"/>
      <c r="W638" s="8"/>
      <c r="X638" s="8"/>
      <c r="Y638" s="8"/>
      <c r="Z638" s="15">
        <f t="shared" si="76"/>
        <v>5481400.947874</v>
      </c>
      <c r="AC638" s="15">
        <f t="shared" si="77"/>
        <v>5632692.2691529</v>
      </c>
      <c r="AF638" s="51"/>
      <c r="AG638" s="8"/>
      <c r="AH638" s="8"/>
      <c r="AI638" s="8"/>
      <c r="AJ638" s="8"/>
      <c r="AK638" s="8">
        <v>6685828.186577</v>
      </c>
      <c r="AL638" s="8">
        <f t="shared" si="83"/>
        <v>5512858.0698133325</v>
      </c>
      <c r="AM638" s="8">
        <v>273635.906231</v>
      </c>
      <c r="AN638" s="8">
        <f t="shared" si="71"/>
        <v>268251.7704082086</v>
      </c>
      <c r="AO638" s="8"/>
      <c r="AP638" s="8"/>
      <c r="AQ638" s="8"/>
      <c r="AR638" s="8"/>
      <c r="AS638" s="8"/>
      <c r="AT638" s="8"/>
      <c r="AU638" s="8"/>
      <c r="AV638" s="8"/>
      <c r="AW638" s="8"/>
      <c r="AX638" s="8"/>
      <c r="AY638" s="8">
        <v>60360.764706</v>
      </c>
      <c r="AZ638" s="8">
        <f>AY638/$AY$680*$AZ$680</f>
        <v>60360.76470596188</v>
      </c>
      <c r="BA638" s="8">
        <v>188095</v>
      </c>
      <c r="BB638" s="8">
        <f>BA638/$BA$680*$BB$680</f>
        <v>188094.99999999997</v>
      </c>
      <c r="BC638" s="8">
        <v>16058.252706</v>
      </c>
      <c r="BD638" s="8">
        <f t="shared" si="80"/>
        <v>7223978.110219999</v>
      </c>
      <c r="BG638" s="8">
        <f t="shared" si="81"/>
        <v>6029565.604927503</v>
      </c>
      <c r="BJ638" s="52"/>
      <c r="BK638" s="8">
        <f t="shared" si="68"/>
        <v>12705379.058093999</v>
      </c>
      <c r="BL638" s="8">
        <f t="shared" si="69"/>
        <v>11662257.874080403</v>
      </c>
    </row>
    <row r="639" spans="1:64" ht="12.75">
      <c r="A639" s="7" t="s">
        <v>1272</v>
      </c>
      <c r="B639" s="7" t="s">
        <v>1297</v>
      </c>
      <c r="C639" s="7" t="s">
        <v>1352</v>
      </c>
      <c r="D639" s="7"/>
      <c r="E639" s="8"/>
      <c r="F639" s="8"/>
      <c r="G639" s="8"/>
      <c r="H639" s="8">
        <v>5117762.306368</v>
      </c>
      <c r="I639" s="8">
        <f t="shared" si="82"/>
        <v>5259016.892318709</v>
      </c>
      <c r="J639" s="8">
        <v>174163.583</v>
      </c>
      <c r="K639" s="8">
        <f t="shared" si="70"/>
        <v>178970.64580042465</v>
      </c>
      <c r="L639" s="8"/>
      <c r="M639" s="8"/>
      <c r="N639" s="8"/>
      <c r="O639" s="8"/>
      <c r="P639" s="8"/>
      <c r="Q639" s="8"/>
      <c r="R639" s="8"/>
      <c r="S639" s="8"/>
      <c r="T639" s="8"/>
      <c r="U639" s="8"/>
      <c r="V639" s="8"/>
      <c r="W639" s="8"/>
      <c r="X639" s="8"/>
      <c r="Y639" s="8"/>
      <c r="Z639" s="15">
        <f t="shared" si="76"/>
        <v>5291925.8893679995</v>
      </c>
      <c r="AC639" s="15">
        <f t="shared" si="77"/>
        <v>5437987.538119134</v>
      </c>
      <c r="AF639" s="51"/>
      <c r="AG639" s="8"/>
      <c r="AH639" s="8"/>
      <c r="AI639" s="8"/>
      <c r="AJ639" s="8"/>
      <c r="AK639" s="8">
        <v>6465764.511399</v>
      </c>
      <c r="AL639" s="8">
        <f t="shared" si="83"/>
        <v>5331402.642942882</v>
      </c>
      <c r="AM639" s="8">
        <v>251550.676178</v>
      </c>
      <c r="AN639" s="8">
        <f t="shared" si="71"/>
        <v>246601.09545406527</v>
      </c>
      <c r="AO639" s="8"/>
      <c r="AP639" s="8"/>
      <c r="AQ639" s="8"/>
      <c r="AR639" s="8"/>
      <c r="AS639" s="8"/>
      <c r="AT639" s="8"/>
      <c r="AU639" s="8"/>
      <c r="AV639" s="8"/>
      <c r="AW639" s="8"/>
      <c r="AX639" s="8"/>
      <c r="AY639" s="8"/>
      <c r="AZ639" s="8"/>
      <c r="BA639" s="8"/>
      <c r="BB639" s="8"/>
      <c r="BC639" s="8">
        <v>15503.168631</v>
      </c>
      <c r="BD639" s="8">
        <f t="shared" si="80"/>
        <v>6732818.356208</v>
      </c>
      <c r="BG639" s="8">
        <f t="shared" si="81"/>
        <v>5578003.738396947</v>
      </c>
      <c r="BJ639" s="52"/>
      <c r="BK639" s="8">
        <f t="shared" si="68"/>
        <v>12024744.245576</v>
      </c>
      <c r="BL639" s="8">
        <f t="shared" si="69"/>
        <v>11015991.27651608</v>
      </c>
    </row>
    <row r="640" spans="1:64" ht="12.75">
      <c r="A640" s="7" t="s">
        <v>1273</v>
      </c>
      <c r="B640" s="7" t="s">
        <v>1298</v>
      </c>
      <c r="C640" s="7" t="s">
        <v>1352</v>
      </c>
      <c r="D640" s="7"/>
      <c r="E640" s="8"/>
      <c r="F640" s="8"/>
      <c r="G640" s="8"/>
      <c r="H640" s="8">
        <v>4404010.009676</v>
      </c>
      <c r="I640" s="8">
        <f t="shared" si="82"/>
        <v>4525564.426078947</v>
      </c>
      <c r="J640" s="8">
        <v>178670.137901</v>
      </c>
      <c r="K640" s="8">
        <f t="shared" si="70"/>
        <v>183601.58544391507</v>
      </c>
      <c r="L640" s="8"/>
      <c r="M640" s="8"/>
      <c r="N640" s="8"/>
      <c r="O640" s="8"/>
      <c r="P640" s="8"/>
      <c r="Q640" s="8"/>
      <c r="R640" s="8"/>
      <c r="S640" s="8"/>
      <c r="T640" s="8"/>
      <c r="U640" s="8"/>
      <c r="V640" s="8"/>
      <c r="W640" s="8"/>
      <c r="X640" s="8"/>
      <c r="Y640" s="8"/>
      <c r="Z640" s="15">
        <f t="shared" si="76"/>
        <v>4582680.147577</v>
      </c>
      <c r="AC640" s="15">
        <f t="shared" si="77"/>
        <v>4709166.011522862</v>
      </c>
      <c r="AF640" s="51"/>
      <c r="AG640" s="8"/>
      <c r="AH640" s="8"/>
      <c r="AI640" s="8"/>
      <c r="AJ640" s="8"/>
      <c r="AK640" s="8">
        <v>5564012.145108</v>
      </c>
      <c r="AL640" s="8">
        <f t="shared" si="83"/>
        <v>4587854.8474040665</v>
      </c>
      <c r="AM640" s="8">
        <v>258059.654191</v>
      </c>
      <c r="AN640" s="8">
        <f t="shared" si="71"/>
        <v>252982.00101424922</v>
      </c>
      <c r="AO640" s="8"/>
      <c r="AP640" s="8"/>
      <c r="AQ640" s="8"/>
      <c r="AR640" s="8"/>
      <c r="AS640" s="8"/>
      <c r="AT640" s="8"/>
      <c r="AU640" s="8"/>
      <c r="AV640" s="8"/>
      <c r="AW640" s="8"/>
      <c r="AX640" s="8"/>
      <c r="AY640" s="8"/>
      <c r="AZ640" s="8"/>
      <c r="BA640" s="8">
        <v>177300</v>
      </c>
      <c r="BB640" s="8">
        <f>BA640/$BA$680*$BB$680</f>
        <v>177300</v>
      </c>
      <c r="BC640" s="8">
        <v>13425.370006</v>
      </c>
      <c r="BD640" s="8">
        <f t="shared" si="80"/>
        <v>6012797.169305</v>
      </c>
      <c r="BG640" s="8">
        <f t="shared" si="81"/>
        <v>5018136.848418316</v>
      </c>
      <c r="BJ640" s="52"/>
      <c r="BK640" s="8">
        <f t="shared" si="68"/>
        <v>10595477.316882</v>
      </c>
      <c r="BL640" s="8">
        <f t="shared" si="69"/>
        <v>9727302.859941177</v>
      </c>
    </row>
    <row r="641" spans="1:64" ht="12.75">
      <c r="A641" s="7" t="s">
        <v>1274</v>
      </c>
      <c r="B641" s="7" t="s">
        <v>1299</v>
      </c>
      <c r="C641" s="7" t="s">
        <v>1352</v>
      </c>
      <c r="D641" s="7"/>
      <c r="E641" s="8"/>
      <c r="F641" s="8"/>
      <c r="G641" s="8"/>
      <c r="H641" s="8">
        <v>7774202.80971</v>
      </c>
      <c r="I641" s="8">
        <f t="shared" si="82"/>
        <v>7988777.409553375</v>
      </c>
      <c r="J641" s="8">
        <v>226222.539524</v>
      </c>
      <c r="K641" s="8">
        <f t="shared" si="70"/>
        <v>232466.47373591506</v>
      </c>
      <c r="L641" s="8"/>
      <c r="M641" s="8"/>
      <c r="N641" s="8"/>
      <c r="O641" s="8"/>
      <c r="P641" s="8"/>
      <c r="Q641" s="8"/>
      <c r="R641" s="8"/>
      <c r="S641" s="8"/>
      <c r="T641" s="8"/>
      <c r="U641" s="8"/>
      <c r="V641" s="8"/>
      <c r="W641" s="8"/>
      <c r="X641" s="8"/>
      <c r="Y641" s="8"/>
      <c r="Z641" s="15">
        <f t="shared" si="76"/>
        <v>8000425.349234</v>
      </c>
      <c r="AC641" s="15">
        <f t="shared" si="77"/>
        <v>8221243.883289291</v>
      </c>
      <c r="AF641" s="51"/>
      <c r="AG641" s="8"/>
      <c r="AH641" s="8"/>
      <c r="AI641" s="8"/>
      <c r="AJ641" s="8"/>
      <c r="AK641" s="8">
        <v>9821902.937715</v>
      </c>
      <c r="AL641" s="8">
        <f t="shared" si="83"/>
        <v>8098735.9172368115</v>
      </c>
      <c r="AM641" s="8">
        <v>326741.284279</v>
      </c>
      <c r="AN641" s="8">
        <f t="shared" si="71"/>
        <v>320312.23234023026</v>
      </c>
      <c r="AO641" s="8"/>
      <c r="AP641" s="8"/>
      <c r="AQ641" s="8"/>
      <c r="AR641" s="8"/>
      <c r="AS641" s="8"/>
      <c r="AT641" s="8"/>
      <c r="AU641" s="8"/>
      <c r="AV641" s="8"/>
      <c r="AW641" s="8"/>
      <c r="AX641" s="8"/>
      <c r="AY641" s="8"/>
      <c r="AZ641" s="8"/>
      <c r="BA641" s="8">
        <v>223787</v>
      </c>
      <c r="BB641" s="8">
        <f>BA641/$BA$680*$BB$680</f>
        <v>223787</v>
      </c>
      <c r="BC641" s="8">
        <v>23437.959243</v>
      </c>
      <c r="BD641" s="8">
        <f t="shared" si="80"/>
        <v>10395869.181237</v>
      </c>
      <c r="BG641" s="8">
        <f t="shared" si="81"/>
        <v>8642835.149577042</v>
      </c>
      <c r="BJ641" s="52"/>
      <c r="BK641" s="8">
        <f t="shared" si="68"/>
        <v>18396294.530470997</v>
      </c>
      <c r="BL641" s="8">
        <f t="shared" si="69"/>
        <v>16864079.032866333</v>
      </c>
    </row>
    <row r="642" spans="1:64" ht="12.75">
      <c r="A642" s="7" t="s">
        <v>1275</v>
      </c>
      <c r="B642" s="7" t="s">
        <v>1300</v>
      </c>
      <c r="C642" s="7" t="s">
        <v>1352</v>
      </c>
      <c r="D642" s="7"/>
      <c r="E642" s="8"/>
      <c r="F642" s="8"/>
      <c r="G642" s="8"/>
      <c r="H642" s="8">
        <v>4914125.640306</v>
      </c>
      <c r="I642" s="8">
        <f t="shared" si="82"/>
        <v>5049759.681333554</v>
      </c>
      <c r="J642" s="8">
        <v>181805.380524</v>
      </c>
      <c r="K642" s="8">
        <f t="shared" si="70"/>
        <v>186823.36342593632</v>
      </c>
      <c r="L642" s="8"/>
      <c r="M642" s="8"/>
      <c r="N642" s="8"/>
      <c r="O642" s="8"/>
      <c r="P642" s="8"/>
      <c r="Q642" s="8"/>
      <c r="R642" s="8"/>
      <c r="S642" s="8"/>
      <c r="T642" s="8"/>
      <c r="U642" s="8"/>
      <c r="V642" s="8"/>
      <c r="W642" s="8"/>
      <c r="X642" s="8"/>
      <c r="Y642" s="8"/>
      <c r="Z642" s="15">
        <f t="shared" si="76"/>
        <v>5095931.02083</v>
      </c>
      <c r="AC642" s="15">
        <f t="shared" si="77"/>
        <v>5236583.0447594905</v>
      </c>
      <c r="AF642" s="51"/>
      <c r="AG642" s="8"/>
      <c r="AH642" s="8"/>
      <c r="AI642" s="8"/>
      <c r="AJ642" s="8"/>
      <c r="AK642" s="8">
        <v>6208490.599517</v>
      </c>
      <c r="AL642" s="8">
        <f t="shared" si="83"/>
        <v>5119265.190156008</v>
      </c>
      <c r="AM642" s="8">
        <v>262587.996961</v>
      </c>
      <c r="AN642" s="8">
        <f t="shared" si="71"/>
        <v>257421.2428586373</v>
      </c>
      <c r="AO642" s="8"/>
      <c r="AP642" s="8"/>
      <c r="AQ642" s="8"/>
      <c r="AR642" s="8"/>
      <c r="AS642" s="8"/>
      <c r="AT642" s="8"/>
      <c r="AU642" s="8"/>
      <c r="AV642" s="8"/>
      <c r="AW642" s="8"/>
      <c r="AX642" s="8"/>
      <c r="AY642" s="8"/>
      <c r="AZ642" s="8"/>
      <c r="BA642" s="8"/>
      <c r="BB642" s="8"/>
      <c r="BC642" s="8">
        <v>14928.984192</v>
      </c>
      <c r="BD642" s="8">
        <f t="shared" si="80"/>
        <v>6486007.58067</v>
      </c>
      <c r="BG642" s="8">
        <f t="shared" si="81"/>
        <v>5376686.433014645</v>
      </c>
      <c r="BJ642" s="52"/>
      <c r="BK642" s="8">
        <f t="shared" si="68"/>
        <v>11581938.6015</v>
      </c>
      <c r="BL642" s="8">
        <f t="shared" si="69"/>
        <v>10613269.477774136</v>
      </c>
    </row>
    <row r="643" spans="1:64" ht="12.75">
      <c r="A643" s="7" t="s">
        <v>1276</v>
      </c>
      <c r="B643" s="7" t="s">
        <v>1301</v>
      </c>
      <c r="C643" s="7" t="s">
        <v>1352</v>
      </c>
      <c r="D643" s="7"/>
      <c r="E643" s="8"/>
      <c r="F643" s="8"/>
      <c r="G643" s="8"/>
      <c r="H643" s="8">
        <v>6173961.285464</v>
      </c>
      <c r="I643" s="8">
        <f t="shared" si="82"/>
        <v>6344367.8602220295</v>
      </c>
      <c r="J643" s="8">
        <v>169766.993741</v>
      </c>
      <c r="K643" s="8">
        <f t="shared" si="70"/>
        <v>174452.70694404247</v>
      </c>
      <c r="L643" s="8"/>
      <c r="M643" s="8"/>
      <c r="N643" s="8"/>
      <c r="O643" s="8"/>
      <c r="P643" s="8"/>
      <c r="Q643" s="8"/>
      <c r="R643" s="8"/>
      <c r="S643" s="8"/>
      <c r="T643" s="8"/>
      <c r="U643" s="8"/>
      <c r="V643" s="8"/>
      <c r="W643" s="8"/>
      <c r="X643" s="8"/>
      <c r="Y643" s="8"/>
      <c r="Z643" s="15">
        <f t="shared" si="76"/>
        <v>6343728.279205</v>
      </c>
      <c r="AC643" s="15">
        <f t="shared" si="77"/>
        <v>6518820.567166072</v>
      </c>
      <c r="AF643" s="51"/>
      <c r="AG643" s="8"/>
      <c r="AH643" s="8"/>
      <c r="AI643" s="8"/>
      <c r="AJ643" s="8"/>
      <c r="AK643" s="8">
        <v>7800162.919766</v>
      </c>
      <c r="AL643" s="8">
        <f t="shared" si="83"/>
        <v>6431692.514088729</v>
      </c>
      <c r="AM643" s="8">
        <v>245200.525464</v>
      </c>
      <c r="AN643" s="8">
        <f t="shared" si="71"/>
        <v>240375.89206298903</v>
      </c>
      <c r="AO643" s="8"/>
      <c r="AP643" s="8"/>
      <c r="AQ643" s="8"/>
      <c r="AR643" s="8"/>
      <c r="AS643" s="8"/>
      <c r="AT643" s="8"/>
      <c r="AU643" s="8"/>
      <c r="AV643" s="8"/>
      <c r="AW643" s="8"/>
      <c r="AX643" s="8"/>
      <c r="AY643" s="8"/>
      <c r="AZ643" s="8"/>
      <c r="BA643" s="8">
        <v>174288</v>
      </c>
      <c r="BB643" s="8">
        <f>BA643/$BA$680*$BB$680</f>
        <v>174287.99999999997</v>
      </c>
      <c r="BC643" s="8">
        <v>18584.517493</v>
      </c>
      <c r="BD643" s="8">
        <f t="shared" si="80"/>
        <v>8238235.962723</v>
      </c>
      <c r="BG643" s="8">
        <f t="shared" si="81"/>
        <v>6846356.406151718</v>
      </c>
      <c r="BJ643" s="52"/>
      <c r="BK643" s="8">
        <f aca="true" t="shared" si="84" ref="BK643:BK659">Z643+BD643</f>
        <v>14581964.241928</v>
      </c>
      <c r="BL643" s="8">
        <f aca="true" t="shared" si="85" ref="BL643:BL659">AC643+BG643</f>
        <v>13365176.97331779</v>
      </c>
    </row>
    <row r="644" spans="1:64" ht="12.75">
      <c r="A644" s="7" t="s">
        <v>1277</v>
      </c>
      <c r="B644" s="7" t="s">
        <v>1302</v>
      </c>
      <c r="C644" s="7" t="s">
        <v>1352</v>
      </c>
      <c r="D644" s="7"/>
      <c r="E644" s="8"/>
      <c r="F644" s="8"/>
      <c r="G644" s="8"/>
      <c r="H644" s="8">
        <v>6663034.561098</v>
      </c>
      <c r="I644" s="8">
        <f t="shared" si="82"/>
        <v>6846939.973612382</v>
      </c>
      <c r="J644" s="8">
        <v>251233.613762</v>
      </c>
      <c r="K644" s="8">
        <f t="shared" si="70"/>
        <v>258167.87486371124</v>
      </c>
      <c r="L644" s="8"/>
      <c r="M644" s="8"/>
      <c r="N644" s="8"/>
      <c r="O644" s="8"/>
      <c r="P644" s="8"/>
      <c r="Q644" s="8"/>
      <c r="R644" s="8"/>
      <c r="S644" s="8"/>
      <c r="T644" s="8"/>
      <c r="U644" s="8"/>
      <c r="V644" s="8"/>
      <c r="W644" s="8"/>
      <c r="X644" s="8"/>
      <c r="Y644" s="8"/>
      <c r="Z644" s="15">
        <f t="shared" si="76"/>
        <v>6914268.17486</v>
      </c>
      <c r="AC644" s="15">
        <f t="shared" si="77"/>
        <v>7105107.848476093</v>
      </c>
      <c r="AF644" s="51"/>
      <c r="AG644" s="8"/>
      <c r="AH644" s="8"/>
      <c r="AI644" s="8"/>
      <c r="AJ644" s="8"/>
      <c r="AK644" s="8">
        <v>8418056.530247</v>
      </c>
      <c r="AL644" s="8">
        <f t="shared" si="83"/>
        <v>6941182.091410677</v>
      </c>
      <c r="AM644" s="8">
        <v>362865.671066</v>
      </c>
      <c r="AN644" s="8">
        <f t="shared" si="71"/>
        <v>355725.82569498214</v>
      </c>
      <c r="AO644" s="8"/>
      <c r="AP644" s="8"/>
      <c r="AQ644" s="8"/>
      <c r="AR644" s="8"/>
      <c r="AS644" s="8"/>
      <c r="AT644" s="8"/>
      <c r="AU644" s="8"/>
      <c r="AV644" s="8"/>
      <c r="AW644" s="8"/>
      <c r="AX644" s="8"/>
      <c r="AY644" s="8"/>
      <c r="AZ644" s="8"/>
      <c r="BA644" s="8">
        <v>249930</v>
      </c>
      <c r="BB644" s="8">
        <f>BA644/$BA$680*$BB$680</f>
        <v>249930</v>
      </c>
      <c r="BC644" s="8">
        <v>20255.964977</v>
      </c>
      <c r="BD644" s="8">
        <f t="shared" si="80"/>
        <v>9051108.166289998</v>
      </c>
      <c r="BG644" s="8">
        <f t="shared" si="81"/>
        <v>7546837.917105659</v>
      </c>
      <c r="BJ644" s="52"/>
      <c r="BK644" s="8">
        <f t="shared" si="84"/>
        <v>15965376.341149997</v>
      </c>
      <c r="BL644" s="8">
        <f t="shared" si="85"/>
        <v>14651945.765581753</v>
      </c>
    </row>
    <row r="645" spans="1:64" ht="12.75">
      <c r="A645" s="7" t="s">
        <v>1278</v>
      </c>
      <c r="B645" s="7" t="s">
        <v>1303</v>
      </c>
      <c r="C645" s="7" t="s">
        <v>1352</v>
      </c>
      <c r="D645" s="7"/>
      <c r="E645" s="8"/>
      <c r="F645" s="8"/>
      <c r="G645" s="8"/>
      <c r="H645" s="8">
        <v>12577409.007417</v>
      </c>
      <c r="I645" s="8">
        <f t="shared" si="82"/>
        <v>12924556.177473096</v>
      </c>
      <c r="J645" s="8">
        <v>396089.724183</v>
      </c>
      <c r="K645" s="8">
        <f t="shared" si="70"/>
        <v>407022.13695238216</v>
      </c>
      <c r="L645" s="8"/>
      <c r="M645" s="8"/>
      <c r="N645" s="8"/>
      <c r="O645" s="8"/>
      <c r="P645" s="8"/>
      <c r="Q645" s="8"/>
      <c r="R645" s="8"/>
      <c r="S645" s="8"/>
      <c r="T645" s="8"/>
      <c r="U645" s="8"/>
      <c r="V645" s="8"/>
      <c r="W645" s="8"/>
      <c r="X645" s="8"/>
      <c r="Y645" s="8"/>
      <c r="Z645" s="15">
        <f t="shared" si="76"/>
        <v>12973498.731600001</v>
      </c>
      <c r="AC645" s="15">
        <f t="shared" si="77"/>
        <v>13331578.314425478</v>
      </c>
      <c r="AF645" s="51"/>
      <c r="AG645" s="8"/>
      <c r="AH645" s="8"/>
      <c r="AI645" s="8"/>
      <c r="AJ645" s="8"/>
      <c r="AK645" s="8">
        <v>15890258.268602</v>
      </c>
      <c r="AL645" s="8">
        <f t="shared" si="83"/>
        <v>13102451.346768793</v>
      </c>
      <c r="AM645" s="8">
        <v>572086.51906</v>
      </c>
      <c r="AN645" s="8">
        <f t="shared" si="71"/>
        <v>560829.986379648</v>
      </c>
      <c r="AO645" s="8"/>
      <c r="AP645" s="8"/>
      <c r="AQ645" s="8"/>
      <c r="AR645" s="8"/>
      <c r="AS645" s="8"/>
      <c r="AT645" s="8"/>
      <c r="AU645" s="8"/>
      <c r="AV645" s="8"/>
      <c r="AW645" s="8"/>
      <c r="AX645" s="8"/>
      <c r="AY645" s="8"/>
      <c r="AZ645" s="8"/>
      <c r="BA645" s="8">
        <v>395063</v>
      </c>
      <c r="BB645" s="8">
        <f>BA645/$BA$680*$BB$680</f>
        <v>395063</v>
      </c>
      <c r="BC645" s="8">
        <v>38007.021031</v>
      </c>
      <c r="BD645" s="8">
        <f t="shared" si="80"/>
        <v>16895414.808693</v>
      </c>
      <c r="BG645" s="8">
        <f t="shared" si="81"/>
        <v>14058344.33314844</v>
      </c>
      <c r="BJ645" s="52"/>
      <c r="BK645" s="8">
        <f t="shared" si="84"/>
        <v>29868913.540293</v>
      </c>
      <c r="BL645" s="8">
        <f t="shared" si="85"/>
        <v>27389922.647573918</v>
      </c>
    </row>
    <row r="646" spans="1:64" ht="12.75">
      <c r="A646" s="7" t="s">
        <v>1279</v>
      </c>
      <c r="B646" s="7" t="s">
        <v>1304</v>
      </c>
      <c r="C646" s="7" t="s">
        <v>1352</v>
      </c>
      <c r="D646" s="7"/>
      <c r="E646" s="8"/>
      <c r="F646" s="8"/>
      <c r="G646" s="8"/>
      <c r="H646" s="8">
        <v>7849244.276361</v>
      </c>
      <c r="I646" s="8">
        <f t="shared" si="82"/>
        <v>8065890.084413427</v>
      </c>
      <c r="J646" s="8">
        <v>172954.368224</v>
      </c>
      <c r="K646" s="8">
        <f t="shared" si="70"/>
        <v>177728.05566967305</v>
      </c>
      <c r="L646" s="8"/>
      <c r="M646" s="8"/>
      <c r="N646" s="8"/>
      <c r="O646" s="8"/>
      <c r="P646" s="8"/>
      <c r="Q646" s="8"/>
      <c r="R646" s="8"/>
      <c r="S646" s="8"/>
      <c r="T646" s="8"/>
      <c r="U646" s="8"/>
      <c r="V646" s="8"/>
      <c r="W646" s="8"/>
      <c r="X646" s="8"/>
      <c r="Y646" s="8"/>
      <c r="Z646" s="15">
        <f t="shared" si="76"/>
        <v>8022198.644584999</v>
      </c>
      <c r="AC646" s="15">
        <f t="shared" si="77"/>
        <v>8243618.1400831</v>
      </c>
      <c r="AF646" s="51"/>
      <c r="AG646" s="8"/>
      <c r="AH646" s="8"/>
      <c r="AI646" s="8"/>
      <c r="AJ646" s="8"/>
      <c r="AK646" s="8">
        <v>9916710.086407</v>
      </c>
      <c r="AL646" s="8">
        <f t="shared" si="83"/>
        <v>8176909.980368141</v>
      </c>
      <c r="AM646" s="8">
        <v>249804.164138</v>
      </c>
      <c r="AN646" s="8">
        <f t="shared" si="71"/>
        <v>244888.948268331</v>
      </c>
      <c r="AO646" s="8"/>
      <c r="AP646" s="8"/>
      <c r="AQ646" s="8"/>
      <c r="AR646" s="8"/>
      <c r="AS646" s="8"/>
      <c r="AT646" s="8"/>
      <c r="AU646" s="8"/>
      <c r="AV646" s="8"/>
      <c r="AW646" s="8"/>
      <c r="AX646" s="8"/>
      <c r="AY646" s="8"/>
      <c r="AZ646" s="8"/>
      <c r="BA646" s="8"/>
      <c r="BB646" s="8"/>
      <c r="BC646" s="8">
        <v>23501.746052</v>
      </c>
      <c r="BD646" s="8">
        <f t="shared" si="80"/>
        <v>10190015.996597001</v>
      </c>
      <c r="BG646" s="8">
        <f t="shared" si="81"/>
        <v>8421798.928636473</v>
      </c>
      <c r="BJ646" s="52"/>
      <c r="BK646" s="8">
        <f t="shared" si="84"/>
        <v>18212214.641182</v>
      </c>
      <c r="BL646" s="8">
        <f t="shared" si="85"/>
        <v>16665417.068719573</v>
      </c>
    </row>
    <row r="647" spans="1:64" ht="12.75">
      <c r="A647" s="7" t="s">
        <v>1280</v>
      </c>
      <c r="B647" s="7" t="s">
        <v>1305</v>
      </c>
      <c r="C647" s="7" t="s">
        <v>1352</v>
      </c>
      <c r="D647" s="7"/>
      <c r="E647" s="8"/>
      <c r="F647" s="8"/>
      <c r="G647" s="8"/>
      <c r="H647" s="8">
        <v>8319131.060149</v>
      </c>
      <c r="I647" s="8">
        <f t="shared" si="82"/>
        <v>8548746.142488569</v>
      </c>
      <c r="J647" s="8">
        <v>247371.376065</v>
      </c>
      <c r="K647" s="8">
        <f t="shared" si="70"/>
        <v>254199.03612624202</v>
      </c>
      <c r="L647" s="8"/>
      <c r="M647" s="8"/>
      <c r="N647" s="8"/>
      <c r="O647" s="8"/>
      <c r="P647" s="8"/>
      <c r="Q647" s="8"/>
      <c r="R647" s="8"/>
      <c r="S647" s="8"/>
      <c r="T647" s="8"/>
      <c r="U647" s="8"/>
      <c r="V647" s="8"/>
      <c r="W647" s="8"/>
      <c r="X647" s="8"/>
      <c r="Y647" s="8"/>
      <c r="Z647" s="15">
        <f t="shared" si="76"/>
        <v>8566502.436214</v>
      </c>
      <c r="AC647" s="15">
        <f t="shared" si="77"/>
        <v>8802945.17861481</v>
      </c>
      <c r="AF647" s="51"/>
      <c r="AG647" s="8"/>
      <c r="AH647" s="8"/>
      <c r="AI647" s="8"/>
      <c r="AJ647" s="8"/>
      <c r="AK647" s="8">
        <v>10510363.544525</v>
      </c>
      <c r="AL647" s="8">
        <f t="shared" si="83"/>
        <v>8666412.128184171</v>
      </c>
      <c r="AM647" s="8">
        <v>357287.303375</v>
      </c>
      <c r="AN647" s="8">
        <f t="shared" si="71"/>
        <v>350257.2195105458</v>
      </c>
      <c r="AO647" s="8"/>
      <c r="AP647" s="8"/>
      <c r="AQ647" s="8"/>
      <c r="AR647" s="8"/>
      <c r="AS647" s="8"/>
      <c r="AT647" s="8"/>
      <c r="AU647" s="8"/>
      <c r="AV647" s="8"/>
      <c r="AW647" s="8"/>
      <c r="AX647" s="8"/>
      <c r="AY647" s="8"/>
      <c r="AZ647" s="8"/>
      <c r="BA647" s="8">
        <v>244711</v>
      </c>
      <c r="BB647" s="8">
        <f>BA647/$BA$680*$BB$680</f>
        <v>244711</v>
      </c>
      <c r="BC647" s="8">
        <v>25096.332531</v>
      </c>
      <c r="BD647" s="8">
        <f t="shared" si="80"/>
        <v>11137458.180430999</v>
      </c>
      <c r="BG647" s="8">
        <f t="shared" si="81"/>
        <v>9261380.347694717</v>
      </c>
      <c r="BJ647" s="52"/>
      <c r="BK647" s="8">
        <f t="shared" si="84"/>
        <v>19703960.616645</v>
      </c>
      <c r="BL647" s="8">
        <f t="shared" si="85"/>
        <v>18064325.526309527</v>
      </c>
    </row>
    <row r="648" spans="1:64" ht="12.75">
      <c r="A648" s="7" t="s">
        <v>1281</v>
      </c>
      <c r="B648" s="7" t="s">
        <v>1306</v>
      </c>
      <c r="C648" s="7" t="s">
        <v>1352</v>
      </c>
      <c r="D648" s="7"/>
      <c r="E648" s="8"/>
      <c r="F648" s="8"/>
      <c r="G648" s="8"/>
      <c r="H648" s="8">
        <v>4054790.144077</v>
      </c>
      <c r="I648" s="8">
        <f t="shared" si="82"/>
        <v>4166705.7956120344</v>
      </c>
      <c r="J648" s="8">
        <v>159511.679471</v>
      </c>
      <c r="K648" s="8">
        <f t="shared" si="70"/>
        <v>163914.33729079406</v>
      </c>
      <c r="L648" s="8"/>
      <c r="M648" s="8"/>
      <c r="N648" s="8"/>
      <c r="O648" s="8"/>
      <c r="P648" s="8"/>
      <c r="Q648" s="8"/>
      <c r="R648" s="8"/>
      <c r="S648" s="8"/>
      <c r="T648" s="8"/>
      <c r="U648" s="8"/>
      <c r="V648" s="8"/>
      <c r="W648" s="8"/>
      <c r="X648" s="8"/>
      <c r="Y648" s="8"/>
      <c r="Z648" s="15">
        <f t="shared" si="76"/>
        <v>4214301.823548</v>
      </c>
      <c r="AC648" s="15">
        <f t="shared" si="77"/>
        <v>4330620.132902828</v>
      </c>
      <c r="AF648" s="51"/>
      <c r="AG648" s="8"/>
      <c r="AH648" s="8"/>
      <c r="AI648" s="8"/>
      <c r="AJ648" s="8"/>
      <c r="AK648" s="8">
        <v>5122808.885072</v>
      </c>
      <c r="AL648" s="8">
        <f t="shared" si="83"/>
        <v>4224056.842932358</v>
      </c>
      <c r="AM648" s="8">
        <v>230388.409208</v>
      </c>
      <c r="AN648" s="8">
        <f t="shared" si="71"/>
        <v>225855.22310586052</v>
      </c>
      <c r="AO648" s="8"/>
      <c r="AP648" s="8"/>
      <c r="AQ648" s="8"/>
      <c r="AR648" s="8"/>
      <c r="AS648" s="8"/>
      <c r="AT648" s="8"/>
      <c r="AU648" s="8"/>
      <c r="AV648" s="8"/>
      <c r="AW648" s="8"/>
      <c r="AX648" s="8"/>
      <c r="AY648" s="8">
        <v>5762.588235</v>
      </c>
      <c r="AZ648" s="8">
        <f>AY648/$AY$680*$AZ$680</f>
        <v>5762.588234996361</v>
      </c>
      <c r="BA648" s="8">
        <v>159057</v>
      </c>
      <c r="BB648" s="8">
        <f>BA648/$BA$680*$BB$680</f>
        <v>159057</v>
      </c>
      <c r="BC648" s="8">
        <v>12346.172868</v>
      </c>
      <c r="BD648" s="8">
        <f t="shared" si="80"/>
        <v>5530363.0553830005</v>
      </c>
      <c r="BG648" s="8">
        <f t="shared" si="81"/>
        <v>4614731.654273216</v>
      </c>
      <c r="BJ648" s="52"/>
      <c r="BK648" s="8">
        <f t="shared" si="84"/>
        <v>9744664.878931</v>
      </c>
      <c r="BL648" s="8">
        <f t="shared" si="85"/>
        <v>8945351.787176043</v>
      </c>
    </row>
    <row r="649" spans="1:64" ht="12.75">
      <c r="A649" s="7" t="s">
        <v>1282</v>
      </c>
      <c r="B649" s="7" t="s">
        <v>1307</v>
      </c>
      <c r="C649" s="7" t="s">
        <v>1352</v>
      </c>
      <c r="D649" s="7"/>
      <c r="E649" s="8"/>
      <c r="F649" s="8"/>
      <c r="G649" s="8"/>
      <c r="H649" s="8">
        <v>6158105.853218</v>
      </c>
      <c r="I649" s="8">
        <f t="shared" si="82"/>
        <v>6328074.804580705</v>
      </c>
      <c r="J649" s="8">
        <v>189378.754981</v>
      </c>
      <c r="K649" s="8">
        <f t="shared" si="70"/>
        <v>194605.76944969004</v>
      </c>
      <c r="L649" s="8"/>
      <c r="M649" s="8"/>
      <c r="N649" s="8"/>
      <c r="O649" s="8"/>
      <c r="P649" s="8"/>
      <c r="Q649" s="8"/>
      <c r="R649" s="8"/>
      <c r="S649" s="8"/>
      <c r="T649" s="8"/>
      <c r="U649" s="8"/>
      <c r="V649" s="8"/>
      <c r="W649" s="8"/>
      <c r="X649" s="8"/>
      <c r="Y649" s="8"/>
      <c r="Z649" s="15">
        <f t="shared" si="76"/>
        <v>6347484.608199</v>
      </c>
      <c r="AC649" s="15">
        <f t="shared" si="77"/>
        <v>6522680.574030396</v>
      </c>
      <c r="AF649" s="51"/>
      <c r="AG649" s="8"/>
      <c r="AH649" s="8"/>
      <c r="AI649" s="8"/>
      <c r="AJ649" s="8"/>
      <c r="AK649" s="8">
        <v>7780131.217433</v>
      </c>
      <c r="AL649" s="8">
        <f t="shared" si="83"/>
        <v>6415175.198839694</v>
      </c>
      <c r="AM649" s="8">
        <v>273526.491869</v>
      </c>
      <c r="AN649" s="8">
        <f t="shared" si="71"/>
        <v>268144.508913477</v>
      </c>
      <c r="AO649" s="8"/>
      <c r="AP649" s="8"/>
      <c r="AQ649" s="8"/>
      <c r="AR649" s="8"/>
      <c r="AS649" s="8"/>
      <c r="AT649" s="8"/>
      <c r="AU649" s="8"/>
      <c r="AV649" s="8"/>
      <c r="AW649" s="8"/>
      <c r="AX649" s="8"/>
      <c r="AY649" s="8"/>
      <c r="AZ649" s="8"/>
      <c r="BA649" s="8"/>
      <c r="BB649" s="8"/>
      <c r="BC649" s="8">
        <v>18595.521994</v>
      </c>
      <c r="BD649" s="8">
        <f t="shared" si="80"/>
        <v>8072253.231296</v>
      </c>
      <c r="BG649" s="8">
        <f t="shared" si="81"/>
        <v>6683319.707753171</v>
      </c>
      <c r="BJ649" s="52"/>
      <c r="BK649" s="8">
        <f t="shared" si="84"/>
        <v>14419737.839495</v>
      </c>
      <c r="BL649" s="8">
        <f t="shared" si="85"/>
        <v>13206000.281783566</v>
      </c>
    </row>
    <row r="650" spans="1:64" ht="12.75">
      <c r="A650" s="7" t="s">
        <v>1283</v>
      </c>
      <c r="B650" s="7" t="s">
        <v>1308</v>
      </c>
      <c r="C650" s="7" t="s">
        <v>1352</v>
      </c>
      <c r="D650" s="7"/>
      <c r="E650" s="8"/>
      <c r="F650" s="8"/>
      <c r="G650" s="8"/>
      <c r="H650" s="8">
        <v>5283519.514885</v>
      </c>
      <c r="I650" s="8">
        <f t="shared" si="82"/>
        <v>5429349.140561231</v>
      </c>
      <c r="J650" s="8">
        <v>162981.2991</v>
      </c>
      <c r="K650" s="8">
        <f t="shared" si="70"/>
        <v>167479.72136815288</v>
      </c>
      <c r="L650" s="8"/>
      <c r="M650" s="8"/>
      <c r="N650" s="8"/>
      <c r="O650" s="8"/>
      <c r="P650" s="8"/>
      <c r="Q650" s="8"/>
      <c r="R650" s="8"/>
      <c r="S650" s="8"/>
      <c r="T650" s="8"/>
      <c r="U650" s="8"/>
      <c r="V650" s="8"/>
      <c r="W650" s="8"/>
      <c r="X650" s="8"/>
      <c r="Y650" s="8"/>
      <c r="Z650" s="15">
        <f t="shared" si="76"/>
        <v>5446500.813985</v>
      </c>
      <c r="AC650" s="15">
        <f t="shared" si="77"/>
        <v>5596828.861929384</v>
      </c>
      <c r="AF650" s="51"/>
      <c r="AG650" s="8"/>
      <c r="AH650" s="8"/>
      <c r="AI650" s="8"/>
      <c r="AJ650" s="8"/>
      <c r="AK650" s="8">
        <v>6675181.637905</v>
      </c>
      <c r="AL650" s="8">
        <f t="shared" si="83"/>
        <v>5504079.36504794</v>
      </c>
      <c r="AM650" s="8">
        <v>235399.704616</v>
      </c>
      <c r="AN650" s="8">
        <f t="shared" si="71"/>
        <v>230767.91487848078</v>
      </c>
      <c r="AO650" s="8"/>
      <c r="AP650" s="8"/>
      <c r="AQ650" s="8"/>
      <c r="AR650" s="8"/>
      <c r="AS650" s="8"/>
      <c r="AT650" s="8"/>
      <c r="AU650" s="8"/>
      <c r="AV650" s="8"/>
      <c r="AW650" s="8"/>
      <c r="AX650" s="8"/>
      <c r="AY650" s="8"/>
      <c r="AZ650" s="8"/>
      <c r="BA650" s="8"/>
      <c r="BB650" s="8"/>
      <c r="BC650" s="8">
        <v>15956.009652</v>
      </c>
      <c r="BD650" s="8">
        <f t="shared" si="80"/>
        <v>6926537.352173</v>
      </c>
      <c r="BG650" s="8">
        <f t="shared" si="81"/>
        <v>5734847.279926421</v>
      </c>
      <c r="BJ650" s="52"/>
      <c r="BK650" s="8">
        <f t="shared" si="84"/>
        <v>12373038.166158</v>
      </c>
      <c r="BL650" s="8">
        <f t="shared" si="85"/>
        <v>11331676.141855806</v>
      </c>
    </row>
    <row r="651" spans="1:64" ht="12.75">
      <c r="A651" s="7" t="s">
        <v>1284</v>
      </c>
      <c r="B651" s="7" t="s">
        <v>1309</v>
      </c>
      <c r="C651" s="7" t="s">
        <v>1352</v>
      </c>
      <c r="D651" s="7"/>
      <c r="E651" s="8"/>
      <c r="F651" s="8"/>
      <c r="G651" s="8"/>
      <c r="H651" s="8">
        <v>8178360.381862</v>
      </c>
      <c r="I651" s="8">
        <f t="shared" si="82"/>
        <v>8404090.073930377</v>
      </c>
      <c r="J651" s="8">
        <v>254854.741608</v>
      </c>
      <c r="K651" s="8">
        <f t="shared" si="70"/>
        <v>261888.94891352867</v>
      </c>
      <c r="L651" s="8"/>
      <c r="M651" s="8"/>
      <c r="N651" s="8"/>
      <c r="O651" s="8"/>
      <c r="P651" s="8"/>
      <c r="Q651" s="8"/>
      <c r="R651" s="8"/>
      <c r="S651" s="8"/>
      <c r="T651" s="8"/>
      <c r="U651" s="8"/>
      <c r="V651" s="8"/>
      <c r="W651" s="8"/>
      <c r="X651" s="8"/>
      <c r="Y651" s="8"/>
      <c r="Z651" s="15">
        <f t="shared" si="76"/>
        <v>8433215.123469999</v>
      </c>
      <c r="AC651" s="15">
        <f t="shared" si="77"/>
        <v>8665979.022843907</v>
      </c>
      <c r="AF651" s="51"/>
      <c r="AG651" s="8"/>
      <c r="AH651" s="8"/>
      <c r="AI651" s="8"/>
      <c r="AJ651" s="8"/>
      <c r="AK651" s="8">
        <v>10332514.320308</v>
      </c>
      <c r="AL651" s="8">
        <f t="shared" si="83"/>
        <v>8519764.995835906</v>
      </c>
      <c r="AM651" s="8">
        <v>368095.795197</v>
      </c>
      <c r="AN651" s="8">
        <f t="shared" si="71"/>
        <v>360853.04045608535</v>
      </c>
      <c r="AO651" s="8"/>
      <c r="AP651" s="8"/>
      <c r="AQ651" s="8"/>
      <c r="AR651" s="8"/>
      <c r="AS651" s="8"/>
      <c r="AT651" s="8"/>
      <c r="AU651" s="8"/>
      <c r="AV651" s="8"/>
      <c r="AW651" s="8"/>
      <c r="AX651" s="8"/>
      <c r="AY651" s="8"/>
      <c r="AZ651" s="8"/>
      <c r="BA651" s="8"/>
      <c r="BB651" s="8"/>
      <c r="BC651" s="8">
        <v>24705.855467</v>
      </c>
      <c r="BD651" s="8">
        <f t="shared" si="80"/>
        <v>10725315.970972</v>
      </c>
      <c r="BG651" s="8">
        <f t="shared" si="81"/>
        <v>8880618.03629199</v>
      </c>
      <c r="BJ651" s="52"/>
      <c r="BK651" s="8">
        <f t="shared" si="84"/>
        <v>19158531.094442</v>
      </c>
      <c r="BL651" s="8">
        <f t="shared" si="85"/>
        <v>17546597.0591359</v>
      </c>
    </row>
    <row r="652" spans="1:64" ht="12.75">
      <c r="A652" s="7" t="s">
        <v>1285</v>
      </c>
      <c r="B652" s="7" t="s">
        <v>1310</v>
      </c>
      <c r="C652" s="7" t="s">
        <v>1352</v>
      </c>
      <c r="D652" s="7"/>
      <c r="E652" s="8"/>
      <c r="F652" s="8"/>
      <c r="G652" s="8"/>
      <c r="H652" s="8">
        <v>14275307.190772</v>
      </c>
      <c r="I652" s="8">
        <f t="shared" si="82"/>
        <v>14669317.792640442</v>
      </c>
      <c r="J652" s="8">
        <v>436727.730638</v>
      </c>
      <c r="K652" s="8">
        <f t="shared" si="70"/>
        <v>448781.78689764754</v>
      </c>
      <c r="L652" s="8"/>
      <c r="M652" s="8"/>
      <c r="N652" s="8"/>
      <c r="O652" s="8"/>
      <c r="P652" s="8"/>
      <c r="Q652" s="8"/>
      <c r="R652" s="8"/>
      <c r="S652" s="8"/>
      <c r="T652" s="8"/>
      <c r="U652" s="8"/>
      <c r="V652" s="8"/>
      <c r="W652" s="8"/>
      <c r="X652" s="8"/>
      <c r="Y652" s="8"/>
      <c r="Z652" s="15">
        <f t="shared" si="76"/>
        <v>14712034.92141</v>
      </c>
      <c r="AC652" s="15">
        <f t="shared" si="77"/>
        <v>15118099.57953809</v>
      </c>
      <c r="AF652" s="51"/>
      <c r="AG652" s="8"/>
      <c r="AH652" s="8"/>
      <c r="AI652" s="8"/>
      <c r="AJ652" s="8"/>
      <c r="AK652" s="8">
        <v>18035377.396986</v>
      </c>
      <c r="AL652" s="8">
        <f t="shared" si="83"/>
        <v>14871228.073841283</v>
      </c>
      <c r="AM652" s="8">
        <v>630781.441535</v>
      </c>
      <c r="AN652" s="8">
        <f t="shared" si="71"/>
        <v>618370.0113155552</v>
      </c>
      <c r="AO652" s="8"/>
      <c r="AP652" s="8"/>
      <c r="AQ652" s="8"/>
      <c r="AR652" s="8"/>
      <c r="AS652" s="8"/>
      <c r="AT652" s="8"/>
      <c r="AU652" s="8"/>
      <c r="AV652" s="8"/>
      <c r="AW652" s="8"/>
      <c r="AX652" s="8"/>
      <c r="AY652" s="8"/>
      <c r="AZ652" s="8"/>
      <c r="BA652" s="8">
        <v>432590</v>
      </c>
      <c r="BB652" s="8">
        <f>BA652/$BA$680*$BB$680</f>
        <v>432590</v>
      </c>
      <c r="BC652" s="8">
        <v>43100.217778</v>
      </c>
      <c r="BD652" s="8">
        <f t="shared" si="80"/>
        <v>19141849.056299</v>
      </c>
      <c r="BG652" s="8">
        <f t="shared" si="81"/>
        <v>15922188.085156837</v>
      </c>
      <c r="BJ652" s="52"/>
      <c r="BK652" s="8">
        <f t="shared" si="84"/>
        <v>33853883.977709</v>
      </c>
      <c r="BL652" s="8">
        <f t="shared" si="85"/>
        <v>31040287.664694928</v>
      </c>
    </row>
    <row r="653" spans="1:64" ht="12.75">
      <c r="A653" s="7" t="s">
        <v>1286</v>
      </c>
      <c r="B653" s="7" t="s">
        <v>1311</v>
      </c>
      <c r="C653" s="7" t="s">
        <v>1352</v>
      </c>
      <c r="D653" s="7"/>
      <c r="E653" s="8"/>
      <c r="F653" s="8"/>
      <c r="G653" s="8"/>
      <c r="H653" s="8">
        <v>4854133.689826</v>
      </c>
      <c r="I653" s="8">
        <f t="shared" si="82"/>
        <v>4988111.902071727</v>
      </c>
      <c r="J653" s="8">
        <v>211340.115428</v>
      </c>
      <c r="K653" s="8">
        <f t="shared" si="70"/>
        <v>217173.2820958641</v>
      </c>
      <c r="L653" s="8"/>
      <c r="M653" s="8"/>
      <c r="N653" s="8"/>
      <c r="O653" s="8"/>
      <c r="P653" s="8"/>
      <c r="Q653" s="8"/>
      <c r="R653" s="8"/>
      <c r="S653" s="8"/>
      <c r="T653" s="8"/>
      <c r="U653" s="8"/>
      <c r="V653" s="8"/>
      <c r="W653" s="8"/>
      <c r="X653" s="8"/>
      <c r="Y653" s="8"/>
      <c r="Z653" s="15">
        <f t="shared" si="76"/>
        <v>5065473.805253999</v>
      </c>
      <c r="AC653" s="15">
        <f t="shared" si="77"/>
        <v>5205285.184167592</v>
      </c>
      <c r="AF653" s="51"/>
      <c r="AG653" s="8"/>
      <c r="AH653" s="8"/>
      <c r="AI653" s="8"/>
      <c r="AJ653" s="8"/>
      <c r="AK653" s="8">
        <v>6132696.961368</v>
      </c>
      <c r="AL653" s="8">
        <f t="shared" si="83"/>
        <v>5056768.8833336</v>
      </c>
      <c r="AM653" s="8">
        <v>305246.06823</v>
      </c>
      <c r="AN653" s="8">
        <f t="shared" si="71"/>
        <v>299239.9621112512</v>
      </c>
      <c r="AO653" s="8"/>
      <c r="AP653" s="8"/>
      <c r="AQ653" s="8"/>
      <c r="AR653" s="8"/>
      <c r="AS653" s="8"/>
      <c r="AT653" s="8"/>
      <c r="AU653" s="8"/>
      <c r="AV653" s="8"/>
      <c r="AW653" s="8"/>
      <c r="AX653" s="8"/>
      <c r="AY653" s="8">
        <v>12798.176471</v>
      </c>
      <c r="AZ653" s="8">
        <f>AY653/$AY$680*$AZ$680</f>
        <v>12798.176470991919</v>
      </c>
      <c r="BA653" s="8">
        <v>209645</v>
      </c>
      <c r="BB653" s="8">
        <f>BA653/$BA$680*$BB$680</f>
        <v>209645</v>
      </c>
      <c r="BC653" s="8">
        <v>14839.757064</v>
      </c>
      <c r="BD653" s="8">
        <f t="shared" si="80"/>
        <v>6675225.963133</v>
      </c>
      <c r="BG653" s="8">
        <f t="shared" si="81"/>
        <v>5578452.021915844</v>
      </c>
      <c r="BJ653" s="52"/>
      <c r="BK653" s="8">
        <f t="shared" si="84"/>
        <v>11740699.768387</v>
      </c>
      <c r="BL653" s="8">
        <f t="shared" si="85"/>
        <v>10783737.206083436</v>
      </c>
    </row>
    <row r="654" spans="1:64" ht="12.75">
      <c r="A654" s="7" t="s">
        <v>1287</v>
      </c>
      <c r="B654" s="7" t="s">
        <v>1312</v>
      </c>
      <c r="C654" s="7" t="s">
        <v>1352</v>
      </c>
      <c r="D654" s="7"/>
      <c r="E654" s="8"/>
      <c r="F654" s="8"/>
      <c r="G654" s="8"/>
      <c r="H654" s="8">
        <v>12833032.355007</v>
      </c>
      <c r="I654" s="8">
        <f t="shared" si="82"/>
        <v>13187234.94654647</v>
      </c>
      <c r="J654" s="8">
        <v>439724.090728</v>
      </c>
      <c r="K654" s="8">
        <f t="shared" si="70"/>
        <v>451860.849070811</v>
      </c>
      <c r="L654" s="8"/>
      <c r="M654" s="8"/>
      <c r="N654" s="8"/>
      <c r="O654" s="8"/>
      <c r="P654" s="8"/>
      <c r="Q654" s="8"/>
      <c r="R654" s="8"/>
      <c r="S654" s="8"/>
      <c r="T654" s="8"/>
      <c r="U654" s="8"/>
      <c r="V654" s="8"/>
      <c r="W654" s="8"/>
      <c r="X654" s="8"/>
      <c r="Y654" s="8"/>
      <c r="Z654" s="15">
        <f t="shared" si="76"/>
        <v>13272756.445735</v>
      </c>
      <c r="AC654" s="15">
        <f t="shared" si="77"/>
        <v>13639095.795617282</v>
      </c>
      <c r="AF654" s="51"/>
      <c r="AG654" s="8"/>
      <c r="AH654" s="8"/>
      <c r="AI654" s="8"/>
      <c r="AJ654" s="8"/>
      <c r="AK654" s="8">
        <v>16213211.987473</v>
      </c>
      <c r="AL654" s="8">
        <f t="shared" si="83"/>
        <v>13368745.658493508</v>
      </c>
      <c r="AM654" s="8">
        <v>635109.191308</v>
      </c>
      <c r="AN654" s="8">
        <f t="shared" si="71"/>
        <v>622612.6070862687</v>
      </c>
      <c r="AO654" s="8"/>
      <c r="AP654" s="8"/>
      <c r="AQ654" s="8"/>
      <c r="AR654" s="8"/>
      <c r="AS654" s="8"/>
      <c r="AT654" s="8"/>
      <c r="AU654" s="8"/>
      <c r="AV654" s="8"/>
      <c r="AW654" s="8"/>
      <c r="AX654" s="8"/>
      <c r="AY654" s="8"/>
      <c r="AZ654" s="8"/>
      <c r="BA654" s="8">
        <v>434433</v>
      </c>
      <c r="BB654" s="8">
        <f>BA654/$BA$680*$BB$680</f>
        <v>434433</v>
      </c>
      <c r="BC654" s="8">
        <v>38883.723182</v>
      </c>
      <c r="BD654" s="8">
        <f t="shared" si="80"/>
        <v>17321637.901963</v>
      </c>
      <c r="BG654" s="8">
        <f t="shared" si="81"/>
        <v>14425791.265579777</v>
      </c>
      <c r="BJ654" s="52"/>
      <c r="BK654" s="8">
        <f t="shared" si="84"/>
        <v>30594394.347698</v>
      </c>
      <c r="BL654" s="8">
        <f t="shared" si="85"/>
        <v>28064887.061197057</v>
      </c>
    </row>
    <row r="655" spans="1:64" ht="12.75">
      <c r="A655" s="7" t="s">
        <v>1288</v>
      </c>
      <c r="B655" s="7" t="s">
        <v>1313</v>
      </c>
      <c r="C655" s="7" t="s">
        <v>1352</v>
      </c>
      <c r="D655" s="7"/>
      <c r="E655" s="8"/>
      <c r="F655" s="8"/>
      <c r="G655" s="8"/>
      <c r="H655" s="8">
        <v>13662199.396734</v>
      </c>
      <c r="I655" s="8">
        <f t="shared" si="82"/>
        <v>14039287.702800967</v>
      </c>
      <c r="J655" s="8">
        <v>303789.044794</v>
      </c>
      <c r="K655" s="8">
        <f t="shared" si="70"/>
        <v>312173.8804252569</v>
      </c>
      <c r="L655" s="8"/>
      <c r="M655" s="8"/>
      <c r="N655" s="8"/>
      <c r="O655" s="8"/>
      <c r="P655" s="8"/>
      <c r="Q655" s="8"/>
      <c r="R655" s="8"/>
      <c r="S655" s="8"/>
      <c r="T655" s="8"/>
      <c r="U655" s="8"/>
      <c r="V655" s="8"/>
      <c r="W655" s="8"/>
      <c r="X655" s="8"/>
      <c r="Y655" s="8"/>
      <c r="Z655" s="15">
        <f t="shared" si="76"/>
        <v>13965988.441528</v>
      </c>
      <c r="AC655" s="15">
        <f t="shared" si="77"/>
        <v>14351461.583226224</v>
      </c>
      <c r="AF655" s="51"/>
      <c r="AG655" s="8"/>
      <c r="AH655" s="8"/>
      <c r="AI655" s="8"/>
      <c r="AJ655" s="8"/>
      <c r="AK655" s="8">
        <v>17260778.973097</v>
      </c>
      <c r="AL655" s="8">
        <f t="shared" si="83"/>
        <v>14232526.1729198</v>
      </c>
      <c r="AM655" s="8">
        <v>438773.355009</v>
      </c>
      <c r="AN655" s="8">
        <f t="shared" si="71"/>
        <v>430139.92904042115</v>
      </c>
      <c r="AO655" s="8"/>
      <c r="AP655" s="8"/>
      <c r="AQ655" s="8"/>
      <c r="AR655" s="8"/>
      <c r="AS655" s="8"/>
      <c r="AT655" s="8"/>
      <c r="AU655" s="8"/>
      <c r="AV655" s="8"/>
      <c r="AW655" s="8"/>
      <c r="AX655" s="8"/>
      <c r="AY655" s="8"/>
      <c r="AZ655" s="8"/>
      <c r="BA655" s="8">
        <v>299678</v>
      </c>
      <c r="BB655" s="8">
        <f>BA655/$BA$680*$BB$680</f>
        <v>299678</v>
      </c>
      <c r="BC655" s="8">
        <v>40914.60811</v>
      </c>
      <c r="BD655" s="8">
        <f t="shared" si="80"/>
        <v>18040144.936216</v>
      </c>
      <c r="BG655" s="8">
        <f t="shared" si="81"/>
        <v>14962344.101960221</v>
      </c>
      <c r="BJ655" s="52"/>
      <c r="BK655" s="8">
        <f t="shared" si="84"/>
        <v>32006133.377744</v>
      </c>
      <c r="BL655" s="8">
        <f t="shared" si="85"/>
        <v>29313805.685186446</v>
      </c>
    </row>
    <row r="656" spans="1:64" ht="12.75">
      <c r="A656" s="7" t="s">
        <v>1289</v>
      </c>
      <c r="B656" s="7" t="s">
        <v>1314</v>
      </c>
      <c r="C656" s="7" t="s">
        <v>1352</v>
      </c>
      <c r="D656" s="7"/>
      <c r="E656" s="8"/>
      <c r="F656" s="8"/>
      <c r="G656" s="8"/>
      <c r="H656" s="8">
        <v>9423691.902606</v>
      </c>
      <c r="I656" s="8">
        <f t="shared" si="82"/>
        <v>9683793.802253298</v>
      </c>
      <c r="J656" s="8">
        <v>236146.735029</v>
      </c>
      <c r="K656" s="8">
        <f t="shared" si="70"/>
        <v>242664.5854650446</v>
      </c>
      <c r="L656" s="8"/>
      <c r="M656" s="8"/>
      <c r="N656" s="8"/>
      <c r="O656" s="8"/>
      <c r="P656" s="8"/>
      <c r="Q656" s="8"/>
      <c r="R656" s="8"/>
      <c r="S656" s="8"/>
      <c r="T656" s="8"/>
      <c r="U656" s="8"/>
      <c r="V656" s="8"/>
      <c r="W656" s="8"/>
      <c r="X656" s="8"/>
      <c r="Y656" s="8"/>
      <c r="Z656" s="15">
        <f t="shared" si="76"/>
        <v>9659838.637635</v>
      </c>
      <c r="AC656" s="15">
        <f t="shared" si="77"/>
        <v>9926458.387718342</v>
      </c>
      <c r="AF656" s="51"/>
      <c r="AG656" s="8"/>
      <c r="AH656" s="8"/>
      <c r="AI656" s="8"/>
      <c r="AJ656" s="8"/>
      <c r="AK656" s="8">
        <v>11905862.176212</v>
      </c>
      <c r="AL656" s="8">
        <f t="shared" si="83"/>
        <v>9817082.72252499</v>
      </c>
      <c r="AM656" s="8">
        <v>341075.15389</v>
      </c>
      <c r="AN656" s="8">
        <f t="shared" si="71"/>
        <v>334364.0647657059</v>
      </c>
      <c r="AO656" s="8"/>
      <c r="AP656" s="8"/>
      <c r="AQ656" s="8"/>
      <c r="AR656" s="8"/>
      <c r="AS656" s="8"/>
      <c r="AT656" s="8"/>
      <c r="AU656" s="8"/>
      <c r="AV656" s="8"/>
      <c r="AW656" s="8"/>
      <c r="AX656" s="8"/>
      <c r="AY656" s="8"/>
      <c r="AZ656" s="8"/>
      <c r="BA656" s="8">
        <v>235811</v>
      </c>
      <c r="BB656" s="8">
        <f>BA656/$BA$680*$BB$680</f>
        <v>235811</v>
      </c>
      <c r="BC656" s="8">
        <v>28299.358396</v>
      </c>
      <c r="BD656" s="8">
        <f t="shared" si="80"/>
        <v>12511047.688498</v>
      </c>
      <c r="BG656" s="8">
        <f t="shared" si="81"/>
        <v>10387257.787290696</v>
      </c>
      <c r="BJ656" s="52"/>
      <c r="BK656" s="8">
        <f t="shared" si="84"/>
        <v>22170886.326132998</v>
      </c>
      <c r="BL656" s="8">
        <f t="shared" si="85"/>
        <v>20313716.17500904</v>
      </c>
    </row>
    <row r="657" spans="1:64" ht="12.75">
      <c r="A657" s="7" t="s">
        <v>1290</v>
      </c>
      <c r="B657" s="7" t="s">
        <v>1315</v>
      </c>
      <c r="C657" s="7" t="s">
        <v>1352</v>
      </c>
      <c r="D657" s="7"/>
      <c r="E657" s="8"/>
      <c r="F657" s="8"/>
      <c r="G657" s="8"/>
      <c r="H657" s="8">
        <v>3355647.544321</v>
      </c>
      <c r="I657" s="8">
        <f t="shared" si="82"/>
        <v>3448266.266351091</v>
      </c>
      <c r="J657" s="8">
        <v>136813.549226</v>
      </c>
      <c r="K657" s="8">
        <f t="shared" si="70"/>
        <v>140589.7193744883</v>
      </c>
      <c r="L657" s="8"/>
      <c r="M657" s="8"/>
      <c r="N657" s="8"/>
      <c r="O657" s="8"/>
      <c r="P657" s="8"/>
      <c r="Q657" s="8"/>
      <c r="R657" s="8"/>
      <c r="S657" s="8"/>
      <c r="T657" s="8"/>
      <c r="U657" s="8"/>
      <c r="V657" s="8"/>
      <c r="W657" s="8"/>
      <c r="X657" s="8"/>
      <c r="Y657" s="8"/>
      <c r="Z657" s="15">
        <f t="shared" si="76"/>
        <v>3492461.093547</v>
      </c>
      <c r="AC657" s="15">
        <f t="shared" si="77"/>
        <v>3588855.9857255793</v>
      </c>
      <c r="AF657" s="51"/>
      <c r="AG657" s="8"/>
      <c r="AH657" s="8"/>
      <c r="AI657" s="8"/>
      <c r="AJ657" s="8"/>
      <c r="AK657" s="8">
        <v>4239514.363111</v>
      </c>
      <c r="AL657" s="8">
        <f t="shared" si="83"/>
        <v>3495728.624269641</v>
      </c>
      <c r="AM657" s="8">
        <v>197604.689943</v>
      </c>
      <c r="AN657" s="8">
        <f t="shared" si="71"/>
        <v>193716.56537437876</v>
      </c>
      <c r="AO657" s="8"/>
      <c r="AP657" s="8"/>
      <c r="AQ657" s="8"/>
      <c r="AR657" s="8"/>
      <c r="AS657" s="8"/>
      <c r="AT657" s="8"/>
      <c r="AU657" s="8"/>
      <c r="AV657" s="8"/>
      <c r="AW657" s="8"/>
      <c r="AX657" s="8"/>
      <c r="AY657" s="8">
        <v>37510.470588</v>
      </c>
      <c r="AZ657" s="8">
        <f>AY657/$AY$680*$AZ$680</f>
        <v>37510.470587976306</v>
      </c>
      <c r="BA657" s="8"/>
      <c r="BB657" s="8"/>
      <c r="BC657" s="8">
        <v>10231.476102</v>
      </c>
      <c r="BD657" s="8">
        <f t="shared" si="80"/>
        <v>4484860.999743999</v>
      </c>
      <c r="BG657" s="8">
        <f t="shared" si="81"/>
        <v>3726955.660231996</v>
      </c>
      <c r="BJ657" s="52"/>
      <c r="BK657" s="8">
        <f t="shared" si="84"/>
        <v>7977322.0932909995</v>
      </c>
      <c r="BL657" s="8">
        <f t="shared" si="85"/>
        <v>7315811.645957575</v>
      </c>
    </row>
    <row r="658" spans="1:64" ht="12.75">
      <c r="A658" s="7" t="s">
        <v>1291</v>
      </c>
      <c r="B658" s="7" t="s">
        <v>633</v>
      </c>
      <c r="C658" s="7" t="s">
        <v>1327</v>
      </c>
      <c r="D658" s="7"/>
      <c r="E658" s="8"/>
      <c r="F658" s="8"/>
      <c r="G658" s="8"/>
      <c r="H658" s="8">
        <v>115337269.404516</v>
      </c>
      <c r="I658" s="8">
        <f t="shared" si="82"/>
        <v>118520675.99105254</v>
      </c>
      <c r="J658" s="8"/>
      <c r="K658" s="8"/>
      <c r="L658" s="8"/>
      <c r="M658" s="8"/>
      <c r="N658" s="8"/>
      <c r="O658" s="8"/>
      <c r="P658" s="8"/>
      <c r="Q658" s="8"/>
      <c r="R658" s="8"/>
      <c r="S658" s="8"/>
      <c r="T658" s="8"/>
      <c r="U658" s="8"/>
      <c r="V658" s="8"/>
      <c r="W658" s="8"/>
      <c r="X658" s="8"/>
      <c r="Y658" s="8"/>
      <c r="Z658" s="15">
        <f t="shared" si="76"/>
        <v>115337269.404516</v>
      </c>
      <c r="AC658" s="15">
        <f t="shared" si="77"/>
        <v>118520675.99105254</v>
      </c>
      <c r="AF658" s="51"/>
      <c r="AG658" s="8"/>
      <c r="AH658" s="8"/>
      <c r="AI658" s="8"/>
      <c r="AJ658" s="8"/>
      <c r="AK658" s="8">
        <v>145716736.869446</v>
      </c>
      <c r="AL658" s="8">
        <f t="shared" si="83"/>
        <v>120152009.04659678</v>
      </c>
      <c r="AM658" s="8"/>
      <c r="AN658" s="8"/>
      <c r="AO658" s="8"/>
      <c r="AP658" s="8"/>
      <c r="AQ658" s="8"/>
      <c r="AR658" s="8"/>
      <c r="AS658" s="8"/>
      <c r="AT658" s="8"/>
      <c r="AU658" s="8"/>
      <c r="AV658" s="8"/>
      <c r="AW658" s="8"/>
      <c r="AX658" s="8"/>
      <c r="AY658" s="8"/>
      <c r="AZ658" s="8"/>
      <c r="BA658" s="8"/>
      <c r="BB658" s="8"/>
      <c r="BC658" s="8">
        <v>337890.812235</v>
      </c>
      <c r="BD658" s="8">
        <f t="shared" si="80"/>
        <v>146054627.681681</v>
      </c>
      <c r="BG658" s="8">
        <f t="shared" si="81"/>
        <v>120152009.04659678</v>
      </c>
      <c r="BJ658" s="52"/>
      <c r="BK658" s="8">
        <f t="shared" si="84"/>
        <v>261391897.08619702</v>
      </c>
      <c r="BL658" s="8">
        <f t="shared" si="85"/>
        <v>238672685.03764933</v>
      </c>
    </row>
    <row r="659" spans="1:64" ht="12.75">
      <c r="A659" t="s">
        <v>1292</v>
      </c>
      <c r="B659" t="s">
        <v>634</v>
      </c>
      <c r="C659" s="18" t="s">
        <v>1327</v>
      </c>
      <c r="J659" s="1">
        <v>9519044.204535</v>
      </c>
      <c r="K659" s="1">
        <f>J659*RPI_inc</f>
        <v>9781777.90869414</v>
      </c>
      <c r="N659" s="1">
        <v>18617183.105124</v>
      </c>
      <c r="O659" s="1">
        <f>N659*RPI_inc</f>
        <v>19131033.16959664</v>
      </c>
      <c r="P659" s="1">
        <v>773225000</v>
      </c>
      <c r="Q659" s="1">
        <f>P659*RPI_inc</f>
        <v>794566666.6666666</v>
      </c>
      <c r="R659" s="1">
        <v>45188474.025974</v>
      </c>
      <c r="S659" s="1">
        <f>R659*RPI_inc</f>
        <v>46435714.285714254</v>
      </c>
      <c r="Z659" s="12">
        <f t="shared" si="76"/>
        <v>846549701.335633</v>
      </c>
      <c r="AC659" s="12">
        <f t="shared" si="77"/>
        <v>869915192.0306717</v>
      </c>
      <c r="AF659" s="51"/>
      <c r="AM659" s="1">
        <v>13748695.134621</v>
      </c>
      <c r="AN659" s="1">
        <f>AM659/$AM$680*$AN$680</f>
        <v>13478172.004047414</v>
      </c>
      <c r="AQ659" s="1">
        <v>23394704</v>
      </c>
      <c r="AR659" s="1">
        <f>AQ659/$AQ$680*$AR$680</f>
        <v>21580834</v>
      </c>
      <c r="BA659" s="1">
        <v>9459710</v>
      </c>
      <c r="BB659" s="1">
        <f>BA659/$BA$680*$BB$680</f>
        <v>9459710</v>
      </c>
      <c r="BC659" s="1">
        <v>1040269.42794</v>
      </c>
      <c r="BD659" s="1">
        <f t="shared" si="80"/>
        <v>47643378.562561005</v>
      </c>
      <c r="BG659" s="9">
        <f t="shared" si="81"/>
        <v>44518716.004047416</v>
      </c>
      <c r="BJ659" s="52"/>
      <c r="BK659" s="9">
        <f t="shared" si="84"/>
        <v>894193079.8981941</v>
      </c>
      <c r="BL659" s="9">
        <f t="shared" si="85"/>
        <v>914433908.0347191</v>
      </c>
    </row>
    <row r="660" spans="3:62" ht="12.75">
      <c r="C660" s="18"/>
      <c r="Z660" s="12"/>
      <c r="AF660" s="51"/>
      <c r="BJ660" s="52"/>
    </row>
    <row r="661" spans="1:64" ht="12.75">
      <c r="A661" t="s">
        <v>1413</v>
      </c>
      <c r="B661" s="18" t="s">
        <v>1324</v>
      </c>
      <c r="C661" s="18" t="s">
        <v>1344</v>
      </c>
      <c r="D661" s="1">
        <f aca="true" t="shared" si="86" ref="D661:AC662">SUMIF($C$2:$C$659,$C661,D$2:D$659)</f>
        <v>608954367.915535</v>
      </c>
      <c r="E661" s="1">
        <f t="shared" si="86"/>
        <v>625762025.6287026</v>
      </c>
      <c r="F661" s="1">
        <f t="shared" si="86"/>
        <v>266146533.028475</v>
      </c>
      <c r="G661" s="1">
        <f t="shared" si="86"/>
        <v>273492403.36684054</v>
      </c>
      <c r="H661" s="1">
        <f t="shared" si="86"/>
        <v>0</v>
      </c>
      <c r="I661" s="1">
        <f t="shared" si="86"/>
        <v>0</v>
      </c>
      <c r="J661" s="1">
        <f>SUMIF($C$2:$C$659,$C661,J$2:J$659)</f>
        <v>9587925.867807003</v>
      </c>
      <c r="K661" s="1">
        <f t="shared" si="86"/>
        <v>9852560.764370674</v>
      </c>
      <c r="L661" s="1">
        <f>SUMIF($C$2:$C$659,$C661,L$2:L$659)</f>
        <v>55289805.493476</v>
      </c>
      <c r="M661" s="1">
        <f t="shared" si="86"/>
        <v>56815851.08034476</v>
      </c>
      <c r="N661" s="1">
        <f t="shared" si="86"/>
        <v>0</v>
      </c>
      <c r="O661" s="1">
        <f t="shared" si="86"/>
        <v>0</v>
      </c>
      <c r="P661" s="1">
        <f t="shared" si="86"/>
        <v>0</v>
      </c>
      <c r="Q661" s="1">
        <f t="shared" si="86"/>
        <v>0</v>
      </c>
      <c r="R661" s="1">
        <f t="shared" si="86"/>
        <v>0</v>
      </c>
      <c r="S661" s="1">
        <f t="shared" si="86"/>
        <v>0</v>
      </c>
      <c r="T661" s="1">
        <f>SUMIF($C$2:$C$659,$C661,T$2:T$659)</f>
        <v>9723435.713262001</v>
      </c>
      <c r="U661" s="1">
        <f t="shared" si="86"/>
        <v>9991810.796642905</v>
      </c>
      <c r="V661" s="1">
        <f>SUMIF($C$2:$C$659,$C661,V$2:V$659)</f>
        <v>766582.705267</v>
      </c>
      <c r="W661" s="1">
        <f t="shared" si="86"/>
        <v>787741.0389580212</v>
      </c>
      <c r="X661" s="1">
        <f>SUMIF($C$2:$C$659,$C661,X$2:X$659)</f>
        <v>29984507.818781</v>
      </c>
      <c r="Y661" s="1">
        <f t="shared" si="86"/>
        <v>30812105.69912952</v>
      </c>
      <c r="Z661" s="12">
        <f t="shared" si="86"/>
        <v>980453158.5426031</v>
      </c>
      <c r="AC661" s="12">
        <f t="shared" si="86"/>
        <v>1007514498.374989</v>
      </c>
      <c r="AF661" s="51"/>
      <c r="AG661" s="1">
        <f aca="true" t="shared" si="87" ref="AG661:AP662">SUMIF($C$2:$C$659,$C661,AG$2:AG$659)</f>
        <v>727616198.4693301</v>
      </c>
      <c r="AH661" s="1">
        <f t="shared" si="87"/>
        <v>495004449.58422583</v>
      </c>
      <c r="AI661" s="1">
        <f t="shared" si="87"/>
        <v>294033050.588283</v>
      </c>
      <c r="AJ661" s="1">
        <f t="shared" si="87"/>
        <v>195302293.57485136</v>
      </c>
      <c r="AK661" s="1">
        <f t="shared" si="87"/>
        <v>0</v>
      </c>
      <c r="AL661" s="1">
        <f t="shared" si="87"/>
        <v>0</v>
      </c>
      <c r="AM661" s="1">
        <f t="shared" si="87"/>
        <v>13848183.378225</v>
      </c>
      <c r="AN661" s="1">
        <f t="shared" si="87"/>
        <v>13575702.689435776</v>
      </c>
      <c r="AO661" s="1">
        <f t="shared" si="87"/>
        <v>69937060.15785299</v>
      </c>
      <c r="AP661" s="1">
        <f t="shared" si="87"/>
        <v>57719304.513340764</v>
      </c>
      <c r="AQ661" s="1">
        <f aca="true" t="shared" si="88" ref="AQ661:BD662">SUMIF($C$2:$C$659,$C661,AQ$2:AQ$659)</f>
        <v>0</v>
      </c>
      <c r="AR661" s="1">
        <f t="shared" si="88"/>
        <v>0</v>
      </c>
      <c r="AS661" s="1">
        <f t="shared" si="88"/>
        <v>13793469.030208003</v>
      </c>
      <c r="AT661" s="1">
        <f t="shared" si="88"/>
        <v>13517137.11934768</v>
      </c>
      <c r="AU661" s="1">
        <f t="shared" si="88"/>
        <v>1087458.7068289998</v>
      </c>
      <c r="AV661" s="1">
        <f t="shared" si="88"/>
        <v>1065673.0484859587</v>
      </c>
      <c r="AW661" s="1">
        <f t="shared" si="88"/>
        <v>44337339.863299</v>
      </c>
      <c r="AX661" s="1">
        <f t="shared" si="88"/>
        <v>43485205.7480934</v>
      </c>
      <c r="AY661" s="1">
        <f t="shared" si="88"/>
        <v>0</v>
      </c>
      <c r="AZ661" s="1">
        <f t="shared" si="88"/>
        <v>0</v>
      </c>
      <c r="BA661" s="1">
        <f t="shared" si="88"/>
        <v>8266392</v>
      </c>
      <c r="BB661" s="1">
        <f t="shared" si="88"/>
        <v>8266392</v>
      </c>
      <c r="BC661" s="1">
        <f t="shared" si="88"/>
        <v>2872324.928523</v>
      </c>
      <c r="BD661" s="1">
        <f t="shared" si="88"/>
        <v>1175791477.1225505</v>
      </c>
      <c r="BG661" s="1">
        <f>SUMIF($C$2:$C$659,$C661,BG$2:BG$659)</f>
        <v>827936158.2777808</v>
      </c>
      <c r="BJ661" s="52"/>
      <c r="BK661" s="1">
        <f>SUMIF($C$2:$C$659,$C661,BK$2:BK$659)</f>
        <v>2156244635.6651525</v>
      </c>
      <c r="BL661" s="1">
        <f>SUMIF($C$2:$C$659,$C661,BL$2:BL$659)</f>
        <v>1835450656.6527696</v>
      </c>
    </row>
    <row r="662" spans="1:64" ht="12.75">
      <c r="A662" t="s">
        <v>1415</v>
      </c>
      <c r="B662" s="18" t="s">
        <v>1325</v>
      </c>
      <c r="C662" s="18" t="s">
        <v>1345</v>
      </c>
      <c r="D662" s="1">
        <f t="shared" si="86"/>
        <v>612935211.590231</v>
      </c>
      <c r="E662" s="1">
        <f t="shared" si="86"/>
        <v>629852743.9695792</v>
      </c>
      <c r="F662" s="1">
        <f t="shared" si="86"/>
        <v>211873194.964377</v>
      </c>
      <c r="G662" s="1">
        <f t="shared" si="86"/>
        <v>217721075.0801666</v>
      </c>
      <c r="H662" s="1">
        <f t="shared" si="86"/>
        <v>0</v>
      </c>
      <c r="I662" s="1">
        <f t="shared" si="86"/>
        <v>0</v>
      </c>
      <c r="J662" s="1">
        <f>SUMIF($C$2:$C$659,$C662,J$2:J$659)</f>
        <v>21147576.822918996</v>
      </c>
      <c r="K662" s="1">
        <f t="shared" si="86"/>
        <v>21731267.9029571</v>
      </c>
      <c r="L662" s="1">
        <f>SUMIF($C$2:$C$659,$C662,L$2:L$659)</f>
        <v>75660010.648462</v>
      </c>
      <c r="M662" s="1">
        <f t="shared" si="86"/>
        <v>77748291.19714566</v>
      </c>
      <c r="N662" s="1">
        <f t="shared" si="86"/>
        <v>0</v>
      </c>
      <c r="O662" s="1">
        <f t="shared" si="86"/>
        <v>0</v>
      </c>
      <c r="P662" s="1">
        <f t="shared" si="86"/>
        <v>0</v>
      </c>
      <c r="Q662" s="1">
        <f t="shared" si="86"/>
        <v>0</v>
      </c>
      <c r="R662" s="1">
        <f t="shared" si="86"/>
        <v>0</v>
      </c>
      <c r="S662" s="1">
        <f t="shared" si="86"/>
        <v>0</v>
      </c>
      <c r="T662" s="1">
        <f>SUMIF($C$2:$C$659,$C662,T$2:T$659)</f>
        <v>4865301.514702</v>
      </c>
      <c r="U662" s="1">
        <f t="shared" si="86"/>
        <v>4999587.968398659</v>
      </c>
      <c r="V662" s="1">
        <f>SUMIF($C$2:$C$659,$C662,V$2:V$659)</f>
        <v>1062593.9209669998</v>
      </c>
      <c r="W662" s="1">
        <f t="shared" si="86"/>
        <v>1091922.415600909</v>
      </c>
      <c r="X662" s="1">
        <f>SUMIF($C$2:$C$659,$C662,X$2:X$659)</f>
        <v>61039983.645767</v>
      </c>
      <c r="Y662" s="1">
        <f t="shared" si="86"/>
        <v>62724739.03301746</v>
      </c>
      <c r="Z662" s="12">
        <f t="shared" si="86"/>
        <v>988583873.1074251</v>
      </c>
      <c r="AC662" s="12">
        <f t="shared" si="86"/>
        <v>1015869627.5668659</v>
      </c>
      <c r="AF662" s="51"/>
      <c r="AG662" s="1">
        <f t="shared" si="87"/>
        <v>732372755.7647479</v>
      </c>
      <c r="AH662" s="1">
        <f t="shared" si="87"/>
        <v>498240382.2515954</v>
      </c>
      <c r="AI662" s="1">
        <f t="shared" si="87"/>
        <v>234073016.63627696</v>
      </c>
      <c r="AJ662" s="1">
        <f t="shared" si="87"/>
        <v>155475709.0115738</v>
      </c>
      <c r="AK662" s="1">
        <f t="shared" si="87"/>
        <v>0</v>
      </c>
      <c r="AL662" s="1">
        <f t="shared" si="87"/>
        <v>0</v>
      </c>
      <c r="AM662" s="1">
        <f t="shared" si="87"/>
        <v>30544199.64094601</v>
      </c>
      <c r="AN662" s="1">
        <f t="shared" si="87"/>
        <v>29943203.515362695</v>
      </c>
      <c r="AO662" s="1">
        <f t="shared" si="87"/>
        <v>95703695.627756</v>
      </c>
      <c r="AP662" s="1">
        <f t="shared" si="87"/>
        <v>78984600.4181842</v>
      </c>
      <c r="AQ662" s="1">
        <f t="shared" si="88"/>
        <v>0</v>
      </c>
      <c r="AR662" s="1">
        <f t="shared" si="88"/>
        <v>0</v>
      </c>
      <c r="AS662" s="1">
        <f t="shared" si="88"/>
        <v>6901818.219889001</v>
      </c>
      <c r="AT662" s="1">
        <f t="shared" si="88"/>
        <v>6763550.41989353</v>
      </c>
      <c r="AU662" s="1">
        <f t="shared" si="88"/>
        <v>1507374.2249030005</v>
      </c>
      <c r="AV662" s="1">
        <f t="shared" si="88"/>
        <v>1477176.1680456493</v>
      </c>
      <c r="AW662" s="1">
        <f t="shared" si="88"/>
        <v>90258293.266279</v>
      </c>
      <c r="AX662" s="1">
        <f t="shared" si="88"/>
        <v>88523589.03933251</v>
      </c>
      <c r="AY662" s="1">
        <f t="shared" si="88"/>
        <v>0</v>
      </c>
      <c r="AZ662" s="1">
        <f t="shared" si="88"/>
        <v>0</v>
      </c>
      <c r="BA662" s="1">
        <f t="shared" si="88"/>
        <v>16331309</v>
      </c>
      <c r="BB662" s="1">
        <f t="shared" si="88"/>
        <v>16331309</v>
      </c>
      <c r="BC662" s="1">
        <f t="shared" si="88"/>
        <v>2896144.58164</v>
      </c>
      <c r="BD662" s="1">
        <f t="shared" si="88"/>
        <v>1210588606.9624379</v>
      </c>
      <c r="BG662" s="1">
        <f>SUMIF($C$2:$C$659,$C662,BG$2:BG$659)</f>
        <v>875739519.8239882</v>
      </c>
      <c r="BJ662" s="52"/>
      <c r="BK662" s="1">
        <f>SUMIF($C$2:$C$659,$C662,BK$2:BK$659)</f>
        <v>2199172480.069863</v>
      </c>
      <c r="BL662" s="1">
        <f>SUMIF($C$2:$C$659,$C662,BL$2:BL$659)</f>
        <v>1891609147.390854</v>
      </c>
    </row>
    <row r="663" spans="1:64" ht="12.75">
      <c r="A663" t="s">
        <v>1416</v>
      </c>
      <c r="B663" s="18" t="s">
        <v>1326</v>
      </c>
      <c r="C663" s="18"/>
      <c r="D663" s="1">
        <f aca="true" t="shared" si="89" ref="D663:AC663">D661+D662</f>
        <v>1221889579.505766</v>
      </c>
      <c r="E663" s="1">
        <f t="shared" si="89"/>
        <v>1255614769.5982819</v>
      </c>
      <c r="F663" s="1">
        <f t="shared" si="89"/>
        <v>478019727.992852</v>
      </c>
      <c r="G663" s="1">
        <f t="shared" si="89"/>
        <v>491213478.4470072</v>
      </c>
      <c r="H663" s="1">
        <f t="shared" si="89"/>
        <v>0</v>
      </c>
      <c r="I663" s="1">
        <f t="shared" si="89"/>
        <v>0</v>
      </c>
      <c r="J663" s="1">
        <f>J661+J662</f>
        <v>30735502.690725997</v>
      </c>
      <c r="K663" s="1">
        <f t="shared" si="89"/>
        <v>31583828.667327777</v>
      </c>
      <c r="L663" s="1">
        <f>L661+L662</f>
        <v>130949816.141938</v>
      </c>
      <c r="M663" s="1">
        <f t="shared" si="89"/>
        <v>134564142.2774904</v>
      </c>
      <c r="N663" s="1">
        <f t="shared" si="89"/>
        <v>0</v>
      </c>
      <c r="O663" s="1">
        <f t="shared" si="89"/>
        <v>0</v>
      </c>
      <c r="P663" s="1">
        <f t="shared" si="89"/>
        <v>0</v>
      </c>
      <c r="Q663" s="1">
        <f t="shared" si="89"/>
        <v>0</v>
      </c>
      <c r="R663" s="1">
        <f t="shared" si="89"/>
        <v>0</v>
      </c>
      <c r="S663" s="1">
        <f t="shared" si="89"/>
        <v>0</v>
      </c>
      <c r="T663" s="1">
        <f>T661+T662</f>
        <v>14588737.227964</v>
      </c>
      <c r="U663" s="1">
        <f t="shared" si="89"/>
        <v>14991398.765041564</v>
      </c>
      <c r="V663" s="1">
        <f>V661+V662</f>
        <v>1829176.6262339999</v>
      </c>
      <c r="W663" s="1">
        <f t="shared" si="89"/>
        <v>1879663.4545589301</v>
      </c>
      <c r="X663" s="1">
        <f>X661+X662</f>
        <v>91024491.464548</v>
      </c>
      <c r="Y663" s="1">
        <f t="shared" si="89"/>
        <v>93536844.73214698</v>
      </c>
      <c r="Z663" s="12">
        <f t="shared" si="89"/>
        <v>1969037031.6500282</v>
      </c>
      <c r="AC663" s="12">
        <f t="shared" si="89"/>
        <v>2023384125.941855</v>
      </c>
      <c r="AF663" s="51"/>
      <c r="AG663" s="1">
        <f aca="true" t="shared" si="90" ref="AG663:BD663">AG661+AG662</f>
        <v>1459988954.234078</v>
      </c>
      <c r="AH663" s="1">
        <f t="shared" si="90"/>
        <v>993244831.8358212</v>
      </c>
      <c r="AI663" s="1">
        <f t="shared" si="90"/>
        <v>528106067.22455996</v>
      </c>
      <c r="AJ663" s="1">
        <f t="shared" si="90"/>
        <v>350778002.5864252</v>
      </c>
      <c r="AK663" s="1">
        <f t="shared" si="90"/>
        <v>0</v>
      </c>
      <c r="AL663" s="1">
        <f t="shared" si="90"/>
        <v>0</v>
      </c>
      <c r="AM663" s="1">
        <f t="shared" si="90"/>
        <v>44392383.01917101</v>
      </c>
      <c r="AN663" s="1">
        <f t="shared" si="90"/>
        <v>43518906.204798475</v>
      </c>
      <c r="AO663" s="1">
        <f t="shared" si="90"/>
        <v>165640755.785609</v>
      </c>
      <c r="AP663" s="1">
        <f t="shared" si="90"/>
        <v>136703904.93152496</v>
      </c>
      <c r="AQ663" s="1">
        <f t="shared" si="90"/>
        <v>0</v>
      </c>
      <c r="AR663" s="1">
        <f t="shared" si="90"/>
        <v>0</v>
      </c>
      <c r="AS663" s="1">
        <f t="shared" si="90"/>
        <v>20695287.250097003</v>
      </c>
      <c r="AT663" s="1">
        <f t="shared" si="90"/>
        <v>20280687.53924121</v>
      </c>
      <c r="AU663" s="1">
        <f t="shared" si="90"/>
        <v>2594832.9317320003</v>
      </c>
      <c r="AV663" s="1">
        <f t="shared" si="90"/>
        <v>2542849.2165316083</v>
      </c>
      <c r="AW663" s="1">
        <f t="shared" si="90"/>
        <v>134595633.129578</v>
      </c>
      <c r="AX663" s="1">
        <f t="shared" si="90"/>
        <v>132008794.7874259</v>
      </c>
      <c r="AY663" s="1">
        <f t="shared" si="90"/>
        <v>0</v>
      </c>
      <c r="AZ663" s="1">
        <f t="shared" si="90"/>
        <v>0</v>
      </c>
      <c r="BA663" s="1">
        <f t="shared" si="90"/>
        <v>24597701</v>
      </c>
      <c r="BB663" s="1">
        <f t="shared" si="90"/>
        <v>24597701</v>
      </c>
      <c r="BC663" s="1">
        <f t="shared" si="90"/>
        <v>5768469.510163</v>
      </c>
      <c r="BD663" s="1">
        <f t="shared" si="90"/>
        <v>2386380084.0849886</v>
      </c>
      <c r="BG663" s="1">
        <f>BG661+BG662</f>
        <v>1703675678.101769</v>
      </c>
      <c r="BJ663" s="52"/>
      <c r="BK663" s="1">
        <f>BK661+BK662</f>
        <v>4355417115.735016</v>
      </c>
      <c r="BL663" s="1">
        <f>BL661+BL662</f>
        <v>3727059804.0436234</v>
      </c>
    </row>
    <row r="664" spans="1:64" ht="12.75">
      <c r="A664" t="s">
        <v>1417</v>
      </c>
      <c r="B664" s="18" t="s">
        <v>1327</v>
      </c>
      <c r="C664" s="18" t="s">
        <v>1327</v>
      </c>
      <c r="D664" s="1">
        <f aca="true" t="shared" si="91" ref="D664:AC664">SUMIF($C$2:$C$659,$C664,D$2:D$659)</f>
        <v>0</v>
      </c>
      <c r="E664" s="1">
        <f t="shared" si="91"/>
        <v>0</v>
      </c>
      <c r="F664" s="1">
        <f t="shared" si="91"/>
        <v>0</v>
      </c>
      <c r="G664" s="1">
        <f t="shared" si="91"/>
        <v>0</v>
      </c>
      <c r="H664" s="1">
        <f t="shared" si="91"/>
        <v>115337269.404516</v>
      </c>
      <c r="I664" s="1">
        <f t="shared" si="91"/>
        <v>118520675.99105254</v>
      </c>
      <c r="J664" s="1">
        <f>SUMIF($C$2:$C$659,$C664,J$2:J$659)</f>
        <v>9519044.204535</v>
      </c>
      <c r="K664" s="1">
        <f t="shared" si="91"/>
        <v>9781777.90869414</v>
      </c>
      <c r="L664" s="1">
        <f>SUMIF($C$2:$C$659,$C664,L$2:L$659)</f>
        <v>0</v>
      </c>
      <c r="M664" s="1">
        <f t="shared" si="91"/>
        <v>0</v>
      </c>
      <c r="N664" s="1">
        <f t="shared" si="91"/>
        <v>18617183.105124</v>
      </c>
      <c r="O664" s="1">
        <f t="shared" si="91"/>
        <v>19131033.16959664</v>
      </c>
      <c r="P664" s="1">
        <f t="shared" si="91"/>
        <v>773225000</v>
      </c>
      <c r="Q664" s="1">
        <f t="shared" si="91"/>
        <v>794566666.6666666</v>
      </c>
      <c r="R664" s="1">
        <f t="shared" si="91"/>
        <v>45188474.025974</v>
      </c>
      <c r="S664" s="1">
        <f t="shared" si="91"/>
        <v>46435714.285714254</v>
      </c>
      <c r="T664" s="1">
        <f>SUMIF($C$2:$C$659,$C664,T$2:T$659)</f>
        <v>0</v>
      </c>
      <c r="U664" s="1">
        <f t="shared" si="91"/>
        <v>0</v>
      </c>
      <c r="V664" s="1">
        <f>SUMIF($C$2:$C$659,$C664,V$2:V$659)</f>
        <v>0</v>
      </c>
      <c r="W664" s="1">
        <f t="shared" si="91"/>
        <v>0</v>
      </c>
      <c r="X664" s="1">
        <f>SUMIF($C$2:$C$659,$C664,X$2:X$659)</f>
        <v>0</v>
      </c>
      <c r="Y664" s="1">
        <f t="shared" si="91"/>
        <v>0</v>
      </c>
      <c r="Z664" s="12">
        <f t="shared" si="91"/>
        <v>961886970.740149</v>
      </c>
      <c r="AC664" s="12">
        <f t="shared" si="91"/>
        <v>988435868.0217242</v>
      </c>
      <c r="AF664" s="51"/>
      <c r="AG664" s="1">
        <f aca="true" t="shared" si="92" ref="AG664:BD664">SUMIF($C$2:$C$659,$C664,AG$2:AG$659)</f>
        <v>0</v>
      </c>
      <c r="AH664" s="1">
        <f t="shared" si="92"/>
        <v>0</v>
      </c>
      <c r="AI664" s="1">
        <f t="shared" si="92"/>
        <v>0</v>
      </c>
      <c r="AJ664" s="1">
        <f t="shared" si="92"/>
        <v>0</v>
      </c>
      <c r="AK664" s="1">
        <f t="shared" si="92"/>
        <v>145716736.869446</v>
      </c>
      <c r="AL664" s="1">
        <f t="shared" si="92"/>
        <v>120152009.04659678</v>
      </c>
      <c r="AM664" s="1">
        <f t="shared" si="92"/>
        <v>13748695.134621</v>
      </c>
      <c r="AN664" s="1">
        <f t="shared" si="92"/>
        <v>13478172.004047414</v>
      </c>
      <c r="AO664" s="1">
        <f t="shared" si="92"/>
        <v>0</v>
      </c>
      <c r="AP664" s="1">
        <f t="shared" si="92"/>
        <v>0</v>
      </c>
      <c r="AQ664" s="1">
        <f t="shared" si="92"/>
        <v>23394704</v>
      </c>
      <c r="AR664" s="1">
        <f t="shared" si="92"/>
        <v>21580834</v>
      </c>
      <c r="AS664" s="1">
        <f t="shared" si="92"/>
        <v>0</v>
      </c>
      <c r="AT664" s="1">
        <f t="shared" si="92"/>
        <v>0</v>
      </c>
      <c r="AU664" s="1">
        <f t="shared" si="92"/>
        <v>0</v>
      </c>
      <c r="AV664" s="1">
        <f t="shared" si="92"/>
        <v>0</v>
      </c>
      <c r="AW664" s="1">
        <f t="shared" si="92"/>
        <v>0</v>
      </c>
      <c r="AX664" s="1">
        <f t="shared" si="92"/>
        <v>0</v>
      </c>
      <c r="AY664" s="1">
        <f t="shared" si="92"/>
        <v>0</v>
      </c>
      <c r="AZ664" s="1">
        <f t="shared" si="92"/>
        <v>0</v>
      </c>
      <c r="BA664" s="1">
        <f t="shared" si="92"/>
        <v>9459710</v>
      </c>
      <c r="BB664" s="1">
        <f t="shared" si="92"/>
        <v>9459710</v>
      </c>
      <c r="BC664" s="1">
        <f t="shared" si="92"/>
        <v>1378160.240175</v>
      </c>
      <c r="BD664" s="1">
        <f t="shared" si="92"/>
        <v>193698006.244242</v>
      </c>
      <c r="BG664" s="1">
        <f>SUMIF($C$2:$C$659,$C664,BG$2:BG$659)</f>
        <v>164670725.0506442</v>
      </c>
      <c r="BJ664" s="52"/>
      <c r="BK664" s="1">
        <f>SUMIF($C$2:$C$659,$C664,BK$2:BK$659)</f>
        <v>1155584976.9843912</v>
      </c>
      <c r="BL664" s="1">
        <f>SUMIF($C$2:$C$659,$C664,BL$2:BL$659)</f>
        <v>1153106593.0723684</v>
      </c>
    </row>
    <row r="665" spans="3:62" ht="12.75">
      <c r="C665" s="18"/>
      <c r="D665" s="1"/>
      <c r="Z665" s="12"/>
      <c r="AF665" s="51"/>
      <c r="BJ665" s="52"/>
    </row>
    <row r="666" spans="1:64" ht="12.75">
      <c r="A666" t="s">
        <v>1420</v>
      </c>
      <c r="B666" t="s">
        <v>1328</v>
      </c>
      <c r="C666" s="18" t="s">
        <v>1343</v>
      </c>
      <c r="D666" s="1">
        <f aca="true" t="shared" si="93" ref="D666:M667">SUMIF($C$2:$C$659,$C666,D$2:D$659)</f>
        <v>2003225929.5974598</v>
      </c>
      <c r="E666" s="1">
        <f t="shared" si="93"/>
        <v>2058516666.507793</v>
      </c>
      <c r="F666" s="1">
        <f t="shared" si="93"/>
        <v>394490059.9568721</v>
      </c>
      <c r="G666" s="1">
        <f t="shared" si="93"/>
        <v>405378320.6350871</v>
      </c>
      <c r="H666" s="1">
        <f t="shared" si="93"/>
        <v>0</v>
      </c>
      <c r="I666" s="1">
        <f t="shared" si="93"/>
        <v>0</v>
      </c>
      <c r="J666" s="1">
        <f t="shared" si="93"/>
        <v>42252803.433616</v>
      </c>
      <c r="K666" s="1">
        <f t="shared" si="93"/>
        <v>43419016.69186867</v>
      </c>
      <c r="L666" s="1">
        <f t="shared" si="93"/>
        <v>175497792.200128</v>
      </c>
      <c r="M666" s="1">
        <f t="shared" si="93"/>
        <v>180341680.30756253</v>
      </c>
      <c r="N666" s="1">
        <f aca="true" t="shared" si="94" ref="D666:AC667">SUMIF($C$2:$C$659,$C666,N$2:N$659)</f>
        <v>0</v>
      </c>
      <c r="O666" s="1">
        <f t="shared" si="94"/>
        <v>0</v>
      </c>
      <c r="P666" s="1">
        <f t="shared" si="94"/>
        <v>0</v>
      </c>
      <c r="Q666" s="1">
        <f t="shared" si="94"/>
        <v>0</v>
      </c>
      <c r="R666" s="1">
        <f t="shared" si="94"/>
        <v>0</v>
      </c>
      <c r="S666" s="1">
        <f t="shared" si="94"/>
        <v>0</v>
      </c>
      <c r="T666" s="1">
        <f t="shared" si="94"/>
        <v>3343844.594027</v>
      </c>
      <c r="U666" s="1">
        <f t="shared" si="94"/>
        <v>3436137.5446052393</v>
      </c>
      <c r="V666" s="1">
        <f t="shared" si="94"/>
        <v>1837607.325416</v>
      </c>
      <c r="W666" s="1">
        <f t="shared" si="94"/>
        <v>1888326.8481981824</v>
      </c>
      <c r="X666" s="1">
        <f t="shared" si="94"/>
        <v>129994366.38216</v>
      </c>
      <c r="Y666" s="1">
        <f t="shared" si="94"/>
        <v>133582321.29292023</v>
      </c>
      <c r="Z666" s="12">
        <f t="shared" si="94"/>
        <v>2750642403.4896793</v>
      </c>
      <c r="AC666" s="12">
        <f t="shared" si="94"/>
        <v>2826562469.828036</v>
      </c>
      <c r="AF666" s="51"/>
      <c r="AG666" s="1">
        <f aca="true" t="shared" si="95" ref="AG666:AP667">SUMIF($C$2:$C$659,$C666,AG$2:AG$659)</f>
        <v>2393577766.029046</v>
      </c>
      <c r="AH666" s="1">
        <f t="shared" si="95"/>
        <v>1628374474.2114768</v>
      </c>
      <c r="AI666" s="1">
        <f t="shared" si="95"/>
        <v>435824259.80150807</v>
      </c>
      <c r="AJ666" s="1">
        <f t="shared" si="95"/>
        <v>289482686.94454134</v>
      </c>
      <c r="AK666" s="1">
        <f t="shared" si="95"/>
        <v>0</v>
      </c>
      <c r="AL666" s="1">
        <f t="shared" si="95"/>
        <v>0</v>
      </c>
      <c r="AM666" s="1">
        <f t="shared" si="95"/>
        <v>61027231.35953999</v>
      </c>
      <c r="AN666" s="1">
        <f t="shared" si="95"/>
        <v>59826442.66534248</v>
      </c>
      <c r="AO666" s="1">
        <f t="shared" si="95"/>
        <v>221990284.485974</v>
      </c>
      <c r="AP666" s="1">
        <f t="shared" si="95"/>
        <v>183209371.4023571</v>
      </c>
      <c r="AQ666" s="1">
        <f aca="true" t="shared" si="96" ref="AQ666:BD667">SUMIF($C$2:$C$659,$C666,AQ$2:AQ$659)</f>
        <v>0</v>
      </c>
      <c r="AR666" s="1">
        <f t="shared" si="96"/>
        <v>0</v>
      </c>
      <c r="AS666" s="1">
        <f t="shared" si="96"/>
        <v>4743510.237500998</v>
      </c>
      <c r="AT666" s="1">
        <f t="shared" si="96"/>
        <v>4648480.970733987</v>
      </c>
      <c r="AU666" s="1">
        <f t="shared" si="96"/>
        <v>2606792.550921</v>
      </c>
      <c r="AV666" s="1">
        <f t="shared" si="96"/>
        <v>2554569.242091968</v>
      </c>
      <c r="AW666" s="1">
        <f t="shared" si="96"/>
        <v>192219410.01779902</v>
      </c>
      <c r="AX666" s="1">
        <f t="shared" si="96"/>
        <v>188525081.09806952</v>
      </c>
      <c r="AY666" s="1">
        <f t="shared" si="96"/>
        <v>0</v>
      </c>
      <c r="AZ666" s="1">
        <f t="shared" si="96"/>
        <v>0</v>
      </c>
      <c r="BA666" s="1">
        <f t="shared" si="96"/>
        <v>24602937</v>
      </c>
      <c r="BB666" s="1">
        <f t="shared" si="96"/>
        <v>24602937</v>
      </c>
      <c r="BC666" s="1">
        <f t="shared" si="96"/>
        <v>8058252.121640997</v>
      </c>
      <c r="BD666" s="1">
        <f t="shared" si="96"/>
        <v>3344650443.60393</v>
      </c>
      <c r="BG666" s="1">
        <f>SUMIF($C$2:$C$659,$C666,BG$2:BG$659)</f>
        <v>2381224043.534613</v>
      </c>
      <c r="BJ666" s="52"/>
      <c r="BK666" s="1">
        <f>SUMIF($C$2:$C$659,$C666,BK$2:BK$659)</f>
        <v>6095292847.09361</v>
      </c>
      <c r="BL666" s="1">
        <f>SUMIF($C$2:$C$659,$C666,BL$2:BL$659)</f>
        <v>5207786513.362648</v>
      </c>
    </row>
    <row r="667" spans="1:64" ht="12.75">
      <c r="A667" t="s">
        <v>1421</v>
      </c>
      <c r="B667" t="s">
        <v>1329</v>
      </c>
      <c r="C667" s="18" t="s">
        <v>1353</v>
      </c>
      <c r="D667" s="1">
        <f t="shared" si="94"/>
        <v>0</v>
      </c>
      <c r="E667" s="1">
        <f t="shared" si="94"/>
        <v>0</v>
      </c>
      <c r="F667" s="1">
        <f t="shared" si="94"/>
        <v>0</v>
      </c>
      <c r="G667" s="1">
        <f t="shared" si="94"/>
        <v>0</v>
      </c>
      <c r="H667" s="1">
        <f t="shared" si="94"/>
        <v>124400139.43135501</v>
      </c>
      <c r="I667" s="1">
        <f t="shared" si="94"/>
        <v>127833688.9273372</v>
      </c>
      <c r="J667" s="1">
        <f t="shared" si="93"/>
        <v>1940740.4350509997</v>
      </c>
      <c r="K667" s="1">
        <f t="shared" si="94"/>
        <v>1994306.5192456134</v>
      </c>
      <c r="L667" s="1">
        <f t="shared" si="93"/>
        <v>0</v>
      </c>
      <c r="M667" s="1">
        <f t="shared" si="94"/>
        <v>0</v>
      </c>
      <c r="N667" s="1">
        <f t="shared" si="94"/>
        <v>0</v>
      </c>
      <c r="O667" s="1">
        <f t="shared" si="94"/>
        <v>0</v>
      </c>
      <c r="P667" s="1">
        <f t="shared" si="94"/>
        <v>0</v>
      </c>
      <c r="Q667" s="1">
        <f t="shared" si="94"/>
        <v>0</v>
      </c>
      <c r="R667" s="1">
        <f t="shared" si="94"/>
        <v>0</v>
      </c>
      <c r="S667" s="1">
        <f t="shared" si="94"/>
        <v>0</v>
      </c>
      <c r="T667" s="1">
        <f t="shared" si="94"/>
        <v>0</v>
      </c>
      <c r="U667" s="1">
        <f t="shared" si="94"/>
        <v>0</v>
      </c>
      <c r="V667" s="1">
        <f t="shared" si="94"/>
        <v>0</v>
      </c>
      <c r="W667" s="1">
        <f t="shared" si="94"/>
        <v>0</v>
      </c>
      <c r="X667" s="1">
        <f t="shared" si="94"/>
        <v>0</v>
      </c>
      <c r="Y667" s="1">
        <f t="shared" si="94"/>
        <v>0</v>
      </c>
      <c r="Z667" s="12">
        <f t="shared" si="94"/>
        <v>126340879.866406</v>
      </c>
      <c r="AC667" s="12">
        <f t="shared" si="94"/>
        <v>129827995.44658282</v>
      </c>
      <c r="AF667" s="51"/>
      <c r="AG667" s="1">
        <f t="shared" si="95"/>
        <v>0</v>
      </c>
      <c r="AH667" s="1">
        <f t="shared" si="95"/>
        <v>0</v>
      </c>
      <c r="AI667" s="1">
        <f t="shared" si="95"/>
        <v>0</v>
      </c>
      <c r="AJ667" s="1">
        <f t="shared" si="95"/>
        <v>0</v>
      </c>
      <c r="AK667" s="1">
        <f t="shared" si="95"/>
        <v>157166737.84312204</v>
      </c>
      <c r="AL667" s="1">
        <f t="shared" si="95"/>
        <v>129593207.43004154</v>
      </c>
      <c r="AM667" s="1">
        <f t="shared" si="95"/>
        <v>2803080.645873</v>
      </c>
      <c r="AN667" s="1">
        <f t="shared" si="95"/>
        <v>2747926.455300958</v>
      </c>
      <c r="AO667" s="1">
        <f t="shared" si="95"/>
        <v>0</v>
      </c>
      <c r="AP667" s="1">
        <f t="shared" si="95"/>
        <v>0</v>
      </c>
      <c r="AQ667" s="1">
        <f t="shared" si="96"/>
        <v>0</v>
      </c>
      <c r="AR667" s="1">
        <f t="shared" si="96"/>
        <v>0</v>
      </c>
      <c r="AS667" s="1">
        <f t="shared" si="96"/>
        <v>0</v>
      </c>
      <c r="AT667" s="1">
        <f t="shared" si="96"/>
        <v>0</v>
      </c>
      <c r="AU667" s="1">
        <f t="shared" si="96"/>
        <v>0</v>
      </c>
      <c r="AV667" s="1">
        <f t="shared" si="96"/>
        <v>0</v>
      </c>
      <c r="AW667" s="1">
        <f t="shared" si="96"/>
        <v>0</v>
      </c>
      <c r="AX667" s="1">
        <f t="shared" si="96"/>
        <v>0</v>
      </c>
      <c r="AY667" s="1">
        <f t="shared" si="96"/>
        <v>0</v>
      </c>
      <c r="AZ667" s="1">
        <f t="shared" si="96"/>
        <v>0</v>
      </c>
      <c r="BA667" s="1">
        <f t="shared" si="96"/>
        <v>240488</v>
      </c>
      <c r="BB667" s="1">
        <f t="shared" si="96"/>
        <v>240488.00000000003</v>
      </c>
      <c r="BC667" s="1">
        <f t="shared" si="96"/>
        <v>370126.869978</v>
      </c>
      <c r="BD667" s="1">
        <f t="shared" si="96"/>
        <v>160580433.358973</v>
      </c>
      <c r="BG667" s="1">
        <f>SUMIF($C$2:$C$659,$C667,BG$2:BG$659)</f>
        <v>132581621.8853425</v>
      </c>
      <c r="BJ667" s="52"/>
      <c r="BK667" s="1">
        <f>SUMIF($C$2:$C$659,$C667,BK$2:BK$659)</f>
        <v>286921313.225379</v>
      </c>
      <c r="BL667" s="1">
        <f>SUMIF($C$2:$C$659,$C667,BL$2:BL$659)</f>
        <v>262409617.3319253</v>
      </c>
    </row>
    <row r="668" spans="3:62" ht="12.75">
      <c r="C668" s="18"/>
      <c r="D668" s="1"/>
      <c r="Z668" s="12"/>
      <c r="AF668" s="51"/>
      <c r="BJ668" s="52"/>
    </row>
    <row r="669" spans="1:64" ht="12.75">
      <c r="A669" t="s">
        <v>1423</v>
      </c>
      <c r="B669" t="s">
        <v>1331</v>
      </c>
      <c r="C669" s="18" t="s">
        <v>1346</v>
      </c>
      <c r="D669" s="1">
        <f aca="true" t="shared" si="97" ref="D669:M669">SUMIF($C$2:$C$659,$C669,D$2:D$659)</f>
        <v>670093281.2762609</v>
      </c>
      <c r="E669" s="1">
        <f t="shared" si="97"/>
        <v>688588424.9208286</v>
      </c>
      <c r="F669" s="1">
        <f t="shared" si="97"/>
        <v>0</v>
      </c>
      <c r="G669" s="1">
        <f t="shared" si="97"/>
        <v>0</v>
      </c>
      <c r="H669" s="1">
        <f t="shared" si="97"/>
        <v>60033013.73723599</v>
      </c>
      <c r="I669" s="1">
        <f t="shared" si="97"/>
        <v>61689975.89983487</v>
      </c>
      <c r="J669" s="1">
        <f t="shared" si="97"/>
        <v>35889207.83513401</v>
      </c>
      <c r="K669" s="1">
        <f t="shared" si="97"/>
        <v>36879780.450541094</v>
      </c>
      <c r="L669" s="1">
        <f t="shared" si="97"/>
        <v>87862207.621023</v>
      </c>
      <c r="M669" s="1">
        <f t="shared" si="97"/>
        <v>90287279.16894934</v>
      </c>
      <c r="N669" s="1">
        <f aca="true" t="shared" si="98" ref="D669:AC674">SUMIF($C$2:$C$659,$C669,N$2:N$659)</f>
        <v>0</v>
      </c>
      <c r="O669" s="1">
        <f t="shared" si="98"/>
        <v>0</v>
      </c>
      <c r="P669" s="1">
        <f t="shared" si="98"/>
        <v>0</v>
      </c>
      <c r="Q669" s="1">
        <f t="shared" si="98"/>
        <v>0</v>
      </c>
      <c r="R669" s="1">
        <f t="shared" si="98"/>
        <v>0</v>
      </c>
      <c r="S669" s="1">
        <f t="shared" si="98"/>
        <v>0</v>
      </c>
      <c r="T669" s="1">
        <f t="shared" si="98"/>
        <v>0</v>
      </c>
      <c r="U669" s="1">
        <f t="shared" si="98"/>
        <v>0</v>
      </c>
      <c r="V669" s="1">
        <f t="shared" si="98"/>
        <v>808003.0968969999</v>
      </c>
      <c r="W669" s="1">
        <f t="shared" si="98"/>
        <v>830304.6685735626</v>
      </c>
      <c r="X669" s="1">
        <f t="shared" si="98"/>
        <v>107445817.104594</v>
      </c>
      <c r="Y669" s="1">
        <f t="shared" si="98"/>
        <v>110411412.90578237</v>
      </c>
      <c r="Z669" s="12">
        <f t="shared" si="98"/>
        <v>962131530.6711448</v>
      </c>
      <c r="AC669" s="12">
        <f t="shared" si="98"/>
        <v>988687178.01451</v>
      </c>
      <c r="AF669" s="51"/>
      <c r="AG669" s="1">
        <f aca="true" t="shared" si="99" ref="AG669:AP674">SUMIF($C$2:$C$659,$C669,AG$2:AG$659)</f>
        <v>800668739.1225072</v>
      </c>
      <c r="AH669" s="1">
        <f t="shared" si="99"/>
        <v>544702810.8258076</v>
      </c>
      <c r="AI669" s="1">
        <f t="shared" si="99"/>
        <v>0</v>
      </c>
      <c r="AJ669" s="1">
        <f t="shared" si="99"/>
        <v>0</v>
      </c>
      <c r="AK669" s="1">
        <f t="shared" si="99"/>
        <v>75845517.337052</v>
      </c>
      <c r="AL669" s="1">
        <f t="shared" si="99"/>
        <v>62539084.26037573</v>
      </c>
      <c r="AM669" s="1">
        <f t="shared" si="99"/>
        <v>51836063.21664699</v>
      </c>
      <c r="AN669" s="1">
        <f t="shared" si="99"/>
        <v>50816122.49058738</v>
      </c>
      <c r="AO669" s="1">
        <f t="shared" si="99"/>
        <v>111138472.004904</v>
      </c>
      <c r="AP669" s="1">
        <f t="shared" si="99"/>
        <v>91722976.26351042</v>
      </c>
      <c r="AQ669" s="1">
        <f aca="true" t="shared" si="100" ref="AQ669:BD674">SUMIF($C$2:$C$659,$C669,AQ$2:AQ$659)</f>
        <v>0</v>
      </c>
      <c r="AR669" s="1">
        <f t="shared" si="100"/>
        <v>0</v>
      </c>
      <c r="AS669" s="1">
        <f t="shared" si="100"/>
        <v>0</v>
      </c>
      <c r="AT669" s="1">
        <f t="shared" si="100"/>
        <v>0</v>
      </c>
      <c r="AU669" s="1">
        <f t="shared" si="100"/>
        <v>1146216.8358709998</v>
      </c>
      <c r="AV669" s="1">
        <f t="shared" si="100"/>
        <v>1123254.0436136809</v>
      </c>
      <c r="AW669" s="1">
        <f t="shared" si="100"/>
        <v>158877435.596004</v>
      </c>
      <c r="AX669" s="1">
        <f t="shared" si="100"/>
        <v>155823917.19762573</v>
      </c>
      <c r="AY669" s="1">
        <f t="shared" si="100"/>
        <v>2216091.8235319997</v>
      </c>
      <c r="AZ669" s="1">
        <f t="shared" si="100"/>
        <v>2216091.8235306004</v>
      </c>
      <c r="BA669" s="1">
        <f t="shared" si="100"/>
        <v>27253900.000000004</v>
      </c>
      <c r="BB669" s="1">
        <f t="shared" si="100"/>
        <v>27253900.000000004</v>
      </c>
      <c r="BC669" s="1">
        <f t="shared" si="100"/>
        <v>2818650.0864270004</v>
      </c>
      <c r="BD669" s="1">
        <f t="shared" si="100"/>
        <v>1231801086.0229437</v>
      </c>
      <c r="BG669" s="1">
        <f aca="true" t="shared" si="101" ref="BG669:BG674">SUMIF($C$2:$C$659,$C669,BG$2:BG$659)</f>
        <v>936198156.9050511</v>
      </c>
      <c r="BJ669" s="52"/>
      <c r="BK669" s="1">
        <f aca="true" t="shared" si="102" ref="BK669:BL674">SUMIF($C$2:$C$659,$C669,BK$2:BK$659)</f>
        <v>2193932616.694089</v>
      </c>
      <c r="BL669" s="1">
        <f t="shared" si="102"/>
        <v>1924885334.9195611</v>
      </c>
    </row>
    <row r="670" spans="1:64" ht="12.75">
      <c r="A670" t="s">
        <v>1425</v>
      </c>
      <c r="B670" t="s">
        <v>1332</v>
      </c>
      <c r="C670" s="18" t="s">
        <v>1349</v>
      </c>
      <c r="D670" s="1">
        <f t="shared" si="98"/>
        <v>1100643972.557691</v>
      </c>
      <c r="E670" s="1">
        <f t="shared" si="98"/>
        <v>1131022680.9297717</v>
      </c>
      <c r="F670" s="1">
        <f t="shared" si="98"/>
        <v>0</v>
      </c>
      <c r="G670" s="1">
        <f t="shared" si="98"/>
        <v>0</v>
      </c>
      <c r="H670" s="1">
        <f t="shared" si="98"/>
        <v>0</v>
      </c>
      <c r="I670" s="1">
        <f t="shared" si="98"/>
        <v>0</v>
      </c>
      <c r="J670" s="1">
        <f>SUMIF($C$2:$C$659,$C670,J$2:J$659)</f>
        <v>52101370.679455996</v>
      </c>
      <c r="K670" s="1">
        <f t="shared" si="98"/>
        <v>53539412.75765755</v>
      </c>
      <c r="L670" s="1">
        <f>SUMIF($C$2:$C$659,$C670,L$2:L$659)</f>
        <v>137931728.76239</v>
      </c>
      <c r="M670" s="1">
        <f t="shared" si="98"/>
        <v>141738761.6157044</v>
      </c>
      <c r="N670" s="1">
        <f t="shared" si="98"/>
        <v>0</v>
      </c>
      <c r="O670" s="1">
        <f t="shared" si="98"/>
        <v>0</v>
      </c>
      <c r="P670" s="1">
        <f t="shared" si="98"/>
        <v>0</v>
      </c>
      <c r="Q670" s="1">
        <f t="shared" si="98"/>
        <v>0</v>
      </c>
      <c r="R670" s="1">
        <f t="shared" si="98"/>
        <v>0</v>
      </c>
      <c r="S670" s="1">
        <f t="shared" si="98"/>
        <v>0</v>
      </c>
      <c r="T670" s="1">
        <f>SUMIF($C$2:$C$659,$C670,T$2:T$659)</f>
        <v>0</v>
      </c>
      <c r="U670" s="1">
        <f t="shared" si="98"/>
        <v>0</v>
      </c>
      <c r="V670" s="1">
        <f>SUMIF($C$2:$C$659,$C670,V$2:V$659)</f>
        <v>1177243.2842279999</v>
      </c>
      <c r="W670" s="1">
        <f t="shared" si="98"/>
        <v>1209736.1986546752</v>
      </c>
      <c r="X670" s="1">
        <f>SUMIF($C$2:$C$659,$C670,X$2:X$659)</f>
        <v>120931422.596056</v>
      </c>
      <c r="Y670" s="1">
        <f t="shared" si="98"/>
        <v>124269232.56155226</v>
      </c>
      <c r="Z670" s="12">
        <f t="shared" si="98"/>
        <v>1412785737.879821</v>
      </c>
      <c r="AC670" s="12">
        <f t="shared" si="98"/>
        <v>1451779824.0633404</v>
      </c>
      <c r="AF670" s="51"/>
      <c r="AG670" s="1">
        <f t="shared" si="99"/>
        <v>1315117232.7114182</v>
      </c>
      <c r="AH670" s="1">
        <f t="shared" si="99"/>
        <v>894687176.132852</v>
      </c>
      <c r="AI670" s="1">
        <f t="shared" si="99"/>
        <v>0</v>
      </c>
      <c r="AJ670" s="1">
        <f t="shared" si="99"/>
        <v>0</v>
      </c>
      <c r="AK670" s="1">
        <f t="shared" si="99"/>
        <v>0</v>
      </c>
      <c r="AL670" s="1">
        <f t="shared" si="99"/>
        <v>0</v>
      </c>
      <c r="AM670" s="1">
        <f t="shared" si="99"/>
        <v>75251868.378384</v>
      </c>
      <c r="AN670" s="1">
        <f t="shared" si="99"/>
        <v>73771191.78937669</v>
      </c>
      <c r="AO670" s="1">
        <f t="shared" si="99"/>
        <v>174472301.46741098</v>
      </c>
      <c r="AP670" s="1">
        <f t="shared" si="99"/>
        <v>143992610.9963905</v>
      </c>
      <c r="AQ670" s="1">
        <f t="shared" si="100"/>
        <v>0</v>
      </c>
      <c r="AR670" s="1">
        <f t="shared" si="100"/>
        <v>0</v>
      </c>
      <c r="AS670" s="1">
        <f t="shared" si="100"/>
        <v>0</v>
      </c>
      <c r="AT670" s="1">
        <f t="shared" si="100"/>
        <v>0</v>
      </c>
      <c r="AU670" s="1">
        <f t="shared" si="100"/>
        <v>1670013.490642</v>
      </c>
      <c r="AV670" s="1">
        <f t="shared" si="100"/>
        <v>1636557.191927462</v>
      </c>
      <c r="AW670" s="1">
        <f t="shared" si="100"/>
        <v>178818262.29060802</v>
      </c>
      <c r="AX670" s="1">
        <f t="shared" si="100"/>
        <v>175381494.49647734</v>
      </c>
      <c r="AY670" s="1">
        <f t="shared" si="100"/>
        <v>2306169.7058820003</v>
      </c>
      <c r="AZ670" s="1">
        <f t="shared" si="100"/>
        <v>2306169.7058805437</v>
      </c>
      <c r="BA670" s="1">
        <f t="shared" si="100"/>
        <v>49425574</v>
      </c>
      <c r="BB670" s="1">
        <f t="shared" si="100"/>
        <v>49425574</v>
      </c>
      <c r="BC670" s="1">
        <f t="shared" si="100"/>
        <v>4138881.759129</v>
      </c>
      <c r="BD670" s="1">
        <f t="shared" si="100"/>
        <v>1801200303.8034742</v>
      </c>
      <c r="BG670" s="1">
        <f t="shared" si="101"/>
        <v>1341200774.3129048</v>
      </c>
      <c r="BJ670" s="52"/>
      <c r="BK670" s="1">
        <f t="shared" si="102"/>
        <v>3213986041.6832952</v>
      </c>
      <c r="BL670" s="1">
        <f t="shared" si="102"/>
        <v>2792980598.376245</v>
      </c>
    </row>
    <row r="671" spans="1:64" ht="12.75">
      <c r="A671" t="s">
        <v>1427</v>
      </c>
      <c r="B671" t="s">
        <v>1333</v>
      </c>
      <c r="C671" s="18" t="s">
        <v>1347</v>
      </c>
      <c r="D671" s="1">
        <f t="shared" si="98"/>
        <v>130579047.18416002</v>
      </c>
      <c r="E671" s="1">
        <f t="shared" si="98"/>
        <v>134183139.78159967</v>
      </c>
      <c r="F671" s="1">
        <f t="shared" si="98"/>
        <v>25821764.855064</v>
      </c>
      <c r="G671" s="1">
        <f t="shared" si="98"/>
        <v>26534467.494375747</v>
      </c>
      <c r="H671" s="1">
        <f t="shared" si="98"/>
        <v>11517824.025899</v>
      </c>
      <c r="I671" s="1">
        <f t="shared" si="98"/>
        <v>11835725.750605341</v>
      </c>
      <c r="J671" s="1">
        <f>SUMIF($C$2:$C$659,$C671,J$2:J$659)</f>
        <v>4708936.074419</v>
      </c>
      <c r="K671" s="1">
        <f t="shared" si="98"/>
        <v>4838906.709169419</v>
      </c>
      <c r="L671" s="1">
        <f>SUMIF($C$2:$C$659,$C671,L$2:L$659)</f>
        <v>11742967.873312999</v>
      </c>
      <c r="M671" s="1">
        <f t="shared" si="98"/>
        <v>12067083.759412933</v>
      </c>
      <c r="N671" s="1">
        <f t="shared" si="98"/>
        <v>0</v>
      </c>
      <c r="O671" s="1">
        <f t="shared" si="98"/>
        <v>0</v>
      </c>
      <c r="P671" s="1">
        <f t="shared" si="98"/>
        <v>0</v>
      </c>
      <c r="Q671" s="1">
        <f t="shared" si="98"/>
        <v>0</v>
      </c>
      <c r="R671" s="1">
        <f t="shared" si="98"/>
        <v>0</v>
      </c>
      <c r="S671" s="1">
        <f t="shared" si="98"/>
        <v>0</v>
      </c>
      <c r="T671" s="1">
        <f>SUMIF($C$2:$C$659,$C671,T$2:T$659)</f>
        <v>498091.409553</v>
      </c>
      <c r="U671" s="1">
        <f t="shared" si="98"/>
        <v>511839.1554642293</v>
      </c>
      <c r="V671" s="1">
        <f>SUMIF($C$2:$C$659,$C671,V$2:V$659)</f>
        <v>165396.47041100002</v>
      </c>
      <c r="W671" s="1">
        <f t="shared" si="98"/>
        <v>169961.55345843738</v>
      </c>
      <c r="X671" s="1">
        <f>SUMIF($C$2:$C$659,$C671,X$2:X$659)</f>
        <v>5394814.180832</v>
      </c>
      <c r="Y671" s="1">
        <f t="shared" si="98"/>
        <v>5543715.633806132</v>
      </c>
      <c r="Z671" s="12">
        <f t="shared" si="98"/>
        <v>190428842.073651</v>
      </c>
      <c r="AC671" s="12">
        <f t="shared" si="98"/>
        <v>195684839.8378919</v>
      </c>
      <c r="AF671" s="51"/>
      <c r="AG671" s="1">
        <f t="shared" si="99"/>
        <v>156023890.98071998</v>
      </c>
      <c r="AH671" s="1">
        <f t="shared" si="99"/>
        <v>106144586.16970444</v>
      </c>
      <c r="AI671" s="1">
        <f t="shared" si="99"/>
        <v>28527338.701404</v>
      </c>
      <c r="AJ671" s="1">
        <f t="shared" si="99"/>
        <v>18948395.994340785</v>
      </c>
      <c r="AK671" s="1">
        <f t="shared" si="99"/>
        <v>14551581.995619</v>
      </c>
      <c r="AL671" s="1">
        <f t="shared" si="99"/>
        <v>11998634.124962451</v>
      </c>
      <c r="AM671" s="1">
        <f t="shared" si="99"/>
        <v>6801284.362642999</v>
      </c>
      <c r="AN671" s="1">
        <f t="shared" si="99"/>
        <v>6667460.409192301</v>
      </c>
      <c r="AO671" s="1">
        <f t="shared" si="99"/>
        <v>14853889.306674998</v>
      </c>
      <c r="AP671" s="1">
        <f t="shared" si="99"/>
        <v>12258967.679858372</v>
      </c>
      <c r="AQ671" s="1">
        <f t="shared" si="100"/>
        <v>0</v>
      </c>
      <c r="AR671" s="1">
        <f t="shared" si="100"/>
        <v>0</v>
      </c>
      <c r="AS671" s="1">
        <f t="shared" si="100"/>
        <v>706582.388621</v>
      </c>
      <c r="AT671" s="1">
        <f t="shared" si="100"/>
        <v>692427.0473359115</v>
      </c>
      <c r="AU671" s="1">
        <f t="shared" si="100"/>
        <v>234628.084604</v>
      </c>
      <c r="AV671" s="1">
        <f t="shared" si="100"/>
        <v>229927.6511468345</v>
      </c>
      <c r="AW671" s="1">
        <f t="shared" si="100"/>
        <v>7977176.456607999</v>
      </c>
      <c r="AX671" s="1">
        <f t="shared" si="100"/>
        <v>7823860.44300301</v>
      </c>
      <c r="AY671" s="1">
        <f t="shared" si="100"/>
        <v>736929.529412</v>
      </c>
      <c r="AZ671" s="1">
        <f t="shared" si="100"/>
        <v>736929.5294115347</v>
      </c>
      <c r="BA671" s="1">
        <f t="shared" si="100"/>
        <v>4775747</v>
      </c>
      <c r="BB671" s="1">
        <f t="shared" si="100"/>
        <v>4775747</v>
      </c>
      <c r="BC671" s="1">
        <f t="shared" si="100"/>
        <v>557878.2682599999</v>
      </c>
      <c r="BD671" s="1">
        <f t="shared" si="100"/>
        <v>235746927.07456598</v>
      </c>
      <c r="BG671" s="1">
        <f t="shared" si="101"/>
        <v>170276936.04895562</v>
      </c>
      <c r="BJ671" s="52"/>
      <c r="BK671" s="1">
        <f t="shared" si="102"/>
        <v>426175769.14821696</v>
      </c>
      <c r="BL671" s="1">
        <f t="shared" si="102"/>
        <v>365961775.88684756</v>
      </c>
    </row>
    <row r="672" spans="1:64" ht="12.75">
      <c r="A672" t="s">
        <v>1429</v>
      </c>
      <c r="B672" t="s">
        <v>1334</v>
      </c>
      <c r="C672" s="18" t="s">
        <v>1348</v>
      </c>
      <c r="D672" s="1">
        <f t="shared" si="98"/>
        <v>1361347237.8942797</v>
      </c>
      <c r="E672" s="1">
        <f t="shared" si="98"/>
        <v>1398921577.793697</v>
      </c>
      <c r="F672" s="1">
        <f t="shared" si="98"/>
        <v>338637541.282736</v>
      </c>
      <c r="G672" s="1">
        <f t="shared" si="98"/>
        <v>347984225.0124083</v>
      </c>
      <c r="H672" s="1">
        <f t="shared" si="98"/>
        <v>0</v>
      </c>
      <c r="I672" s="1">
        <f t="shared" si="98"/>
        <v>0</v>
      </c>
      <c r="J672" s="1">
        <f>SUMIF($C$2:$C$659,$C672,J$2:J$659)</f>
        <v>45455864.311473</v>
      </c>
      <c r="K672" s="1">
        <f t="shared" si="98"/>
        <v>46710484.77017609</v>
      </c>
      <c r="L672" s="1">
        <f>SUMIF($C$2:$C$659,$C672,L$2:L$659)</f>
        <v>151831087.222958</v>
      </c>
      <c r="M672" s="1">
        <f t="shared" si="98"/>
        <v>156021754.1739101</v>
      </c>
      <c r="N672" s="1">
        <f t="shared" si="98"/>
        <v>0</v>
      </c>
      <c r="O672" s="1">
        <f t="shared" si="98"/>
        <v>0</v>
      </c>
      <c r="P672" s="1">
        <f t="shared" si="98"/>
        <v>0</v>
      </c>
      <c r="Q672" s="1">
        <f t="shared" si="98"/>
        <v>0</v>
      </c>
      <c r="R672" s="1">
        <f t="shared" si="98"/>
        <v>0</v>
      </c>
      <c r="S672" s="1">
        <f t="shared" si="98"/>
        <v>0</v>
      </c>
      <c r="T672" s="1">
        <f>SUMIF($C$2:$C$659,$C672,T$2:T$659)</f>
        <v>5656078.290217998</v>
      </c>
      <c r="U672" s="1">
        <f t="shared" si="98"/>
        <v>5812190.854491534</v>
      </c>
      <c r="V672" s="1">
        <f>SUMIF($C$2:$C$659,$C672,V$2:V$659)</f>
        <v>2690085.4150960003</v>
      </c>
      <c r="W672" s="1">
        <f t="shared" si="98"/>
        <v>2764334.0571262506</v>
      </c>
      <c r="X672" s="1">
        <f>SUMIF($C$2:$C$659,$C672,X$2:X$659)</f>
        <v>120572490.669413</v>
      </c>
      <c r="Y672" s="1">
        <f t="shared" si="98"/>
        <v>123900393.80890846</v>
      </c>
      <c r="Z672" s="12">
        <f t="shared" si="98"/>
        <v>2026190385.086174</v>
      </c>
      <c r="AC672" s="12">
        <f t="shared" si="98"/>
        <v>2082114960.4707174</v>
      </c>
      <c r="AF672" s="51"/>
      <c r="AG672" s="1">
        <f t="shared" si="99"/>
        <v>1626621556.9222307</v>
      </c>
      <c r="AH672" s="1">
        <f t="shared" si="99"/>
        <v>1106606628.8243377</v>
      </c>
      <c r="AI672" s="1">
        <f t="shared" si="99"/>
        <v>374119580.57115114</v>
      </c>
      <c r="AJ672" s="1">
        <f t="shared" si="99"/>
        <v>248497276.10763648</v>
      </c>
      <c r="AK672" s="1">
        <f t="shared" si="99"/>
        <v>0</v>
      </c>
      <c r="AL672" s="1">
        <f t="shared" si="99"/>
        <v>0</v>
      </c>
      <c r="AM672" s="1">
        <f t="shared" si="99"/>
        <v>65653526.45399698</v>
      </c>
      <c r="AN672" s="1">
        <f t="shared" si="99"/>
        <v>64361709.497142166</v>
      </c>
      <c r="AO672" s="1">
        <f t="shared" si="99"/>
        <v>192053847.651852</v>
      </c>
      <c r="AP672" s="1">
        <f t="shared" si="99"/>
        <v>158502723.59970337</v>
      </c>
      <c r="AQ672" s="1">
        <f t="shared" si="100"/>
        <v>0</v>
      </c>
      <c r="AR672" s="1">
        <f t="shared" si="100"/>
        <v>0</v>
      </c>
      <c r="AS672" s="1">
        <f t="shared" si="100"/>
        <v>8023598.142593998</v>
      </c>
      <c r="AT672" s="1">
        <f t="shared" si="100"/>
        <v>7862857.1279976955</v>
      </c>
      <c r="AU672" s="1">
        <f t="shared" si="100"/>
        <v>3816100.7111939997</v>
      </c>
      <c r="AV672" s="1">
        <f t="shared" si="100"/>
        <v>3739650.6669075997</v>
      </c>
      <c r="AW672" s="1">
        <f t="shared" si="100"/>
        <v>178287518.65074104</v>
      </c>
      <c r="AX672" s="1">
        <f t="shared" si="100"/>
        <v>174860951.39555466</v>
      </c>
      <c r="AY672" s="1">
        <f t="shared" si="100"/>
        <v>2105297.235295</v>
      </c>
      <c r="AZ672" s="1">
        <f t="shared" si="100"/>
        <v>2105297.2352936706</v>
      </c>
      <c r="BA672" s="1">
        <f t="shared" si="100"/>
        <v>21451461</v>
      </c>
      <c r="BB672" s="1">
        <f t="shared" si="100"/>
        <v>21451461</v>
      </c>
      <c r="BC672" s="1">
        <f t="shared" si="100"/>
        <v>5935905.353874</v>
      </c>
      <c r="BD672" s="1">
        <f t="shared" si="100"/>
        <v>2478068392.6929293</v>
      </c>
      <c r="BG672" s="1">
        <f t="shared" si="101"/>
        <v>1787988555.4545722</v>
      </c>
      <c r="BJ672" s="52"/>
      <c r="BK672" s="1">
        <f t="shared" si="102"/>
        <v>4504258777.7791</v>
      </c>
      <c r="BL672" s="1">
        <f t="shared" si="102"/>
        <v>3870103515.9252896</v>
      </c>
    </row>
    <row r="673" spans="1:64" ht="12.75">
      <c r="A673" t="s">
        <v>1430</v>
      </c>
      <c r="B673" t="s">
        <v>1330</v>
      </c>
      <c r="C673" s="18" t="s">
        <v>1351</v>
      </c>
      <c r="D673" s="1">
        <f t="shared" si="98"/>
        <v>0</v>
      </c>
      <c r="E673" s="1">
        <f t="shared" si="98"/>
        <v>0</v>
      </c>
      <c r="F673" s="1">
        <f t="shared" si="98"/>
        <v>488765651.3825917</v>
      </c>
      <c r="G673" s="1">
        <f t="shared" si="98"/>
        <v>502255998.4483536</v>
      </c>
      <c r="H673" s="1">
        <f t="shared" si="98"/>
        <v>0</v>
      </c>
      <c r="I673" s="1">
        <f t="shared" si="98"/>
        <v>0</v>
      </c>
      <c r="J673" s="1">
        <f>SUMIF($C$2:$C$659,$C673,J$2:J$659)</f>
        <v>13311753.070495006</v>
      </c>
      <c r="K673" s="1">
        <f t="shared" si="98"/>
        <v>13679168.760338806</v>
      </c>
      <c r="L673" s="1">
        <f>SUMIF($C$2:$C$659,$C673,L$2:L$659)</f>
        <v>0</v>
      </c>
      <c r="M673" s="1">
        <f t="shared" si="98"/>
        <v>0</v>
      </c>
      <c r="N673" s="1">
        <f t="shared" si="98"/>
        <v>0</v>
      </c>
      <c r="O673" s="1">
        <f t="shared" si="98"/>
        <v>0</v>
      </c>
      <c r="P673" s="1">
        <f t="shared" si="98"/>
        <v>0</v>
      </c>
      <c r="Q673" s="1">
        <f t="shared" si="98"/>
        <v>0</v>
      </c>
      <c r="R673" s="1">
        <f t="shared" si="98"/>
        <v>0</v>
      </c>
      <c r="S673" s="1">
        <f t="shared" si="98"/>
        <v>0</v>
      </c>
      <c r="T673" s="1">
        <f>SUMIF($C$2:$C$659,$C673,T$2:T$659)</f>
        <v>8475300.023636997</v>
      </c>
      <c r="U673" s="1">
        <f t="shared" si="98"/>
        <v>8709225.501996418</v>
      </c>
      <c r="V673" s="1">
        <f>SUMIF($C$2:$C$659,$C673,V$2:V$659)</f>
        <v>0</v>
      </c>
      <c r="W673" s="1">
        <f t="shared" si="98"/>
        <v>0</v>
      </c>
      <c r="X673" s="1">
        <f>SUMIF($C$2:$C$659,$C673,X$2:X$659)</f>
        <v>0</v>
      </c>
      <c r="Y673" s="1">
        <f t="shared" si="98"/>
        <v>0</v>
      </c>
      <c r="Z673" s="12">
        <f t="shared" si="98"/>
        <v>510552704.4767238</v>
      </c>
      <c r="AC673" s="12">
        <f t="shared" si="98"/>
        <v>524644392.7106888</v>
      </c>
      <c r="AF673" s="51"/>
      <c r="AG673" s="1">
        <f t="shared" si="99"/>
        <v>0</v>
      </c>
      <c r="AH673" s="1">
        <f t="shared" si="99"/>
        <v>0</v>
      </c>
      <c r="AI673" s="1">
        <f t="shared" si="99"/>
        <v>539977935.701371</v>
      </c>
      <c r="AJ673" s="1">
        <f t="shared" si="99"/>
        <v>358663521.3670565</v>
      </c>
      <c r="AK673" s="1">
        <f t="shared" si="99"/>
        <v>0</v>
      </c>
      <c r="AL673" s="1">
        <f t="shared" si="99"/>
        <v>0</v>
      </c>
      <c r="AM673" s="1">
        <f t="shared" si="99"/>
        <v>19226639.85386299</v>
      </c>
      <c r="AN673" s="1">
        <f t="shared" si="99"/>
        <v>18848331.16691128</v>
      </c>
      <c r="AO673" s="1">
        <f t="shared" si="99"/>
        <v>0</v>
      </c>
      <c r="AP673" s="1">
        <f t="shared" si="99"/>
        <v>0</v>
      </c>
      <c r="AQ673" s="1">
        <f t="shared" si="100"/>
        <v>0</v>
      </c>
      <c r="AR673" s="1">
        <f t="shared" si="100"/>
        <v>0</v>
      </c>
      <c r="AS673" s="1">
        <f t="shared" si="100"/>
        <v>12022889.01220102</v>
      </c>
      <c r="AT673" s="1">
        <f t="shared" si="100"/>
        <v>11782028.073772289</v>
      </c>
      <c r="AU673" s="1">
        <f t="shared" si="100"/>
        <v>0</v>
      </c>
      <c r="AV673" s="1">
        <f t="shared" si="100"/>
        <v>0</v>
      </c>
      <c r="AW673" s="1">
        <f t="shared" si="100"/>
        <v>0</v>
      </c>
      <c r="AX673" s="1">
        <f t="shared" si="100"/>
        <v>0</v>
      </c>
      <c r="AY673" s="1">
        <f t="shared" si="100"/>
        <v>1969390.2352959996</v>
      </c>
      <c r="AZ673" s="1">
        <f t="shared" si="100"/>
        <v>1969390.235294756</v>
      </c>
      <c r="BA673" s="1">
        <f t="shared" si="100"/>
        <v>8492328</v>
      </c>
      <c r="BB673" s="1">
        <f t="shared" si="100"/>
        <v>8492328</v>
      </c>
      <c r="BC673" s="1">
        <f t="shared" si="100"/>
        <v>1495709.6599839998</v>
      </c>
      <c r="BD673" s="1">
        <f t="shared" si="100"/>
        <v>583184892.462715</v>
      </c>
      <c r="BG673" s="1">
        <f t="shared" si="101"/>
        <v>399755598.84303474</v>
      </c>
      <c r="BJ673" s="52"/>
      <c r="BK673" s="1">
        <f t="shared" si="102"/>
        <v>1093737596.939439</v>
      </c>
      <c r="BL673" s="1">
        <f t="shared" si="102"/>
        <v>924399991.5537237</v>
      </c>
    </row>
    <row r="674" spans="1:64" ht="12.75">
      <c r="A674" t="s">
        <v>1432</v>
      </c>
      <c r="B674" t="s">
        <v>1335</v>
      </c>
      <c r="C674" s="18" t="s">
        <v>1352</v>
      </c>
      <c r="D674" s="1">
        <f t="shared" si="98"/>
        <v>0</v>
      </c>
      <c r="E674" s="1">
        <f t="shared" si="98"/>
        <v>0</v>
      </c>
      <c r="F674" s="1">
        <f t="shared" si="98"/>
        <v>0</v>
      </c>
      <c r="G674" s="1">
        <f t="shared" si="98"/>
        <v>0</v>
      </c>
      <c r="H674" s="1">
        <f t="shared" si="98"/>
        <v>193777549.000651</v>
      </c>
      <c r="I674" s="1">
        <f t="shared" si="98"/>
        <v>199125973.91998956</v>
      </c>
      <c r="J674" s="1">
        <f>SUMIF($C$2:$C$659,$C674,J$2:J$659)</f>
        <v>5732269.817689999</v>
      </c>
      <c r="K674" s="1">
        <f t="shared" si="98"/>
        <v>5890485.33282794</v>
      </c>
      <c r="L674" s="1">
        <f>SUMIF($C$2:$C$659,$C674,L$2:L$659)</f>
        <v>0</v>
      </c>
      <c r="M674" s="1">
        <f t="shared" si="98"/>
        <v>0</v>
      </c>
      <c r="N674" s="1">
        <f t="shared" si="98"/>
        <v>0</v>
      </c>
      <c r="O674" s="1">
        <f t="shared" si="98"/>
        <v>0</v>
      </c>
      <c r="P674" s="1">
        <f t="shared" si="98"/>
        <v>0</v>
      </c>
      <c r="Q674" s="1">
        <f t="shared" si="98"/>
        <v>0</v>
      </c>
      <c r="R674" s="1">
        <f t="shared" si="98"/>
        <v>0</v>
      </c>
      <c r="S674" s="1">
        <f t="shared" si="98"/>
        <v>0</v>
      </c>
      <c r="T674" s="1">
        <f>SUMIF($C$2:$C$659,$C674,T$2:T$659)</f>
        <v>0</v>
      </c>
      <c r="U674" s="1">
        <f t="shared" si="98"/>
        <v>0</v>
      </c>
      <c r="V674" s="1">
        <f>SUMIF($C$2:$C$659,$C674,V$2:V$659)</f>
        <v>0</v>
      </c>
      <c r="W674" s="1">
        <f t="shared" si="98"/>
        <v>0</v>
      </c>
      <c r="X674" s="1">
        <f>SUMIF($C$2:$C$659,$C674,X$2:X$659)</f>
        <v>0</v>
      </c>
      <c r="Y674" s="1">
        <f t="shared" si="98"/>
        <v>0</v>
      </c>
      <c r="Z674" s="12">
        <f t="shared" si="98"/>
        <v>199509818.818341</v>
      </c>
      <c r="AC674" s="12">
        <f t="shared" si="98"/>
        <v>205016459.2528175</v>
      </c>
      <c r="AF674" s="51"/>
      <c r="AG674" s="1">
        <f t="shared" si="99"/>
        <v>0</v>
      </c>
      <c r="AH674" s="1">
        <f t="shared" si="99"/>
        <v>0</v>
      </c>
      <c r="AI674" s="1">
        <f t="shared" si="99"/>
        <v>0</v>
      </c>
      <c r="AJ674" s="1">
        <f t="shared" si="99"/>
        <v>0</v>
      </c>
      <c r="AK674" s="1">
        <f t="shared" si="99"/>
        <v>244817934.95476303</v>
      </c>
      <c r="AL674" s="1">
        <f t="shared" si="99"/>
        <v>201866768.13802344</v>
      </c>
      <c r="AM674" s="1">
        <f t="shared" si="99"/>
        <v>8279321.7952769995</v>
      </c>
      <c r="AN674" s="1">
        <f t="shared" si="99"/>
        <v>8116415.568238445</v>
      </c>
      <c r="AO674" s="1">
        <f t="shared" si="99"/>
        <v>0</v>
      </c>
      <c r="AP674" s="1">
        <f t="shared" si="99"/>
        <v>0</v>
      </c>
      <c r="AQ674" s="1">
        <f t="shared" si="100"/>
        <v>0</v>
      </c>
      <c r="AR674" s="1">
        <f t="shared" si="100"/>
        <v>0</v>
      </c>
      <c r="AS674" s="1">
        <f t="shared" si="100"/>
        <v>0</v>
      </c>
      <c r="AT674" s="1">
        <f t="shared" si="100"/>
        <v>0</v>
      </c>
      <c r="AU674" s="1">
        <f t="shared" si="100"/>
        <v>0</v>
      </c>
      <c r="AV674" s="1">
        <f t="shared" si="100"/>
        <v>0</v>
      </c>
      <c r="AW674" s="1">
        <f t="shared" si="100"/>
        <v>0</v>
      </c>
      <c r="AX674" s="1">
        <f t="shared" si="100"/>
        <v>0</v>
      </c>
      <c r="AY674" s="1">
        <f t="shared" si="100"/>
        <v>166128.176471</v>
      </c>
      <c r="AZ674" s="1">
        <f t="shared" si="100"/>
        <v>166128.1764708951</v>
      </c>
      <c r="BA674" s="1">
        <f t="shared" si="100"/>
        <v>3649610</v>
      </c>
      <c r="BB674" s="1">
        <f t="shared" si="100"/>
        <v>3649610</v>
      </c>
      <c r="BC674" s="1">
        <f t="shared" si="100"/>
        <v>584481.7991389999</v>
      </c>
      <c r="BD674" s="1">
        <f t="shared" si="100"/>
        <v>257497476.72564998</v>
      </c>
      <c r="BG674" s="1">
        <f t="shared" si="101"/>
        <v>213798921.88273275</v>
      </c>
      <c r="BJ674" s="52"/>
      <c r="BK674" s="1">
        <f t="shared" si="102"/>
        <v>457007295.543991</v>
      </c>
      <c r="BL674" s="1">
        <f t="shared" si="102"/>
        <v>418815381.1355502</v>
      </c>
    </row>
    <row r="675" spans="3:62" ht="12.75">
      <c r="C675" s="18"/>
      <c r="D675" s="1"/>
      <c r="Z675" s="12"/>
      <c r="AF675" s="51"/>
      <c r="BJ675" s="52"/>
    </row>
    <row r="676" spans="1:64" ht="12.75">
      <c r="A676" t="s">
        <v>1407</v>
      </c>
      <c r="B676" t="s">
        <v>1336</v>
      </c>
      <c r="C676" s="18"/>
      <c r="D676" s="1">
        <f aca="true" t="shared" si="103" ref="D676:AC676">SUM(D663:D664)</f>
        <v>1221889579.505766</v>
      </c>
      <c r="E676" s="1">
        <f t="shared" si="103"/>
        <v>1255614769.5982819</v>
      </c>
      <c r="F676" s="1">
        <f t="shared" si="103"/>
        <v>478019727.992852</v>
      </c>
      <c r="G676" s="1">
        <f t="shared" si="103"/>
        <v>491213478.4470072</v>
      </c>
      <c r="H676" s="1">
        <f t="shared" si="103"/>
        <v>115337269.404516</v>
      </c>
      <c r="I676" s="1">
        <f t="shared" si="103"/>
        <v>118520675.99105254</v>
      </c>
      <c r="J676" s="1">
        <f>SUM(J663:J664)</f>
        <v>40254546.895261</v>
      </c>
      <c r="K676" s="1">
        <f t="shared" si="103"/>
        <v>41365606.57602192</v>
      </c>
      <c r="L676" s="1">
        <f>SUM(L663:L664)</f>
        <v>130949816.141938</v>
      </c>
      <c r="M676" s="1">
        <f t="shared" si="103"/>
        <v>134564142.2774904</v>
      </c>
      <c r="N676" s="1">
        <f t="shared" si="103"/>
        <v>18617183.105124</v>
      </c>
      <c r="O676" s="1">
        <f t="shared" si="103"/>
        <v>19131033.16959664</v>
      </c>
      <c r="P676" s="1">
        <f t="shared" si="103"/>
        <v>773225000</v>
      </c>
      <c r="Q676" s="1">
        <f t="shared" si="103"/>
        <v>794566666.6666666</v>
      </c>
      <c r="R676" s="1">
        <f t="shared" si="103"/>
        <v>45188474.025974</v>
      </c>
      <c r="S676" s="1">
        <f t="shared" si="103"/>
        <v>46435714.285714254</v>
      </c>
      <c r="T676" s="1">
        <f>SUM(T663:T664)</f>
        <v>14588737.227964</v>
      </c>
      <c r="U676" s="1">
        <f t="shared" si="103"/>
        <v>14991398.765041564</v>
      </c>
      <c r="V676" s="1">
        <f>SUM(V663:V664)</f>
        <v>1829176.6262339999</v>
      </c>
      <c r="W676" s="1">
        <f t="shared" si="103"/>
        <v>1879663.4545589301</v>
      </c>
      <c r="X676" s="1">
        <f>SUM(X663:X664)</f>
        <v>91024491.464548</v>
      </c>
      <c r="Y676" s="1">
        <f t="shared" si="103"/>
        <v>93536844.73214698</v>
      </c>
      <c r="Z676" s="12">
        <f>SUM(Z663:Z664)</f>
        <v>2930924002.3901772</v>
      </c>
      <c r="AC676" s="12">
        <f t="shared" si="103"/>
        <v>3011819993.963579</v>
      </c>
      <c r="AF676" s="51"/>
      <c r="AG676" s="1">
        <f aca="true" t="shared" si="104" ref="AG676:BD676">SUM(AG663:AG664)</f>
        <v>1459988954.234078</v>
      </c>
      <c r="AH676" s="1">
        <f t="shared" si="104"/>
        <v>993244831.8358212</v>
      </c>
      <c r="AI676" s="1">
        <f t="shared" si="104"/>
        <v>528106067.22455996</v>
      </c>
      <c r="AJ676" s="1">
        <f t="shared" si="104"/>
        <v>350778002.5864252</v>
      </c>
      <c r="AK676" s="1">
        <f t="shared" si="104"/>
        <v>145716736.869446</v>
      </c>
      <c r="AL676" s="1">
        <f t="shared" si="104"/>
        <v>120152009.04659678</v>
      </c>
      <c r="AM676" s="1">
        <f t="shared" si="104"/>
        <v>58141078.15379201</v>
      </c>
      <c r="AN676" s="1">
        <f t="shared" si="104"/>
        <v>56997078.20884589</v>
      </c>
      <c r="AO676" s="1">
        <f t="shared" si="104"/>
        <v>165640755.785609</v>
      </c>
      <c r="AP676" s="1">
        <f t="shared" si="104"/>
        <v>136703904.93152496</v>
      </c>
      <c r="AQ676" s="1">
        <f t="shared" si="104"/>
        <v>23394704</v>
      </c>
      <c r="AR676" s="1">
        <f t="shared" si="104"/>
        <v>21580834</v>
      </c>
      <c r="AS676" s="1">
        <f t="shared" si="104"/>
        <v>20695287.250097003</v>
      </c>
      <c r="AT676" s="1">
        <f t="shared" si="104"/>
        <v>20280687.53924121</v>
      </c>
      <c r="AU676" s="1">
        <f t="shared" si="104"/>
        <v>2594832.9317320003</v>
      </c>
      <c r="AV676" s="1">
        <f t="shared" si="104"/>
        <v>2542849.2165316083</v>
      </c>
      <c r="AW676" s="1">
        <f t="shared" si="104"/>
        <v>134595633.129578</v>
      </c>
      <c r="AX676" s="1">
        <f t="shared" si="104"/>
        <v>132008794.7874259</v>
      </c>
      <c r="AY676" s="1">
        <f t="shared" si="104"/>
        <v>0</v>
      </c>
      <c r="AZ676" s="1">
        <f t="shared" si="104"/>
        <v>0</v>
      </c>
      <c r="BA676" s="1">
        <f t="shared" si="104"/>
        <v>34057411</v>
      </c>
      <c r="BB676" s="1">
        <f t="shared" si="104"/>
        <v>34057411</v>
      </c>
      <c r="BC676" s="1">
        <f t="shared" si="104"/>
        <v>7146629.750337999</v>
      </c>
      <c r="BD676" s="1">
        <f t="shared" si="104"/>
        <v>2580078090.329231</v>
      </c>
      <c r="BG676" s="1">
        <f>SUM(BG663:BG664)</f>
        <v>1868346403.1524131</v>
      </c>
      <c r="BJ676" s="52"/>
      <c r="BK676" s="1">
        <f>SUM(BK663:BK664)</f>
        <v>5511002092.719407</v>
      </c>
      <c r="BL676" s="1">
        <f>SUM(BL663:BL664)</f>
        <v>4880166397.115992</v>
      </c>
    </row>
    <row r="677" spans="1:64" ht="12.75">
      <c r="A677" t="s">
        <v>1408</v>
      </c>
      <c r="B677" t="s">
        <v>1337</v>
      </c>
      <c r="C677" s="18"/>
      <c r="D677" s="1">
        <f aca="true" t="shared" si="105" ref="D677:AC677">SUM(D666:D667)</f>
        <v>2003225929.5974598</v>
      </c>
      <c r="E677" s="1">
        <f t="shared" si="105"/>
        <v>2058516666.507793</v>
      </c>
      <c r="F677" s="1">
        <f t="shared" si="105"/>
        <v>394490059.9568721</v>
      </c>
      <c r="G677" s="1">
        <f t="shared" si="105"/>
        <v>405378320.6350871</v>
      </c>
      <c r="H677" s="1">
        <f t="shared" si="105"/>
        <v>124400139.43135501</v>
      </c>
      <c r="I677" s="1">
        <f t="shared" si="105"/>
        <v>127833688.9273372</v>
      </c>
      <c r="J677" s="1">
        <f>SUM(J666:J667)</f>
        <v>44193543.868667</v>
      </c>
      <c r="K677" s="1">
        <f t="shared" si="105"/>
        <v>45413323.21111429</v>
      </c>
      <c r="L677" s="1">
        <f>SUM(L666:L667)</f>
        <v>175497792.200128</v>
      </c>
      <c r="M677" s="1">
        <f t="shared" si="105"/>
        <v>180341680.30756253</v>
      </c>
      <c r="N677" s="1">
        <f t="shared" si="105"/>
        <v>0</v>
      </c>
      <c r="O677" s="1">
        <f t="shared" si="105"/>
        <v>0</v>
      </c>
      <c r="P677" s="1">
        <f t="shared" si="105"/>
        <v>0</v>
      </c>
      <c r="Q677" s="1">
        <f t="shared" si="105"/>
        <v>0</v>
      </c>
      <c r="R677" s="1">
        <f t="shared" si="105"/>
        <v>0</v>
      </c>
      <c r="S677" s="1">
        <f t="shared" si="105"/>
        <v>0</v>
      </c>
      <c r="T677" s="1">
        <f>SUM(T666:T667)</f>
        <v>3343844.594027</v>
      </c>
      <c r="U677" s="1">
        <f t="shared" si="105"/>
        <v>3436137.5446052393</v>
      </c>
      <c r="V677" s="1">
        <f>SUM(V666:V667)</f>
        <v>1837607.325416</v>
      </c>
      <c r="W677" s="1">
        <f t="shared" si="105"/>
        <v>1888326.8481981824</v>
      </c>
      <c r="X677" s="1">
        <f>SUM(X666:X667)</f>
        <v>129994366.38216</v>
      </c>
      <c r="Y677" s="1">
        <f t="shared" si="105"/>
        <v>133582321.29292023</v>
      </c>
      <c r="Z677" s="12">
        <f>SUM(Z666:Z667)</f>
        <v>2876983283.3560853</v>
      </c>
      <c r="AC677" s="12">
        <f t="shared" si="105"/>
        <v>2956390465.2746186</v>
      </c>
      <c r="AF677" s="51"/>
      <c r="AG677" s="1">
        <f aca="true" t="shared" si="106" ref="AG677:BD677">SUM(AG666:AG667)</f>
        <v>2393577766.029046</v>
      </c>
      <c r="AH677" s="1">
        <f t="shared" si="106"/>
        <v>1628374474.2114768</v>
      </c>
      <c r="AI677" s="1">
        <f t="shared" si="106"/>
        <v>435824259.80150807</v>
      </c>
      <c r="AJ677" s="1">
        <f t="shared" si="106"/>
        <v>289482686.94454134</v>
      </c>
      <c r="AK677" s="1">
        <f t="shared" si="106"/>
        <v>157166737.84312204</v>
      </c>
      <c r="AL677" s="1">
        <f t="shared" si="106"/>
        <v>129593207.43004154</v>
      </c>
      <c r="AM677" s="1">
        <f t="shared" si="106"/>
        <v>63830312.005412996</v>
      </c>
      <c r="AN677" s="1">
        <f t="shared" si="106"/>
        <v>62574369.12064344</v>
      </c>
      <c r="AO677" s="1">
        <f t="shared" si="106"/>
        <v>221990284.485974</v>
      </c>
      <c r="AP677" s="1">
        <f t="shared" si="106"/>
        <v>183209371.4023571</v>
      </c>
      <c r="AQ677" s="1">
        <f t="shared" si="106"/>
        <v>0</v>
      </c>
      <c r="AR677" s="1">
        <f t="shared" si="106"/>
        <v>0</v>
      </c>
      <c r="AS677" s="1">
        <f t="shared" si="106"/>
        <v>4743510.237500998</v>
      </c>
      <c r="AT677" s="1">
        <f t="shared" si="106"/>
        <v>4648480.970733987</v>
      </c>
      <c r="AU677" s="1">
        <f t="shared" si="106"/>
        <v>2606792.550921</v>
      </c>
      <c r="AV677" s="1">
        <f t="shared" si="106"/>
        <v>2554569.242091968</v>
      </c>
      <c r="AW677" s="1">
        <f t="shared" si="106"/>
        <v>192219410.01779902</v>
      </c>
      <c r="AX677" s="1">
        <f t="shared" si="106"/>
        <v>188525081.09806952</v>
      </c>
      <c r="AY677" s="1">
        <f t="shared" si="106"/>
        <v>0</v>
      </c>
      <c r="AZ677" s="1">
        <f t="shared" si="106"/>
        <v>0</v>
      </c>
      <c r="BA677" s="1">
        <f t="shared" si="106"/>
        <v>24843425</v>
      </c>
      <c r="BB677" s="1">
        <f t="shared" si="106"/>
        <v>24843425</v>
      </c>
      <c r="BC677" s="1">
        <f t="shared" si="106"/>
        <v>8428378.991618996</v>
      </c>
      <c r="BD677" s="1">
        <f t="shared" si="106"/>
        <v>3505230876.962903</v>
      </c>
      <c r="BG677" s="1">
        <f>SUM(BG666:BG667)</f>
        <v>2513805665.4199557</v>
      </c>
      <c r="BJ677" s="52"/>
      <c r="BK677" s="1">
        <f>SUM(BK666:BK667)</f>
        <v>6382214160.318989</v>
      </c>
      <c r="BL677" s="1">
        <f>SUM(BL666:BL667)</f>
        <v>5470196130.694573</v>
      </c>
    </row>
    <row r="678" spans="1:64" ht="12.75">
      <c r="A678" t="s">
        <v>1410</v>
      </c>
      <c r="B678" t="s">
        <v>1338</v>
      </c>
      <c r="C678" s="18"/>
      <c r="D678" s="1">
        <f aca="true" t="shared" si="107" ref="D678:AC678">SUM(D669:D674)</f>
        <v>3262663538.9123917</v>
      </c>
      <c r="E678" s="1">
        <f t="shared" si="107"/>
        <v>3352715823.425897</v>
      </c>
      <c r="F678" s="1">
        <f t="shared" si="107"/>
        <v>853224957.5203917</v>
      </c>
      <c r="G678" s="1">
        <f t="shared" si="107"/>
        <v>876774690.9551377</v>
      </c>
      <c r="H678" s="1">
        <f t="shared" si="107"/>
        <v>265328386.763786</v>
      </c>
      <c r="I678" s="1">
        <f t="shared" si="107"/>
        <v>272651675.5704298</v>
      </c>
      <c r="J678" s="1">
        <f>SUM(J669:J674)</f>
        <v>157199401.788667</v>
      </c>
      <c r="K678" s="1">
        <f t="shared" si="107"/>
        <v>161538238.78071088</v>
      </c>
      <c r="L678" s="1">
        <f>SUM(L669:L674)</f>
        <v>389367991.479684</v>
      </c>
      <c r="M678" s="1">
        <f t="shared" si="107"/>
        <v>400114878.7179768</v>
      </c>
      <c r="N678" s="1">
        <f t="shared" si="107"/>
        <v>0</v>
      </c>
      <c r="O678" s="1">
        <f t="shared" si="107"/>
        <v>0</v>
      </c>
      <c r="P678" s="1">
        <f t="shared" si="107"/>
        <v>0</v>
      </c>
      <c r="Q678" s="1">
        <f t="shared" si="107"/>
        <v>0</v>
      </c>
      <c r="R678" s="1">
        <f t="shared" si="107"/>
        <v>0</v>
      </c>
      <c r="S678" s="1">
        <f t="shared" si="107"/>
        <v>0</v>
      </c>
      <c r="T678" s="1">
        <f>SUM(T669:T674)</f>
        <v>14629469.723407995</v>
      </c>
      <c r="U678" s="1">
        <f t="shared" si="107"/>
        <v>15033255.51195218</v>
      </c>
      <c r="V678" s="1">
        <f>SUM(V669:V674)</f>
        <v>4840728.266632</v>
      </c>
      <c r="W678" s="1">
        <f t="shared" si="107"/>
        <v>4974336.477812925</v>
      </c>
      <c r="X678" s="1">
        <f>SUM(X669:X674)</f>
        <v>354344544.550895</v>
      </c>
      <c r="Y678" s="1">
        <f t="shared" si="107"/>
        <v>364124754.9100492</v>
      </c>
      <c r="Z678" s="12">
        <f>SUM(Z669:Z674)</f>
        <v>5301599019.005856</v>
      </c>
      <c r="AC678" s="12">
        <f t="shared" si="107"/>
        <v>5447927654.349965</v>
      </c>
      <c r="AF678" s="51"/>
      <c r="AG678" s="1">
        <f aca="true" t="shared" si="108" ref="AG678:BD678">SUM(AG669:AG674)</f>
        <v>3898431419.736876</v>
      </c>
      <c r="AH678" s="1">
        <f t="shared" si="108"/>
        <v>2652141201.9527016</v>
      </c>
      <c r="AI678" s="1">
        <f t="shared" si="108"/>
        <v>942624854.9739261</v>
      </c>
      <c r="AJ678" s="1">
        <f t="shared" si="108"/>
        <v>626109193.4690337</v>
      </c>
      <c r="AK678" s="1">
        <f t="shared" si="108"/>
        <v>335215034.28743404</v>
      </c>
      <c r="AL678" s="1">
        <f t="shared" si="108"/>
        <v>276404486.5233616</v>
      </c>
      <c r="AM678" s="1">
        <f t="shared" si="108"/>
        <v>227048704.06081098</v>
      </c>
      <c r="AN678" s="1">
        <f t="shared" si="108"/>
        <v>222581230.92144826</v>
      </c>
      <c r="AO678" s="1">
        <f t="shared" si="108"/>
        <v>492518510.430842</v>
      </c>
      <c r="AP678" s="1">
        <f t="shared" si="108"/>
        <v>406477278.5394627</v>
      </c>
      <c r="AQ678" s="1">
        <f t="shared" si="108"/>
        <v>0</v>
      </c>
      <c r="AR678" s="1">
        <f t="shared" si="108"/>
        <v>0</v>
      </c>
      <c r="AS678" s="1">
        <f t="shared" si="108"/>
        <v>20753069.54341602</v>
      </c>
      <c r="AT678" s="1">
        <f t="shared" si="108"/>
        <v>20337312.249105897</v>
      </c>
      <c r="AU678" s="1">
        <f t="shared" si="108"/>
        <v>6866959.122311</v>
      </c>
      <c r="AV678" s="1">
        <f t="shared" si="108"/>
        <v>6729389.553595576</v>
      </c>
      <c r="AW678" s="1">
        <f t="shared" si="108"/>
        <v>523960392.9939611</v>
      </c>
      <c r="AX678" s="1">
        <f t="shared" si="108"/>
        <v>513890223.5326607</v>
      </c>
      <c r="AY678" s="1">
        <f t="shared" si="108"/>
        <v>9500006.705888</v>
      </c>
      <c r="AZ678" s="1">
        <f t="shared" si="108"/>
        <v>9500006.705882</v>
      </c>
      <c r="BA678" s="1">
        <f t="shared" si="108"/>
        <v>115048620</v>
      </c>
      <c r="BB678" s="1">
        <f t="shared" si="108"/>
        <v>115048620</v>
      </c>
      <c r="BC678" s="1">
        <f t="shared" si="108"/>
        <v>15531506.926813</v>
      </c>
      <c r="BD678" s="1">
        <f t="shared" si="108"/>
        <v>6587499078.782278</v>
      </c>
      <c r="BG678" s="1">
        <f>SUM(BG669:BG674)</f>
        <v>4849218943.44725</v>
      </c>
      <c r="BJ678" s="52"/>
      <c r="BK678" s="1">
        <f>SUM(BK669:BK674)</f>
        <v>11889098097.788134</v>
      </c>
      <c r="BL678" s="1">
        <f>SUM(BL669:BL674)</f>
        <v>10297146597.797216</v>
      </c>
    </row>
    <row r="679" spans="3:62" ht="12.75">
      <c r="C679" s="18"/>
      <c r="D679" s="1"/>
      <c r="Z679" s="12"/>
      <c r="AF679" s="51"/>
      <c r="BJ679" s="52"/>
    </row>
    <row r="680" spans="1:64" ht="12.75">
      <c r="A680" t="s">
        <v>1406</v>
      </c>
      <c r="B680" t="s">
        <v>1339</v>
      </c>
      <c r="C680" s="18"/>
      <c r="D680" s="1">
        <f aca="true" t="shared" si="109" ref="D680:AC680">SUM(D676:D678)+D426</f>
        <v>6487779048.015617</v>
      </c>
      <c r="E680" s="1">
        <f t="shared" si="109"/>
        <v>6666847259.531972</v>
      </c>
      <c r="F680" s="1">
        <f t="shared" si="109"/>
        <v>1725734745.4701157</v>
      </c>
      <c r="G680" s="1">
        <f t="shared" si="109"/>
        <v>1773366490.037232</v>
      </c>
      <c r="H680" s="1">
        <f t="shared" si="109"/>
        <v>505065795.599657</v>
      </c>
      <c r="I680" s="1">
        <f t="shared" si="109"/>
        <v>519006040.48881954</v>
      </c>
      <c r="J680" s="1">
        <f>SUM(J676:J678)+J426</f>
        <v>241647492.552595</v>
      </c>
      <c r="K680" s="1">
        <f t="shared" si="109"/>
        <v>248317168.56784707</v>
      </c>
      <c r="L680" s="1">
        <f>SUM(L676:L678)+L426</f>
        <v>695815599.8217499</v>
      </c>
      <c r="M680" s="1">
        <f t="shared" si="109"/>
        <v>715020701.3030298</v>
      </c>
      <c r="N680" s="1">
        <f t="shared" si="109"/>
        <v>18617183.105124</v>
      </c>
      <c r="O680" s="1">
        <f t="shared" si="109"/>
        <v>19131033.16959664</v>
      </c>
      <c r="P680" s="1">
        <f t="shared" si="109"/>
        <v>773225000</v>
      </c>
      <c r="Q680" s="1">
        <f t="shared" si="109"/>
        <v>794566666.6666666</v>
      </c>
      <c r="R680" s="1">
        <f t="shared" si="109"/>
        <v>45188474.025974</v>
      </c>
      <c r="S680" s="1">
        <f t="shared" si="109"/>
        <v>46435714.285714254</v>
      </c>
      <c r="T680" s="1">
        <f>SUM(T676:T678)+T426</f>
        <v>32562051.545398995</v>
      </c>
      <c r="U680" s="1">
        <f t="shared" si="109"/>
        <v>33460791.821598984</v>
      </c>
      <c r="V680" s="1">
        <f>SUM(V676:V678)+V426</f>
        <v>8507512.218282</v>
      </c>
      <c r="W680" s="1">
        <f t="shared" si="109"/>
        <v>8742326.780570038</v>
      </c>
      <c r="X680" s="1">
        <f>SUM(X676:X678)+X426</f>
        <v>575363402.397603</v>
      </c>
      <c r="Y680" s="1">
        <f t="shared" si="109"/>
        <v>591243920.9351164</v>
      </c>
      <c r="Z680" s="12">
        <f>SUM(Z676:Z678)+Z426</f>
        <v>11110863946.057573</v>
      </c>
      <c r="AC680" s="12">
        <f t="shared" si="109"/>
        <v>11417533226.946634</v>
      </c>
      <c r="AF680" s="51"/>
      <c r="AG680" s="1">
        <f>SUM(AG676:AG678)+AG426</f>
        <v>7751998140</v>
      </c>
      <c r="AH680" s="1">
        <f>UT_RSG</f>
        <v>5273760508</v>
      </c>
      <c r="AI680" s="1">
        <f>SUM(AI676:AI678)+AI426</f>
        <v>1906555181.999994</v>
      </c>
      <c r="AJ680" s="1">
        <f>LT_RSG</f>
        <v>1266369883</v>
      </c>
      <c r="AK680" s="1">
        <f>SUM(AK676:AK678)+AK426</f>
        <v>638098509.0000021</v>
      </c>
      <c r="AL680" s="1">
        <f>Fire_RSG</f>
        <v>526149703</v>
      </c>
      <c r="AM680" s="1">
        <f>SUM(AM676:AM678)+AM426</f>
        <v>349038086.999997</v>
      </c>
      <c r="AN680" s="1">
        <f>CTF_RSG</f>
        <v>342170317</v>
      </c>
      <c r="AO680" s="1">
        <f>SUM(AO676:AO678)+AO426</f>
        <v>880393512</v>
      </c>
      <c r="AP680" s="1">
        <f>EI_RSG</f>
        <v>726591897</v>
      </c>
      <c r="AQ680" s="1">
        <f>SUM(AQ676:AQ678)+AQ426</f>
        <v>23394704</v>
      </c>
      <c r="AR680" s="1">
        <f>GLAGen_RSG</f>
        <v>21580834</v>
      </c>
      <c r="AS680" s="1">
        <f>SUM(AS676:AS678)+AS426</f>
        <v>46220755.00000002</v>
      </c>
      <c r="AT680" s="1">
        <f>HLP_RSG</f>
        <v>45294790</v>
      </c>
      <c r="AU680" s="1">
        <f>SUM(AU676:AU678)+AU426</f>
        <v>12132947.000001999</v>
      </c>
      <c r="AV680" s="1">
        <f>LLF_RSG</f>
        <v>11889881</v>
      </c>
      <c r="AW680" s="1">
        <f>SUM(AW676:AW678)+AW426</f>
        <v>850782943.0000011</v>
      </c>
      <c r="AX680" s="1">
        <f>LDHR_RSG</f>
        <v>834431462</v>
      </c>
      <c r="AY680" s="1">
        <f>SUM(AY676:AY678)+AY426</f>
        <v>9500006.705888</v>
      </c>
      <c r="AZ680" s="1">
        <f>ESSSA_RSG</f>
        <v>9500006.705882</v>
      </c>
      <c r="BA680" s="1">
        <f>SUM(BA676:BA678)+BA426</f>
        <v>173963370</v>
      </c>
      <c r="BB680" s="1">
        <f>CTF1314_RSG</f>
        <v>173963370</v>
      </c>
      <c r="BC680" s="1">
        <f>SUM(BC676:BC678)+BC426</f>
        <v>31110492.999998998</v>
      </c>
      <c r="BD680" s="1">
        <f>SUM(BD676:BD678)+BD426</f>
        <v>12674754883.7721</v>
      </c>
      <c r="BG680" s="1">
        <f>SUM(BG676:BG678)+BG426</f>
        <v>9233280898.661146</v>
      </c>
      <c r="BJ680" s="52"/>
      <c r="BK680" s="1">
        <f>SUM(BK676:BK678)+BK426</f>
        <v>23785618829.829674</v>
      </c>
      <c r="BL680" s="1">
        <f>SUM(BL676:BL678)+BL426</f>
        <v>20650814125.60778</v>
      </c>
    </row>
    <row r="681" spans="32:62" ht="12.75">
      <c r="AF681" s="51"/>
      <c r="BJ681" s="52"/>
    </row>
    <row r="682" spans="1:62" ht="12.75">
      <c r="A682" s="53" t="s">
        <v>1465</v>
      </c>
      <c r="AF682" s="51"/>
      <c r="BJ682" s="52"/>
    </row>
    <row r="683" spans="1:64" ht="12.75" customHeight="1">
      <c r="A683" s="61" t="s">
        <v>1466</v>
      </c>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61"/>
      <c r="AY683" s="61"/>
      <c r="AZ683" s="61"/>
      <c r="BA683" s="61"/>
      <c r="BB683" s="61"/>
      <c r="BC683" s="61"/>
      <c r="BD683" s="61"/>
      <c r="BE683" s="61"/>
      <c r="BF683" s="61"/>
      <c r="BG683" s="61"/>
      <c r="BH683" s="61"/>
      <c r="BI683" s="61"/>
      <c r="BJ683" s="61"/>
      <c r="BK683" s="61"/>
      <c r="BL683" s="61"/>
    </row>
    <row r="684" spans="1:7" ht="12.75">
      <c r="A684" s="55" t="s">
        <v>1467</v>
      </c>
      <c r="B684" s="55"/>
      <c r="C684" s="55"/>
      <c r="D684" s="55"/>
      <c r="E684" s="55"/>
      <c r="F684" s="55"/>
      <c r="G684" s="55"/>
    </row>
  </sheetData>
  <sheetProtection/>
  <mergeCells count="2">
    <mergeCell ref="A684:G684"/>
    <mergeCell ref="A683:BL68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mdavid</cp:lastModifiedBy>
  <cp:lastPrinted>2014-01-28T09:56:14Z</cp:lastPrinted>
  <dcterms:created xsi:type="dcterms:W3CDTF">2013-01-04T09:47:04Z</dcterms:created>
  <dcterms:modified xsi:type="dcterms:W3CDTF">2014-02-04T15:39:29Z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1c728f4c-c0e7-40b6-a347-625e00c9749d</vt:lpwstr>
  </property>
  <property fmtid="{D5CDD505-2E9C-101B-9397-08002B2CF9AE}" pid="3" name="bjDocumentSecurityLabel">
    <vt:lpwstr>No Marking</vt:lpwstr>
  </property>
  <property fmtid="{D5CDD505-2E9C-101B-9397-08002B2CF9AE}" pid="4" name="bjSaver">
    <vt:lpwstr>o5fJV8S8DurcbLz9I51XwmpE+64uAzj2</vt:lpwstr>
  </property>
</Properties>
</file>